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Z:\NORD pracovní\2022_606_MMDecin_ZŠ_Vojanovka_fasádní výplně II\Rozpočty\"/>
    </mc:Choice>
  </mc:AlternateContent>
  <xr:revisionPtr revIDLastSave="0" documentId="13_ncr:1_{2BC27CBE-2C37-4BDE-A746-3688F1866042}" xr6:coauthVersionLast="47" xr6:coauthVersionMax="47" xr10:uidLastSave="{00000000-0000-0000-0000-000000000000}"/>
  <bookViews>
    <workbookView xWindow="25080" yWindow="-120" windowWidth="25440" windowHeight="15540" xr2:uid="{00000000-000D-0000-FFFF-FFFF00000000}"/>
  </bookViews>
  <sheets>
    <sheet name="Rekapitulace stavby" sheetId="1" r:id="rId1"/>
    <sheet name="SO 01-B - Pavilon B" sheetId="2" r:id="rId2"/>
    <sheet name="VRN - Vedlejší a ostatní ..." sheetId="3" r:id="rId3"/>
    <sheet name="Seznam figur" sheetId="4" r:id="rId4"/>
  </sheets>
  <definedNames>
    <definedName name="_xlnm._FilterDatabase" localSheetId="1" hidden="1">'SO 01-B - Pavilon B'!$C$126:$K$337</definedName>
    <definedName name="_xlnm._FilterDatabase" localSheetId="2" hidden="1">'VRN - Vedlejší a ostatní ...'!$C$119:$K$127</definedName>
    <definedName name="_xlnm.Print_Titles" localSheetId="0">'Rekapitulace stavby'!$92:$92</definedName>
    <definedName name="_xlnm.Print_Titles" localSheetId="3">'Seznam figur'!$9:$9</definedName>
    <definedName name="_xlnm.Print_Titles" localSheetId="1">'SO 01-B - Pavilon B'!$126:$126</definedName>
    <definedName name="_xlnm.Print_Titles" localSheetId="2">'VRN - Vedlejší a ostatní ...'!$119:$119</definedName>
    <definedName name="_xlnm.Print_Area" localSheetId="0">'Rekapitulace stavby'!$D$4:$AO$76,'Rekapitulace stavby'!$C$82:$AQ$97</definedName>
    <definedName name="_xlnm.Print_Area" localSheetId="3">'Seznam figur'!$C$4:$G$80</definedName>
    <definedName name="_xlnm.Print_Area" localSheetId="1">'SO 01-B - Pavilon B'!$C$4:$J$76,'SO 01-B - Pavilon B'!$C$82:$J$108,'SO 01-B - Pavilon B'!$C$114:$J$337</definedName>
    <definedName name="_xlnm.Print_Area" localSheetId="2">'VRN - Vedlejší a ostatní ...'!$C$4:$J$76,'VRN - Vedlejší a ostatní ...'!$C$82:$J$101,'VRN - Vedlejší a ostatní ...'!$C$107:$J$127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J37" i="3"/>
  <c r="J36" i="3"/>
  <c r="AY96" i="1"/>
  <c r="J35" i="3"/>
  <c r="AX96" i="1" s="1"/>
  <c r="BI127" i="3"/>
  <c r="BH127" i="3"/>
  <c r="BG127" i="3"/>
  <c r="BF127" i="3"/>
  <c r="T127" i="3"/>
  <c r="T126" i="3"/>
  <c r="R127" i="3"/>
  <c r="R126" i="3" s="1"/>
  <c r="P127" i="3"/>
  <c r="P126" i="3"/>
  <c r="BI125" i="3"/>
  <c r="BH125" i="3"/>
  <c r="BG125" i="3"/>
  <c r="BF125" i="3"/>
  <c r="T125" i="3"/>
  <c r="T124" i="3"/>
  <c r="R125" i="3"/>
  <c r="R124" i="3"/>
  <c r="P125" i="3"/>
  <c r="P124" i="3"/>
  <c r="BI123" i="3"/>
  <c r="BH123" i="3"/>
  <c r="BG123" i="3"/>
  <c r="BF123" i="3"/>
  <c r="T123" i="3"/>
  <c r="T122" i="3"/>
  <c r="T121" i="3" s="1"/>
  <c r="T120" i="3" s="1"/>
  <c r="R123" i="3"/>
  <c r="R122" i="3"/>
  <c r="R121" i="3" s="1"/>
  <c r="R120" i="3" s="1"/>
  <c r="P123" i="3"/>
  <c r="P122" i="3"/>
  <c r="P121" i="3" s="1"/>
  <c r="P120" i="3" s="1"/>
  <c r="AU96" i="1" s="1"/>
  <c r="J117" i="3"/>
  <c r="J116" i="3"/>
  <c r="F116" i="3"/>
  <c r="F114" i="3"/>
  <c r="E112" i="3"/>
  <c r="J92" i="3"/>
  <c r="J91" i="3"/>
  <c r="F91" i="3"/>
  <c r="F89" i="3"/>
  <c r="E87" i="3"/>
  <c r="J18" i="3"/>
  <c r="E18" i="3"/>
  <c r="F117" i="3"/>
  <c r="J17" i="3"/>
  <c r="J12" i="3"/>
  <c r="J89" i="3" s="1"/>
  <c r="E7" i="3"/>
  <c r="E85" i="3" s="1"/>
  <c r="J37" i="2"/>
  <c r="J36" i="2"/>
  <c r="AY95" i="1"/>
  <c r="J35" i="2"/>
  <c r="AX95" i="1"/>
  <c r="BI337" i="2"/>
  <c r="BH337" i="2"/>
  <c r="BG337" i="2"/>
  <c r="BF337" i="2"/>
  <c r="T337" i="2"/>
  <c r="R337" i="2"/>
  <c r="P337" i="2"/>
  <c r="BI328" i="2"/>
  <c r="BH328" i="2"/>
  <c r="BG328" i="2"/>
  <c r="BF328" i="2"/>
  <c r="T328" i="2"/>
  <c r="R328" i="2"/>
  <c r="P328" i="2"/>
  <c r="BI319" i="2"/>
  <c r="BH319" i="2"/>
  <c r="BG319" i="2"/>
  <c r="BF319" i="2"/>
  <c r="T319" i="2"/>
  <c r="R319" i="2"/>
  <c r="P319" i="2"/>
  <c r="BI314" i="2"/>
  <c r="BH314" i="2"/>
  <c r="BG314" i="2"/>
  <c r="BF314" i="2"/>
  <c r="T314" i="2"/>
  <c r="T313" i="2" s="1"/>
  <c r="R314" i="2"/>
  <c r="R313" i="2" s="1"/>
  <c r="P314" i="2"/>
  <c r="P313" i="2" s="1"/>
  <c r="BI311" i="2"/>
  <c r="BH311" i="2"/>
  <c r="BG311" i="2"/>
  <c r="BF311" i="2"/>
  <c r="T311" i="2"/>
  <c r="R311" i="2"/>
  <c r="P311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3" i="2"/>
  <c r="BH303" i="2"/>
  <c r="BG303" i="2"/>
  <c r="BF303" i="2"/>
  <c r="T303" i="2"/>
  <c r="R303" i="2"/>
  <c r="P303" i="2"/>
  <c r="BI299" i="2"/>
  <c r="BH299" i="2"/>
  <c r="BG299" i="2"/>
  <c r="BF299" i="2"/>
  <c r="T299" i="2"/>
  <c r="R299" i="2"/>
  <c r="P299" i="2"/>
  <c r="BI295" i="2"/>
  <c r="BH295" i="2"/>
  <c r="BG295" i="2"/>
  <c r="BF295" i="2"/>
  <c r="T295" i="2"/>
  <c r="R295" i="2"/>
  <c r="P295" i="2"/>
  <c r="BI288" i="2"/>
  <c r="BH288" i="2"/>
  <c r="BG288" i="2"/>
  <c r="BF288" i="2"/>
  <c r="T288" i="2"/>
  <c r="R288" i="2"/>
  <c r="P288" i="2"/>
  <c r="BI281" i="2"/>
  <c r="BH281" i="2"/>
  <c r="BG281" i="2"/>
  <c r="BF281" i="2"/>
  <c r="T281" i="2"/>
  <c r="R281" i="2"/>
  <c r="P281" i="2"/>
  <c r="BI274" i="2"/>
  <c r="BH274" i="2"/>
  <c r="BG274" i="2"/>
  <c r="BF274" i="2"/>
  <c r="T274" i="2"/>
  <c r="R274" i="2"/>
  <c r="P274" i="2"/>
  <c r="BI270" i="2"/>
  <c r="BH270" i="2"/>
  <c r="BG270" i="2"/>
  <c r="BF270" i="2"/>
  <c r="T270" i="2"/>
  <c r="R270" i="2"/>
  <c r="P270" i="2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3" i="2"/>
  <c r="BH253" i="2"/>
  <c r="BG253" i="2"/>
  <c r="BF253" i="2"/>
  <c r="T253" i="2"/>
  <c r="R253" i="2"/>
  <c r="P253" i="2"/>
  <c r="BI248" i="2"/>
  <c r="BH248" i="2"/>
  <c r="BG248" i="2"/>
  <c r="BF248" i="2"/>
  <c r="T248" i="2"/>
  <c r="R248" i="2"/>
  <c r="P248" i="2"/>
  <c r="BI239" i="2"/>
  <c r="BH239" i="2"/>
  <c r="BG239" i="2"/>
  <c r="BF239" i="2"/>
  <c r="T239" i="2"/>
  <c r="R239" i="2"/>
  <c r="P239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20" i="2"/>
  <c r="BH220" i="2"/>
  <c r="BG220" i="2"/>
  <c r="BF220" i="2"/>
  <c r="T220" i="2"/>
  <c r="R220" i="2"/>
  <c r="P220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2" i="2"/>
  <c r="BH192" i="2"/>
  <c r="BG192" i="2"/>
  <c r="BF192" i="2"/>
  <c r="T192" i="2"/>
  <c r="R192" i="2"/>
  <c r="P192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7" i="2"/>
  <c r="BH177" i="2"/>
  <c r="BG177" i="2"/>
  <c r="BF177" i="2"/>
  <c r="T177" i="2"/>
  <c r="R177" i="2"/>
  <c r="P177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3" i="2"/>
  <c r="BH133" i="2"/>
  <c r="BG133" i="2"/>
  <c r="BF133" i="2"/>
  <c r="T133" i="2"/>
  <c r="R133" i="2"/>
  <c r="P133" i="2"/>
  <c r="BI130" i="2"/>
  <c r="BH130" i="2"/>
  <c r="BG130" i="2"/>
  <c r="BF130" i="2"/>
  <c r="T130" i="2"/>
  <c r="T129" i="2"/>
  <c r="R130" i="2"/>
  <c r="R129" i="2"/>
  <c r="P130" i="2"/>
  <c r="P129" i="2"/>
  <c r="J124" i="2"/>
  <c r="J123" i="2"/>
  <c r="F123" i="2"/>
  <c r="F121" i="2"/>
  <c r="E119" i="2"/>
  <c r="J92" i="2"/>
  <c r="J91" i="2"/>
  <c r="F91" i="2"/>
  <c r="F89" i="2"/>
  <c r="E87" i="2"/>
  <c r="J18" i="2"/>
  <c r="E18" i="2"/>
  <c r="F92" i="2" s="1"/>
  <c r="J17" i="2"/>
  <c r="J12" i="2"/>
  <c r="J121" i="2"/>
  <c r="E7" i="2"/>
  <c r="E85" i="2"/>
  <c r="L90" i="1"/>
  <c r="AM90" i="1"/>
  <c r="AM89" i="1"/>
  <c r="L89" i="1"/>
  <c r="AM87" i="1"/>
  <c r="L87" i="1"/>
  <c r="L85" i="1"/>
  <c r="L84" i="1"/>
  <c r="J337" i="2"/>
  <c r="J311" i="2"/>
  <c r="J299" i="2"/>
  <c r="BK270" i="2"/>
  <c r="J239" i="2"/>
  <c r="BK226" i="2"/>
  <c r="BK199" i="2"/>
  <c r="J183" i="2"/>
  <c r="BK162" i="2"/>
  <c r="BK156" i="2"/>
  <c r="BK145" i="2"/>
  <c r="BK337" i="2"/>
  <c r="BK314" i="2"/>
  <c r="J295" i="2"/>
  <c r="J270" i="2"/>
  <c r="J260" i="2"/>
  <c r="BK248" i="2"/>
  <c r="BK228" i="2"/>
  <c r="BK220" i="2"/>
  <c r="BK198" i="2"/>
  <c r="J177" i="2"/>
  <c r="BK141" i="2"/>
  <c r="BK130" i="2"/>
  <c r="J309" i="2"/>
  <c r="BK299" i="2"/>
  <c r="J281" i="2"/>
  <c r="J258" i="2"/>
  <c r="J248" i="2"/>
  <c r="J220" i="2"/>
  <c r="J201" i="2"/>
  <c r="J192" i="2"/>
  <c r="J162" i="2"/>
  <c r="J156" i="2"/>
  <c r="J147" i="2"/>
  <c r="BK125" i="3"/>
  <c r="BK127" i="3"/>
  <c r="J123" i="3"/>
  <c r="J328" i="2"/>
  <c r="BK307" i="2"/>
  <c r="J288" i="2"/>
  <c r="J266" i="2"/>
  <c r="J228" i="2"/>
  <c r="BK206" i="2"/>
  <c r="J198" i="2"/>
  <c r="BK177" i="2"/>
  <c r="J158" i="2"/>
  <c r="BK147" i="2"/>
  <c r="J130" i="2"/>
  <c r="BK319" i="2"/>
  <c r="J303" i="2"/>
  <c r="BK281" i="2"/>
  <c r="BK266" i="2"/>
  <c r="BK239" i="2"/>
  <c r="J226" i="2"/>
  <c r="BK204" i="2"/>
  <c r="BK192" i="2"/>
  <c r="BK166" i="2"/>
  <c r="BK137" i="2"/>
  <c r="AS94" i="1"/>
  <c r="J262" i="2"/>
  <c r="J253" i="2"/>
  <c r="J222" i="2"/>
  <c r="J204" i="2"/>
  <c r="BK197" i="2"/>
  <c r="J166" i="2"/>
  <c r="BK158" i="2"/>
  <c r="BK149" i="2"/>
  <c r="J145" i="2"/>
  <c r="BK133" i="2"/>
  <c r="BK123" i="3"/>
  <c r="J127" i="3"/>
  <c r="J125" i="3"/>
  <c r="J319" i="2"/>
  <c r="J314" i="2"/>
  <c r="BK303" i="2"/>
  <c r="J274" i="2"/>
  <c r="BK253" i="2"/>
  <c r="BK230" i="2"/>
  <c r="J224" i="2"/>
  <c r="J197" i="2"/>
  <c r="J181" i="2"/>
  <c r="BK160" i="2"/>
  <c r="J149" i="2"/>
  <c r="J141" i="2"/>
  <c r="BK328" i="2"/>
  <c r="BK309" i="2"/>
  <c r="BK288" i="2"/>
  <c r="BK262" i="2"/>
  <c r="BK258" i="2"/>
  <c r="J230" i="2"/>
  <c r="BK222" i="2"/>
  <c r="BK201" i="2"/>
  <c r="BK183" i="2"/>
  <c r="BK154" i="2"/>
  <c r="J133" i="2"/>
  <c r="BK311" i="2"/>
  <c r="J307" i="2"/>
  <c r="BK295" i="2"/>
  <c r="BK274" i="2"/>
  <c r="BK260" i="2"/>
  <c r="BK224" i="2"/>
  <c r="J206" i="2"/>
  <c r="J199" i="2"/>
  <c r="BK181" i="2"/>
  <c r="J160" i="2"/>
  <c r="J154" i="2"/>
  <c r="J137" i="2"/>
  <c r="BK132" i="2" l="1"/>
  <c r="J132" i="2" s="1"/>
  <c r="J99" i="2" s="1"/>
  <c r="R132" i="2"/>
  <c r="R128" i="2" s="1"/>
  <c r="P153" i="2"/>
  <c r="BK196" i="2"/>
  <c r="J196" i="2" s="1"/>
  <c r="J101" i="2" s="1"/>
  <c r="R196" i="2"/>
  <c r="P203" i="2"/>
  <c r="T203" i="2"/>
  <c r="P221" i="2"/>
  <c r="BK308" i="2"/>
  <c r="J308" i="2" s="1"/>
  <c r="J105" i="2" s="1"/>
  <c r="T308" i="2"/>
  <c r="T318" i="2"/>
  <c r="BK153" i="2"/>
  <c r="J153" i="2" s="1"/>
  <c r="J100" i="2" s="1"/>
  <c r="R153" i="2"/>
  <c r="P196" i="2"/>
  <c r="BK221" i="2"/>
  <c r="J221" i="2" s="1"/>
  <c r="J104" i="2" s="1"/>
  <c r="R221" i="2"/>
  <c r="P308" i="2"/>
  <c r="R318" i="2"/>
  <c r="P132" i="2"/>
  <c r="P128" i="2"/>
  <c r="T132" i="2"/>
  <c r="T128" i="2" s="1"/>
  <c r="T153" i="2"/>
  <c r="T196" i="2"/>
  <c r="BK203" i="2"/>
  <c r="J203" i="2" s="1"/>
  <c r="J103" i="2" s="1"/>
  <c r="R203" i="2"/>
  <c r="T221" i="2"/>
  <c r="R308" i="2"/>
  <c r="BK318" i="2"/>
  <c r="J318" i="2" s="1"/>
  <c r="J107" i="2" s="1"/>
  <c r="P318" i="2"/>
  <c r="BK129" i="2"/>
  <c r="J129" i="2" s="1"/>
  <c r="J98" i="2" s="1"/>
  <c r="BK313" i="2"/>
  <c r="J313" i="2" s="1"/>
  <c r="J106" i="2" s="1"/>
  <c r="BK122" i="3"/>
  <c r="J122" i="3" s="1"/>
  <c r="J98" i="3" s="1"/>
  <c r="BK124" i="3"/>
  <c r="J124" i="3"/>
  <c r="J99" i="3" s="1"/>
  <c r="BK126" i="3"/>
  <c r="J126" i="3"/>
  <c r="J100" i="3" s="1"/>
  <c r="F92" i="3"/>
  <c r="E110" i="3"/>
  <c r="J114" i="3"/>
  <c r="BE123" i="3"/>
  <c r="BE125" i="3"/>
  <c r="BE127" i="3"/>
  <c r="F124" i="2"/>
  <c r="BE145" i="2"/>
  <c r="BE147" i="2"/>
  <c r="BE149" i="2"/>
  <c r="BE156" i="2"/>
  <c r="BE177" i="2"/>
  <c r="BE183" i="2"/>
  <c r="BE192" i="2"/>
  <c r="BE239" i="2"/>
  <c r="BE253" i="2"/>
  <c r="BE258" i="2"/>
  <c r="BE270" i="2"/>
  <c r="BE274" i="2"/>
  <c r="BE303" i="2"/>
  <c r="BE307" i="2"/>
  <c r="BE314" i="2"/>
  <c r="J89" i="2"/>
  <c r="E117" i="2"/>
  <c r="BE130" i="2"/>
  <c r="BE133" i="2"/>
  <c r="BE141" i="2"/>
  <c r="BE158" i="2"/>
  <c r="BE162" i="2"/>
  <c r="BE181" i="2"/>
  <c r="BE197" i="2"/>
  <c r="BE199" i="2"/>
  <c r="BE206" i="2"/>
  <c r="BE220" i="2"/>
  <c r="BE224" i="2"/>
  <c r="BE230" i="2"/>
  <c r="BE281" i="2"/>
  <c r="BE299" i="2"/>
  <c r="BE311" i="2"/>
  <c r="BE319" i="2"/>
  <c r="BE328" i="2"/>
  <c r="BE337" i="2"/>
  <c r="BE137" i="2"/>
  <c r="BE154" i="2"/>
  <c r="BE160" i="2"/>
  <c r="BE166" i="2"/>
  <c r="BE198" i="2"/>
  <c r="BE201" i="2"/>
  <c r="BE204" i="2"/>
  <c r="BE222" i="2"/>
  <c r="BE226" i="2"/>
  <c r="BE228" i="2"/>
  <c r="BE248" i="2"/>
  <c r="BE260" i="2"/>
  <c r="BE262" i="2"/>
  <c r="BE266" i="2"/>
  <c r="BE288" i="2"/>
  <c r="BE295" i="2"/>
  <c r="BE309" i="2"/>
  <c r="J34" i="2"/>
  <c r="AW95" i="1" s="1"/>
  <c r="F37" i="2"/>
  <c r="BD95" i="1" s="1"/>
  <c r="F35" i="2"/>
  <c r="BB95" i="1" s="1"/>
  <c r="F34" i="2"/>
  <c r="BA95" i="1" s="1"/>
  <c r="F34" i="3"/>
  <c r="BA96" i="1" s="1"/>
  <c r="J34" i="3"/>
  <c r="AW96" i="1" s="1"/>
  <c r="F36" i="2"/>
  <c r="BC95" i="1" s="1"/>
  <c r="F36" i="3"/>
  <c r="BC96" i="1" s="1"/>
  <c r="F35" i="3"/>
  <c r="BB96" i="1" s="1"/>
  <c r="F37" i="3"/>
  <c r="BD96" i="1" s="1"/>
  <c r="P202" i="2" l="1"/>
  <c r="P127" i="2"/>
  <c r="AU95" i="1"/>
  <c r="R202" i="2"/>
  <c r="R127" i="2" s="1"/>
  <c r="T202" i="2"/>
  <c r="T127" i="2"/>
  <c r="BK202" i="2"/>
  <c r="J202" i="2" s="1"/>
  <c r="J102" i="2" s="1"/>
  <c r="BK128" i="2"/>
  <c r="J128" i="2" s="1"/>
  <c r="J97" i="2" s="1"/>
  <c r="BK121" i="3"/>
  <c r="J121" i="3"/>
  <c r="J97" i="3"/>
  <c r="J33" i="2"/>
  <c r="AV95" i="1" s="1"/>
  <c r="AT95" i="1" s="1"/>
  <c r="BC94" i="1"/>
  <c r="AY94" i="1" s="1"/>
  <c r="F33" i="3"/>
  <c r="AZ96" i="1"/>
  <c r="BB94" i="1"/>
  <c r="AX94" i="1" s="1"/>
  <c r="F33" i="2"/>
  <c r="AZ95" i="1" s="1"/>
  <c r="BD94" i="1"/>
  <c r="W33" i="1" s="1"/>
  <c r="BA94" i="1"/>
  <c r="AW94" i="1"/>
  <c r="AK30" i="1" s="1"/>
  <c r="J33" i="3"/>
  <c r="AV96" i="1"/>
  <c r="AT96" i="1"/>
  <c r="AU94" i="1"/>
  <c r="BK120" i="3" l="1"/>
  <c r="J120" i="3"/>
  <c r="J30" i="3" s="1"/>
  <c r="AG96" i="1" s="1"/>
  <c r="BK127" i="2"/>
  <c r="J127" i="2"/>
  <c r="J96" i="2" s="1"/>
  <c r="AZ94" i="1"/>
  <c r="AV94" i="1" s="1"/>
  <c r="AK29" i="1" s="1"/>
  <c r="W31" i="1"/>
  <c r="W32" i="1"/>
  <c r="W30" i="1"/>
  <c r="J39" i="3" l="1"/>
  <c r="J96" i="3"/>
  <c r="AN96" i="1"/>
  <c r="J30" i="2"/>
  <c r="AG95" i="1" s="1"/>
  <c r="AG94" i="1" s="1"/>
  <c r="AK26" i="1" s="1"/>
  <c r="W29" i="1"/>
  <c r="AT94" i="1"/>
  <c r="J39" i="2" l="1"/>
  <c r="AN94" i="1"/>
  <c r="AN95" i="1"/>
  <c r="AK35" i="1"/>
</calcChain>
</file>

<file path=xl/sharedStrings.xml><?xml version="1.0" encoding="utf-8"?>
<sst xmlns="http://schemas.openxmlformats.org/spreadsheetml/2006/main" count="2807" uniqueCount="416">
  <si>
    <t>Export Komplet</t>
  </si>
  <si>
    <t/>
  </si>
  <si>
    <t>2.0</t>
  </si>
  <si>
    <t>False</t>
  </si>
  <si>
    <t>{2f798629-6d86-4555-ac6c-182db93c3a17}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</si>
  <si>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</si>
  <si>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</si>
  <si>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</si>
  <si>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</si>
  <si>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</si>
  <si>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</si>
  <si>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</si>
  <si>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</si>
  <si>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22-12-B</t>
  </si>
  <si>
    <t>Stavba:</t>
  </si>
  <si>
    <t>Výměna fasádních výplní pavilonu B na ZŠ Vojanova</t>
  </si>
  <si>
    <t>KSO:</t>
  </si>
  <si>
    <t>CC-CZ:</t>
  </si>
  <si>
    <t>Místo:</t>
  </si>
  <si>
    <t>st.p.č. 711</t>
  </si>
  <si>
    <t>Datum:</t>
  </si>
  <si>
    <t>8. 2. 2022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</si>
  <si>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</si>
  <si>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</si>
  <si>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</si>
  <si>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</si>
  <si>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</si>
  <si>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</si>
  <si>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</si>
  <si>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</si>
  <si>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</si>
  <si>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</si>
  <si>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</si>
  <si>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</si>
  <si>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</si>
  <si>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</si>
  <si>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</si>
  <si>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</si>
  <si>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</si>
  <si>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</si>
  <si>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</si>
  <si>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</si>
  <si>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</si>
  <si>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</si>
  <si>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</si>
  <si>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</si>
  <si>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</si>
  <si>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</si>
  <si>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</si>
  <si>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</si>
  <si>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</si>
  <si>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</si>
  <si>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</si>
  <si>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</si>
  <si>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</si>
  <si>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</si>
  <si>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</si>
  <si>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</si>
  <si>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</si>
  <si>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</si>
  <si>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</si>
  <si>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</si>
  <si>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</si>
  <si>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</si>
  <si>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</si>
  <si>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</si>
  <si>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</si>
  <si>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</si>
  <si>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</si>
  <si>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</si>
  <si>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</si>
  <si>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</si>
  <si>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</si>
  <si>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</si>
  <si>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</si>
  <si>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</si>
  <si>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</si>
  <si>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</si>
  <si>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</si>
  <si>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01-B</t>
  </si>
  <si>
    <t>Pavilon B</t>
  </si>
  <si>
    <t>STA</t>
  </si>
  <si>
    <t>1</t>
  </si>
  <si>
    <t>{e214b537-9e80-4b6f-896d-3539fdb37292}</t>
  </si>
  <si>
    <t>2</t>
  </si>
  <si>
    <t>VRN</t>
  </si>
  <si>
    <t>Vedlejší a ostatní rozpočtové náklady</t>
  </si>
  <si>
    <t>{7e2b16c5-1001-4858-ba89-92ed963c5d22}</t>
  </si>
  <si>
    <t>leseni</t>
  </si>
  <si>
    <t>320</t>
  </si>
  <si>
    <t>osten</t>
  </si>
  <si>
    <t>150,96</t>
  </si>
  <si>
    <t>KRYCÍ LIST SOUPISU PRACÍ</t>
  </si>
  <si>
    <t>par</t>
  </si>
  <si>
    <t>84,4</t>
  </si>
  <si>
    <t>parvni1</t>
  </si>
  <si>
    <t>parvni2</t>
  </si>
  <si>
    <t>29</t>
  </si>
  <si>
    <t>parvni3</t>
  </si>
  <si>
    <t>6</t>
  </si>
  <si>
    <t>Objekt:</t>
  </si>
  <si>
    <t>zazdivka</t>
  </si>
  <si>
    <t>9,54</t>
  </si>
  <si>
    <t>SO 01-B - Pavilon B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</si>
  <si>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</si>
  <si>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</si>
  <si>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</si>
  <si>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</si>
  <si>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</si>
  <si>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</si>
  <si>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</si>
  <si>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</si>
  <si>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</si>
  <si>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</si>
  <si>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</si>
  <si>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</si>
  <si>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</si>
  <si>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</si>
  <si>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</si>
  <si>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</si>
  <si>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</si>
  <si>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</si>
  <si>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</si>
  <si>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</si>
  <si>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</si>
  <si>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</si>
  <si>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</si>
  <si>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</si>
  <si>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</si>
  <si>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</si>
  <si>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</si>
  <si>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</si>
  <si>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</si>
  <si>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</si>
  <si>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</si>
  <si>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</si>
  <si>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</si>
  <si>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</si>
  <si>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</si>
  <si>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311272221</t>
  </si>
  <si>
    <t>Zdivo z pórobetonových tvárnic na pero a drážku do P2 do 450 kg/m3 na tenkovrstvou maltu tl 300 mm</t>
  </si>
  <si>
    <t>m2</t>
  </si>
  <si>
    <t>4</t>
  </si>
  <si>
    <t>-1317741426</t>
  </si>
  <si>
    <t>VV</t>
  </si>
  <si>
    <t>"zazdívka prvků před vnitřními sloupy" 3*0,6*2,1+10*0,6*0,96</t>
  </si>
  <si>
    <t>Úpravy povrchů, podlahy a osazování výplní</t>
  </si>
  <si>
    <t>612142001</t>
  </si>
  <si>
    <t>Potažení vnitřních stěn sklovláknitým pletivem vtlačeným do tenkovrstvé hmoty</t>
  </si>
  <si>
    <t>228135309</t>
  </si>
  <si>
    <t>"ostění" osten*0,1</t>
  </si>
  <si>
    <t>Součet</t>
  </si>
  <si>
    <t>612381016</t>
  </si>
  <si>
    <t>Tenkovrstvá minerální zatíraná (škrábaná) omítka zrnitost 1,5 mm vnitřních stěn</t>
  </si>
  <si>
    <t>1873030201</t>
  </si>
  <si>
    <t>622142001</t>
  </si>
  <si>
    <t>Potažení vnějších stěn sklovláknitým pletivem vtlačeným do tenkovrstvé hmoty</t>
  </si>
  <si>
    <t>-1676129975</t>
  </si>
  <si>
    <t>5</t>
  </si>
  <si>
    <t>622212001</t>
  </si>
  <si>
    <t>Montáž kontaktního zateplení vnějšího ostění, nadpraží nebo parapetu hl. špalety do 200 mm lepením desek z polystyrenu tl do 40 mm</t>
  </si>
  <si>
    <t>m</t>
  </si>
  <si>
    <t>20803823</t>
  </si>
  <si>
    <t>M</t>
  </si>
  <si>
    <t>28375931</t>
  </si>
  <si>
    <t>deska EPS 70 fasádní λ=0,039 tl 30mm</t>
  </si>
  <si>
    <t>8</t>
  </si>
  <si>
    <t>-616597206</t>
  </si>
  <si>
    <t>par*0,08</t>
  </si>
  <si>
    <t>7</t>
  </si>
  <si>
    <t>622521022</t>
  </si>
  <si>
    <t>Tenkovrstvá silikátová zatíraná omítka zrnitost 2,0 mm vnějších stěn</t>
  </si>
  <si>
    <t>-762944822</t>
  </si>
  <si>
    <t>9</t>
  </si>
  <si>
    <t>Ostatní konstrukce a práce, bourání</t>
  </si>
  <si>
    <t>941111111</t>
  </si>
  <si>
    <t>Montáž lešení řadového trubkového lehkého s podlahami zatížení do 200 kg/m2 š do 0,9 m v do 10 m</t>
  </si>
  <si>
    <t>-164676177</t>
  </si>
  <si>
    <t>50+270</t>
  </si>
  <si>
    <t>94111121R</t>
  </si>
  <si>
    <t>Příplatek k lešení řadovému trubkovému lehkému s podlahami š 0,9 m v 10 m za první a ZKD den použití po dobu realizace stavby</t>
  </si>
  <si>
    <t>701134422</t>
  </si>
  <si>
    <t>10</t>
  </si>
  <si>
    <t>941111811</t>
  </si>
  <si>
    <t>Demontáž lešení řadového trubkového lehkého s podlahami zatížení do 200 kg/m2 š do 0,9 m v do 10 m</t>
  </si>
  <si>
    <t>14844457</t>
  </si>
  <si>
    <t>11</t>
  </si>
  <si>
    <t>952901105</t>
  </si>
  <si>
    <t>Čištění budov omytí dvojitých nebo zdvojených oken nebo balkonových dveří plochy do 0,6 m2</t>
  </si>
  <si>
    <t>303079960</t>
  </si>
  <si>
    <t>"dle knihy fasádních výplní ozn.18" 18*0,6*0,96</t>
  </si>
  <si>
    <t>12</t>
  </si>
  <si>
    <t>952901106</t>
  </si>
  <si>
    <t>Čištění budov omytí dvojitých nebo zdvojených oken nebo balkonových dveří plochy do 1,5 m2</t>
  </si>
  <si>
    <t>-718417831</t>
  </si>
  <si>
    <t>"dle knihy fasádních výplní ozn.17" 21*1,2*0,96</t>
  </si>
  <si>
    <t>"prvky před vnitřními sloupy" zazdivka</t>
  </si>
  <si>
    <t>13</t>
  </si>
  <si>
    <t>952901108</t>
  </si>
  <si>
    <t>Čištění budov omytí dvojitých nebo zdvojených oken nebo balkonových dveří plochy přes 2,5 m2</t>
  </si>
  <si>
    <t>916978899</t>
  </si>
  <si>
    <t>"dle knihy fasádních výplní ozn.5" 3*1,8*2,1</t>
  </si>
  <si>
    <t>"dle knihy fasádních výplní ozn.2" 1,2*2,1</t>
  </si>
  <si>
    <t>"dle knihy fasádních výplní ozn.15" 3*1,6*2,1</t>
  </si>
  <si>
    <t>"dle knihy fasádních výplní ozn.16" 3*1,6*2,1</t>
  </si>
  <si>
    <t>"dle knihy fasádních výplní ozn.1" 1,2*2,1</t>
  </si>
  <si>
    <t>"dle knihy fasádních výplní ozn.6" 3*1,8*2,1</t>
  </si>
  <si>
    <t>"dle knihy fasádních výplní ozn.22,17" 3*1,2*3</t>
  </si>
  <si>
    <t>"dle knihy fasádních výplní ozn.FV" 3*4,2*3</t>
  </si>
  <si>
    <t>"dle knihy fasádních výplní ozn.23" 2*4,2*3</t>
  </si>
  <si>
    <t>14</t>
  </si>
  <si>
    <t>968062374</t>
  </si>
  <si>
    <t>Vybourání dřevěných rámů oken zdvojených včetně křídel pl do 1 m2</t>
  </si>
  <si>
    <t>-1067037235</t>
  </si>
  <si>
    <t>968062375</t>
  </si>
  <si>
    <t>Vybourání dřevěných rámů oken zdvojených včetně křídel pl do 2 m2</t>
  </si>
  <si>
    <t>1060153503</t>
  </si>
  <si>
    <t>16</t>
  </si>
  <si>
    <t>968062376</t>
  </si>
  <si>
    <t>Vybourání dřevěných rámů oken zdvojených včetně křídel pl do 4 m2</t>
  </si>
  <si>
    <t>222331753</t>
  </si>
  <si>
    <t>17</t>
  </si>
  <si>
    <t>968062377</t>
  </si>
  <si>
    <t>Vybourání dřevěných rámů oken zdvojených včetně křídel pl přes 4 m2</t>
  </si>
  <si>
    <t>269643817</t>
  </si>
  <si>
    <t>997</t>
  </si>
  <si>
    <t>Přesun sutě</t>
  </si>
  <si>
    <t>18</t>
  </si>
  <si>
    <t>997013211</t>
  </si>
  <si>
    <t>Vnitrostaveništní doprava suti a vybouraných hmot pro budovy v do 6 m ručně</t>
  </si>
  <si>
    <t>t</t>
  </si>
  <si>
    <t>-11849157</t>
  </si>
  <si>
    <t>19</t>
  </si>
  <si>
    <t>997013501</t>
  </si>
  <si>
    <t>Odvoz suti a vybouraných hmot na skládku nebo meziskládku do 1 km se složením</t>
  </si>
  <si>
    <t>-540735549</t>
  </si>
  <si>
    <t>20</t>
  </si>
  <si>
    <t>997013509</t>
  </si>
  <si>
    <t>Příplatek k odvozu suti a vybouraných hmot na skládku ZKD 1 km přes 1 km</t>
  </si>
  <si>
    <t>802794678</t>
  </si>
  <si>
    <t>6,265*11 'Přepočtené koeficientem množství</t>
  </si>
  <si>
    <t>997013631</t>
  </si>
  <si>
    <t>Poplatek za uložení na skládce (skládkovné) stavebního odpadu směsného kód odpadu 17 09 04</t>
  </si>
  <si>
    <t>1213220014</t>
  </si>
  <si>
    <t>PSV</t>
  </si>
  <si>
    <t>Práce a dodávky PSV</t>
  </si>
  <si>
    <t>764</t>
  </si>
  <si>
    <t>Konstrukce klempířské</t>
  </si>
  <si>
    <t>22</t>
  </si>
  <si>
    <t>764002851</t>
  </si>
  <si>
    <t>Demontáž oplechování parapetů do suti</t>
  </si>
  <si>
    <t>-423591110</t>
  </si>
  <si>
    <t>23</t>
  </si>
  <si>
    <t>764246440</t>
  </si>
  <si>
    <t>Oplechování parapetů rovných celoplošně lepené z TiZn předzvětralého plechu rš 100 mm</t>
  </si>
  <si>
    <t>16747204</t>
  </si>
  <si>
    <t>"dle knihy fasádních výplní ozn.5" 3*1,8</t>
  </si>
  <si>
    <t>"dle knihy fasádních výplní ozn.2" 1,2</t>
  </si>
  <si>
    <t>"dle knihy fasádních výplní ozn.15" 3*1,6</t>
  </si>
  <si>
    <t>"dle knihy fasádních výplní ozn.16" 3*1,6</t>
  </si>
  <si>
    <t>"dle knihy fasádních výplní ozn.1" 1,2</t>
  </si>
  <si>
    <t>"dle knihy fasádních výplní ozn.6" 3*1,8</t>
  </si>
  <si>
    <t>"dle knihy fasádních výplní ozn.FV" 3*4,2</t>
  </si>
  <si>
    <t>"dle knihy fasádních výplní ozn.23" 2*4,2</t>
  </si>
  <si>
    <t>"dle knihy fasádních výplní ozn.14" 1</t>
  </si>
  <si>
    <t>"dle knihy fasádních výplní ozn.22,17" 3*1,2</t>
  </si>
  <si>
    <t>"dle knihy fasádních výplní ozn.18" 18*0,6</t>
  </si>
  <si>
    <t>"dle knihy fasádních výplní ozn.17" 21*1,2</t>
  </si>
  <si>
    <t>24</t>
  </si>
  <si>
    <t>998764101</t>
  </si>
  <si>
    <t>Přesun hmot tonážní pro konstrukce klempířské v objektech v do 6 m</t>
  </si>
  <si>
    <t>-361507219</t>
  </si>
  <si>
    <t>766</t>
  </si>
  <si>
    <t>Konstrukce truhlářské</t>
  </si>
  <si>
    <t>25</t>
  </si>
  <si>
    <t>766441811</t>
  </si>
  <si>
    <t>Demontáž parapetních desek dřevěných nebo plastových šířky do 30 cm délky do 1,0 m</t>
  </si>
  <si>
    <t>kus</t>
  </si>
  <si>
    <t>810154253</t>
  </si>
  <si>
    <t>26</t>
  </si>
  <si>
    <t>766441821</t>
  </si>
  <si>
    <t>Demontáž parapetních desek dřevěných nebo plastových šířky do 30 cm délky přes 1,0 m</t>
  </si>
  <si>
    <t>948172403</t>
  </si>
  <si>
    <t>parvni2+parvni3</t>
  </si>
  <si>
    <t>27</t>
  </si>
  <si>
    <t>766622131</t>
  </si>
  <si>
    <t>Montáž plastových oken plochy přes 1 m2 otevíravých výšky do 1,5 m s rámem do zdiva</t>
  </si>
  <si>
    <t>-1505005195</t>
  </si>
  <si>
    <t>28</t>
  </si>
  <si>
    <t>61140052</t>
  </si>
  <si>
    <t>okno plastové otevíravé/sklopné trojsklo přes plochu 1m2 do v 1,5m</t>
  </si>
  <si>
    <t>32</t>
  </si>
  <si>
    <t>2111844617</t>
  </si>
  <si>
    <t>766622132</t>
  </si>
  <si>
    <t>Montáž plastových oken plochy přes 1 m2 otevíravých výšky do 2,5 m s rámem do zdiva</t>
  </si>
  <si>
    <t>1089062909</t>
  </si>
  <si>
    <t>"dle knihy fasádních výplní ozn.14" 1*2,1</t>
  </si>
  <si>
    <t>30</t>
  </si>
  <si>
    <t>61140054</t>
  </si>
  <si>
    <t>okno plastové otevíravé/sklopné trojsklo přes plochu 1m2 v 1,5-2,5m</t>
  </si>
  <si>
    <t>599305939</t>
  </si>
  <si>
    <t>31</t>
  </si>
  <si>
    <t>766622133</t>
  </si>
  <si>
    <t>Montáž plastových oken plochy přes 1 m2 otevíravých výšky přes 2,5 m s rámem do zdiva</t>
  </si>
  <si>
    <t>992013934</t>
  </si>
  <si>
    <t>61140056</t>
  </si>
  <si>
    <t>okno plastové otevíravé/sklopné trojsklo přes plochu 1m2 přes v 2,5m</t>
  </si>
  <si>
    <t>-502869282</t>
  </si>
  <si>
    <t>33</t>
  </si>
  <si>
    <t>766622212</t>
  </si>
  <si>
    <t>Montáž plastových oken plochy do 1 m2 pevných s rámem do zdiva</t>
  </si>
  <si>
    <t>565119467</t>
  </si>
  <si>
    <t>"dle knihy fasádních výplní ozn.18" 18</t>
  </si>
  <si>
    <t>34</t>
  </si>
  <si>
    <t>61140042</t>
  </si>
  <si>
    <t>okno plastové s fixním zasklením trojsklo do plochy 1m2</t>
  </si>
  <si>
    <t>-1897180881</t>
  </si>
  <si>
    <t>35</t>
  </si>
  <si>
    <t>766694111</t>
  </si>
  <si>
    <t>Montáž parapetních desek dřevěných nebo plastových šířky do 30 cm délky do 1,0 m</t>
  </si>
  <si>
    <t>1754512073</t>
  </si>
  <si>
    <t>"dle knihy fasádních výplní ozn.14" 3</t>
  </si>
  <si>
    <t>36</t>
  </si>
  <si>
    <t>61140077</t>
  </si>
  <si>
    <t>parapet plastový vnitřní – š 150mm, barva bílá</t>
  </si>
  <si>
    <t>-1976967030</t>
  </si>
  <si>
    <t>"dle knihy fasádních výplní ozn.14" 3*1</t>
  </si>
  <si>
    <t>37</t>
  </si>
  <si>
    <t>61144019</t>
  </si>
  <si>
    <t>koncovka k parapetu plastovému vnitřnímu 1 pár</t>
  </si>
  <si>
    <t>sada</t>
  </si>
  <si>
    <t>-569157619</t>
  </si>
  <si>
    <t>38</t>
  </si>
  <si>
    <t>766694112</t>
  </si>
  <si>
    <t>Montáž parapetních desek dřevěných nebo plastových šířky do 30 cm délky do 1,6 m</t>
  </si>
  <si>
    <t>-619969305</t>
  </si>
  <si>
    <t>"dle knihy fasádních výplní ozn.2" 1</t>
  </si>
  <si>
    <t>"dle knihy fasádních výplní ozn.16" 3</t>
  </si>
  <si>
    <t>"dle knihy fasádních výplní ozn.15" 3</t>
  </si>
  <si>
    <t>"dle knihy fasádních výplní ozn.1" 1</t>
  </si>
  <si>
    <t>"dle knihy fasádních výplní ozn.17" 21</t>
  </si>
  <si>
    <t>39</t>
  </si>
  <si>
    <t>-1550510835</t>
  </si>
  <si>
    <t>40</t>
  </si>
  <si>
    <t>-845972341</t>
  </si>
  <si>
    <t>41</t>
  </si>
  <si>
    <t>766694113</t>
  </si>
  <si>
    <t>Montáž parapetních desek dřevěných nebo plastových šířky do 30 cm délky do 2,6 m</t>
  </si>
  <si>
    <t>1572733738</t>
  </si>
  <si>
    <t>"dle knihy fasádních výplní ozn.5" 3</t>
  </si>
  <si>
    <t>"dle knihy fasádních výplní ozn.6" 3</t>
  </si>
  <si>
    <t>42</t>
  </si>
  <si>
    <t>1673119127</t>
  </si>
  <si>
    <t>43</t>
  </si>
  <si>
    <t>690601941</t>
  </si>
  <si>
    <t>44</t>
  </si>
  <si>
    <t>998766101</t>
  </si>
  <si>
    <t>Přesun hmot tonážní pro konstrukce truhlářské v objektech v do 6 m</t>
  </si>
  <si>
    <t>-1459961057</t>
  </si>
  <si>
    <t>767</t>
  </si>
  <si>
    <t>Konstrukce zámečnické</t>
  </si>
  <si>
    <t>45</t>
  </si>
  <si>
    <t>767627306</t>
  </si>
  <si>
    <t>Příplatek k montáži oken za připojovací spáru parotěsnou páskou interiérovou</t>
  </si>
  <si>
    <t>1539410618</t>
  </si>
  <si>
    <t>3*2+4,2+2,1*10+6,6*2+4,2*3+0,96*6+3*12+6,6*6+4,2*3</t>
  </si>
  <si>
    <t>46</t>
  </si>
  <si>
    <t>767627307</t>
  </si>
  <si>
    <t>Příplatek k montáži oken za připojovací spáru paropropustnou páskou exteriérovou</t>
  </si>
  <si>
    <t>-982572183</t>
  </si>
  <si>
    <t>784</t>
  </si>
  <si>
    <t>Dokončovací práce - malby a tapety</t>
  </si>
  <si>
    <t>47</t>
  </si>
  <si>
    <t>784221101</t>
  </si>
  <si>
    <t>Dvojnásobné bílé malby ze směsí za sucha dobře otěruvzdorných v místnostech do 3,80 m</t>
  </si>
  <si>
    <t>29561185</t>
  </si>
  <si>
    <t>786</t>
  </si>
  <si>
    <t>Dokončovací práce - čalounické úpravy</t>
  </si>
  <si>
    <t>48</t>
  </si>
  <si>
    <t>786624121</t>
  </si>
  <si>
    <t>Montáž lamelové žaluzie do oken zdvojených kovových otevíravých, sklápěcích a vyklápěcích</t>
  </si>
  <si>
    <t>1419578602</t>
  </si>
  <si>
    <t>49</t>
  </si>
  <si>
    <t>6112434R</t>
  </si>
  <si>
    <t xml:space="preserve">žaluzie interiérová Al bílá </t>
  </si>
  <si>
    <t>559251336</t>
  </si>
  <si>
    <t>50</t>
  </si>
  <si>
    <t>998786101</t>
  </si>
  <si>
    <t>Přesun hmot tonážní pro čalounické úpravy v objektech v do 6 m</t>
  </si>
  <si>
    <t>-2080772550</t>
  </si>
  <si>
    <t>VRN - Vedlejší a ostatní rozpočtové náklady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</si>
  <si>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</si>
  <si>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</si>
  <si>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</si>
  <si>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</si>
  <si>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Vedlejší rozpočtové náklady</t>
  </si>
  <si>
    <t>VRN3</t>
  </si>
  <si>
    <t>Zařízení staveniště</t>
  </si>
  <si>
    <t>030001000</t>
  </si>
  <si>
    <t>Kč</t>
  </si>
  <si>
    <t>1024</t>
  </si>
  <si>
    <t>-1725843181</t>
  </si>
  <si>
    <t>VRN7</t>
  </si>
  <si>
    <t>Provozní vlivy</t>
  </si>
  <si>
    <t>070001000</t>
  </si>
  <si>
    <t>Provozní vlivy - provoz školy</t>
  </si>
  <si>
    <t>1799366122</t>
  </si>
  <si>
    <t>VRN9</t>
  </si>
  <si>
    <t>Ostatní náklady</t>
  </si>
  <si>
    <t>094103000</t>
  </si>
  <si>
    <t>Náklady na plánované vyklizení objektu - vyklizení objektů po dobu realizace (včetně demontáže a následné montáže dřevěného obložení topení)</t>
  </si>
  <si>
    <t>-1537364549</t>
  </si>
  <si>
    <t>SEZNAM FIGUR</t>
  </si>
  <si>
    <t>Výměra</t>
  </si>
  <si>
    <t xml:space="preserve"> SO 01-B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</si>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</sst>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/>
    </xf>
    <xf numFmtId="167" fontId="3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25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s="1" customFormat="1" ht="12" customHeight="1">
      <c r="B5" s="19"/>
      <c r="D5" s="22" t="s">
        <v>12</v>
      </c>
      <c r="K5" s="192" t="s">
        <v>13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9"/>
      <c r="BS5" s="16" t="s">
        <v>6</v>
      </c>
    </row>
    <row r="6" spans="1:74" s="1" customFormat="1" ht="36.950000000000003" customHeight="1">
      <c r="B6" s="19"/>
      <c r="D6" s="24" t="s">
        <v>14</v>
      </c>
      <c r="K6" s="194" t="s">
        <v>15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9"/>
      <c r="BS6" s="16" t="s">
        <v>6</v>
      </c>
    </row>
    <row r="7" spans="1:74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1:74" s="1" customFormat="1" ht="18.399999999999999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26</v>
      </c>
      <c r="AK13" s="25" t="s">
        <v>23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27</v>
      </c>
      <c r="AK14" s="25" t="s">
        <v>25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28</v>
      </c>
      <c r="AK16" s="25" t="s">
        <v>23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29</v>
      </c>
      <c r="AK17" s="25" t="s">
        <v>25</v>
      </c>
      <c r="AN17" s="23" t="s">
        <v>1</v>
      </c>
      <c r="AR17" s="19"/>
      <c r="BS17" s="16" t="s">
        <v>30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31</v>
      </c>
      <c r="AK19" s="25" t="s">
        <v>23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 t="s">
        <v>32</v>
      </c>
      <c r="AK20" s="25" t="s">
        <v>25</v>
      </c>
      <c r="AN20" s="23" t="s">
        <v>1</v>
      </c>
      <c r="AR20" s="19"/>
      <c r="BS20" s="16" t="s">
        <v>30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33</v>
      </c>
      <c r="AR22" s="19"/>
    </row>
    <row r="23" spans="1:71" s="1" customFormat="1" ht="16.5" customHeight="1">
      <c r="B23" s="19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6">
        <f>ROUND(AG94,2)</f>
        <v>0</v>
      </c>
      <c r="AL26" s="197"/>
      <c r="AM26" s="197"/>
      <c r="AN26" s="197"/>
      <c r="AO26" s="197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98" t="s">
        <v>35</v>
      </c>
      <c r="M28" s="198"/>
      <c r="N28" s="198"/>
      <c r="O28" s="198"/>
      <c r="P28" s="198"/>
      <c r="Q28" s="28"/>
      <c r="R28" s="28"/>
      <c r="S28" s="28"/>
      <c r="T28" s="28"/>
      <c r="U28" s="28"/>
      <c r="V28" s="28"/>
      <c r="W28" s="198" t="s">
        <v>36</v>
      </c>
      <c r="X28" s="198"/>
      <c r="Y28" s="198"/>
      <c r="Z28" s="198"/>
      <c r="AA28" s="198"/>
      <c r="AB28" s="198"/>
      <c r="AC28" s="198"/>
      <c r="AD28" s="198"/>
      <c r="AE28" s="198"/>
      <c r="AF28" s="28"/>
      <c r="AG28" s="28"/>
      <c r="AH28" s="28"/>
      <c r="AI28" s="28"/>
      <c r="AJ28" s="28"/>
      <c r="AK28" s="198" t="s">
        <v>37</v>
      </c>
      <c r="AL28" s="198"/>
      <c r="AM28" s="198"/>
      <c r="AN28" s="198"/>
      <c r="AO28" s="198"/>
      <c r="AP28" s="28"/>
      <c r="AQ28" s="28"/>
      <c r="AR28" s="29"/>
      <c r="BE28" s="28"/>
    </row>
    <row r="29" spans="1:71" s="3" customFormat="1" ht="14.45" customHeight="1">
      <c r="B29" s="33"/>
      <c r="D29" s="25" t="s">
        <v>38</v>
      </c>
      <c r="F29" s="25" t="s">
        <v>39</v>
      </c>
      <c r="L29" s="201">
        <v>0.21</v>
      </c>
      <c r="M29" s="200"/>
      <c r="N29" s="200"/>
      <c r="O29" s="200"/>
      <c r="P29" s="200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 2)</f>
        <v>0</v>
      </c>
      <c r="AL29" s="200"/>
      <c r="AM29" s="200"/>
      <c r="AN29" s="200"/>
      <c r="AO29" s="200"/>
      <c r="AR29" s="33"/>
    </row>
    <row r="30" spans="1:71" s="3" customFormat="1" ht="14.45" customHeight="1">
      <c r="B30" s="33"/>
      <c r="F30" s="25" t="s">
        <v>40</v>
      </c>
      <c r="L30" s="201">
        <v>0.15</v>
      </c>
      <c r="M30" s="200"/>
      <c r="N30" s="200"/>
      <c r="O30" s="200"/>
      <c r="P30" s="200"/>
      <c r="W30" s="199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 2)</f>
        <v>0</v>
      </c>
      <c r="AL30" s="200"/>
      <c r="AM30" s="200"/>
      <c r="AN30" s="200"/>
      <c r="AO30" s="200"/>
      <c r="AR30" s="33"/>
    </row>
    <row r="31" spans="1:71" s="3" customFormat="1" ht="14.45" hidden="1" customHeight="1">
      <c r="B31" s="33"/>
      <c r="F31" s="25" t="s">
        <v>41</v>
      </c>
      <c r="L31" s="201">
        <v>0.21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3"/>
    </row>
    <row r="32" spans="1:71" s="3" customFormat="1" ht="14.45" hidden="1" customHeight="1">
      <c r="B32" s="33"/>
      <c r="F32" s="25" t="s">
        <v>42</v>
      </c>
      <c r="L32" s="201">
        <v>0.15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3"/>
    </row>
    <row r="33" spans="1:57" s="3" customFormat="1" ht="14.45" hidden="1" customHeight="1">
      <c r="B33" s="33"/>
      <c r="F33" s="25" t="s">
        <v>43</v>
      </c>
      <c r="L33" s="201">
        <v>0</v>
      </c>
      <c r="M33" s="200"/>
      <c r="N33" s="200"/>
      <c r="O33" s="200"/>
      <c r="P33" s="200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45</v>
      </c>
      <c r="U35" s="36"/>
      <c r="V35" s="36"/>
      <c r="W35" s="36"/>
      <c r="X35" s="202" t="s">
        <v>46</v>
      </c>
      <c r="Y35" s="203"/>
      <c r="Z35" s="203"/>
      <c r="AA35" s="203"/>
      <c r="AB35" s="203"/>
      <c r="AC35" s="36"/>
      <c r="AD35" s="36"/>
      <c r="AE35" s="36"/>
      <c r="AF35" s="36"/>
      <c r="AG35" s="36"/>
      <c r="AH35" s="36"/>
      <c r="AI35" s="36"/>
      <c r="AJ35" s="36"/>
      <c r="AK35" s="204">
        <f>SUM(AK26:AK33)</f>
        <v>0</v>
      </c>
      <c r="AL35" s="203"/>
      <c r="AM35" s="203"/>
      <c r="AN35" s="203"/>
      <c r="AO35" s="205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38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8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28"/>
      <c r="B60" s="29"/>
      <c r="C60" s="28"/>
      <c r="D60" s="41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49</v>
      </c>
      <c r="AI60" s="31"/>
      <c r="AJ60" s="31"/>
      <c r="AK60" s="31"/>
      <c r="AL60" s="31"/>
      <c r="AM60" s="41" t="s">
        <v>50</v>
      </c>
      <c r="AN60" s="31"/>
      <c r="AO60" s="31"/>
      <c r="AP60" s="28"/>
      <c r="AQ60" s="28"/>
      <c r="AR60" s="29"/>
      <c r="BE60" s="28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28"/>
      <c r="B64" s="29"/>
      <c r="C64" s="28"/>
      <c r="D64" s="39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52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28"/>
      <c r="B75" s="29"/>
      <c r="C75" s="28"/>
      <c r="D75" s="41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49</v>
      </c>
      <c r="AI75" s="31"/>
      <c r="AJ75" s="31"/>
      <c r="AK75" s="31"/>
      <c r="AL75" s="31"/>
      <c r="AM75" s="41" t="s">
        <v>50</v>
      </c>
      <c r="AN75" s="31"/>
      <c r="AO75" s="31"/>
      <c r="AP75" s="28"/>
      <c r="AQ75" s="28"/>
      <c r="AR75" s="29"/>
      <c r="BE75" s="28"/>
    </row>
    <row r="76" spans="1:57" s="2" customFormat="1" ht="11.25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1" s="2" customFormat="1" ht="24.95" customHeight="1">
      <c r="A82" s="28"/>
      <c r="B82" s="29"/>
      <c r="C82" s="20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47"/>
      <c r="C84" s="25" t="s">
        <v>12</v>
      </c>
      <c r="L84" s="4" t="str">
        <f>K5</f>
        <v>22-12-B</v>
      </c>
      <c r="AR84" s="47"/>
    </row>
    <row r="85" spans="1:91" s="5" customFormat="1" ht="36.950000000000003" customHeight="1">
      <c r="B85" s="48"/>
      <c r="C85" s="49" t="s">
        <v>14</v>
      </c>
      <c r="L85" s="206" t="str">
        <f>K6</f>
        <v>Výměna fasádních výplní pavilonu B na ZŠ Vojanova</v>
      </c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R85" s="48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st.p.č. 711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208" t="str">
        <f>IF(AN8= "","",AN8)</f>
        <v>8. 2. 2022</v>
      </c>
      <c r="AN87" s="208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>
      <c r="A89" s="28"/>
      <c r="B89" s="29"/>
      <c r="C89" s="25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Statutární město Děčín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28</v>
      </c>
      <c r="AJ89" s="28"/>
      <c r="AK89" s="28"/>
      <c r="AL89" s="28"/>
      <c r="AM89" s="209" t="str">
        <f>IF(E17="","",E17)</f>
        <v>NORDARCH s.r.o.</v>
      </c>
      <c r="AN89" s="210"/>
      <c r="AO89" s="210"/>
      <c r="AP89" s="210"/>
      <c r="AQ89" s="28"/>
      <c r="AR89" s="29"/>
      <c r="AS89" s="211" t="s">
        <v>54</v>
      </c>
      <c r="AT89" s="212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1" s="2" customFormat="1" ht="15.2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31</v>
      </c>
      <c r="AJ90" s="28"/>
      <c r="AK90" s="28"/>
      <c r="AL90" s="28"/>
      <c r="AM90" s="209" t="str">
        <f>IF(E20="","",E20)</f>
        <v>Ing. Jan Duben</v>
      </c>
      <c r="AN90" s="210"/>
      <c r="AO90" s="210"/>
      <c r="AP90" s="210"/>
      <c r="AQ90" s="28"/>
      <c r="AR90" s="29"/>
      <c r="AS90" s="213"/>
      <c r="AT90" s="214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3"/>
      <c r="AT91" s="214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1" s="2" customFormat="1" ht="29.25" customHeight="1">
      <c r="A92" s="28"/>
      <c r="B92" s="29"/>
      <c r="C92" s="215" t="s">
        <v>55</v>
      </c>
      <c r="D92" s="216"/>
      <c r="E92" s="216"/>
      <c r="F92" s="216"/>
      <c r="G92" s="216"/>
      <c r="H92" s="56"/>
      <c r="I92" s="217" t="s">
        <v>56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8" t="s">
        <v>57</v>
      </c>
      <c r="AH92" s="216"/>
      <c r="AI92" s="216"/>
      <c r="AJ92" s="216"/>
      <c r="AK92" s="216"/>
      <c r="AL92" s="216"/>
      <c r="AM92" s="216"/>
      <c r="AN92" s="217" t="s">
        <v>58</v>
      </c>
      <c r="AO92" s="216"/>
      <c r="AP92" s="219"/>
      <c r="AQ92" s="57" t="s">
        <v>59</v>
      </c>
      <c r="AR92" s="29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1" s="6" customFormat="1" ht="32.450000000000003" customHeight="1">
      <c r="B94" s="64"/>
      <c r="C94" s="65" t="s">
        <v>72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23">
        <f>ROUND(SUM(AG95:AG96),2)</f>
        <v>0</v>
      </c>
      <c r="AH94" s="223"/>
      <c r="AI94" s="223"/>
      <c r="AJ94" s="223"/>
      <c r="AK94" s="223"/>
      <c r="AL94" s="223"/>
      <c r="AM94" s="223"/>
      <c r="AN94" s="224">
        <f>SUM(AG94,AT94)</f>
        <v>0</v>
      </c>
      <c r="AO94" s="224"/>
      <c r="AP94" s="224"/>
      <c r="AQ94" s="68" t="s">
        <v>1</v>
      </c>
      <c r="AR94" s="64"/>
      <c r="AS94" s="69">
        <f>ROUND(SUM(AS95:AS96),2)</f>
        <v>0</v>
      </c>
      <c r="AT94" s="70">
        <f>ROUND(SUM(AV94:AW94),2)</f>
        <v>0</v>
      </c>
      <c r="AU94" s="71">
        <f>ROUND(SUM(AU95:AU96),5)</f>
        <v>675.57563000000005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ROUND(SUM(AZ95:AZ96),2)</f>
        <v>0</v>
      </c>
      <c r="BA94" s="70">
        <f>ROUND(SUM(BA95:BA96),2)</f>
        <v>0</v>
      </c>
      <c r="BB94" s="70">
        <f>ROUND(SUM(BB95:BB96),2)</f>
        <v>0</v>
      </c>
      <c r="BC94" s="70">
        <f>ROUND(SUM(BC95:BC96),2)</f>
        <v>0</v>
      </c>
      <c r="BD94" s="72">
        <f>ROUND(SUM(BD95:BD96),2)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1" s="7" customFormat="1" ht="24.75" customHeight="1">
      <c r="A95" s="75" t="s">
        <v>78</v>
      </c>
      <c r="B95" s="76"/>
      <c r="C95" s="77"/>
      <c r="D95" s="222" t="s">
        <v>79</v>
      </c>
      <c r="E95" s="222"/>
      <c r="F95" s="222"/>
      <c r="G95" s="222"/>
      <c r="H95" s="222"/>
      <c r="I95" s="78"/>
      <c r="J95" s="222" t="s">
        <v>80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'SO 01-B - Pavilon B'!J30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79" t="s">
        <v>81</v>
      </c>
      <c r="AR95" s="76"/>
      <c r="AS95" s="80">
        <v>0</v>
      </c>
      <c r="AT95" s="81">
        <f>ROUND(SUM(AV95:AW95),2)</f>
        <v>0</v>
      </c>
      <c r="AU95" s="82">
        <f>'SO 01-B - Pavilon B'!P127</f>
        <v>675.57562599999994</v>
      </c>
      <c r="AV95" s="81">
        <f>'SO 01-B - Pavilon B'!J33</f>
        <v>0</v>
      </c>
      <c r="AW95" s="81">
        <f>'SO 01-B - Pavilon B'!J34</f>
        <v>0</v>
      </c>
      <c r="AX95" s="81">
        <f>'SO 01-B - Pavilon B'!J35</f>
        <v>0</v>
      </c>
      <c r="AY95" s="81">
        <f>'SO 01-B - Pavilon B'!J36</f>
        <v>0</v>
      </c>
      <c r="AZ95" s="81">
        <f>'SO 01-B - Pavilon B'!F33</f>
        <v>0</v>
      </c>
      <c r="BA95" s="81">
        <f>'SO 01-B - Pavilon B'!F34</f>
        <v>0</v>
      </c>
      <c r="BB95" s="81">
        <f>'SO 01-B - Pavilon B'!F35</f>
        <v>0</v>
      </c>
      <c r="BC95" s="81">
        <f>'SO 01-B - Pavilon B'!F36</f>
        <v>0</v>
      </c>
      <c r="BD95" s="83">
        <f>'SO 01-B - Pavilon B'!F37</f>
        <v>0</v>
      </c>
      <c r="BT95" s="84" t="s">
        <v>82</v>
      </c>
      <c r="BV95" s="84" t="s">
        <v>76</v>
      </c>
      <c r="BW95" s="84" t="s">
        <v>83</v>
      </c>
      <c r="BX95" s="84" t="s">
        <v>4</v>
      </c>
      <c r="CL95" s="84" t="s">
        <v>1</v>
      </c>
      <c r="CM95" s="84" t="s">
        <v>84</v>
      </c>
    </row>
    <row r="96" spans="1:91" s="7" customFormat="1" ht="16.5" customHeight="1">
      <c r="A96" s="75" t="s">
        <v>78</v>
      </c>
      <c r="B96" s="76"/>
      <c r="C96" s="77"/>
      <c r="D96" s="222" t="s">
        <v>85</v>
      </c>
      <c r="E96" s="222"/>
      <c r="F96" s="222"/>
      <c r="G96" s="222"/>
      <c r="H96" s="222"/>
      <c r="I96" s="78"/>
      <c r="J96" s="222" t="s">
        <v>86</v>
      </c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0">
        <f>'VRN - Vedlejší a ostatní ...'!J30</f>
        <v>0</v>
      </c>
      <c r="AH96" s="221"/>
      <c r="AI96" s="221"/>
      <c r="AJ96" s="221"/>
      <c r="AK96" s="221"/>
      <c r="AL96" s="221"/>
      <c r="AM96" s="221"/>
      <c r="AN96" s="220">
        <f>SUM(AG96,AT96)</f>
        <v>0</v>
      </c>
      <c r="AO96" s="221"/>
      <c r="AP96" s="221"/>
      <c r="AQ96" s="79" t="s">
        <v>81</v>
      </c>
      <c r="AR96" s="76"/>
      <c r="AS96" s="85">
        <v>0</v>
      </c>
      <c r="AT96" s="86">
        <f>ROUND(SUM(AV96:AW96),2)</f>
        <v>0</v>
      </c>
      <c r="AU96" s="87">
        <f>'VRN - Vedlejší a ostatní ...'!P120</f>
        <v>0</v>
      </c>
      <c r="AV96" s="86">
        <f>'VRN - Vedlejší a ostatní ...'!J33</f>
        <v>0</v>
      </c>
      <c r="AW96" s="86">
        <f>'VRN - Vedlejší a ostatní ...'!J34</f>
        <v>0</v>
      </c>
      <c r="AX96" s="86">
        <f>'VRN - Vedlejší a ostatní ...'!J35</f>
        <v>0</v>
      </c>
      <c r="AY96" s="86">
        <f>'VRN - Vedlejší a ostatní ...'!J36</f>
        <v>0</v>
      </c>
      <c r="AZ96" s="86">
        <f>'VRN - Vedlejší a ostatní ...'!F33</f>
        <v>0</v>
      </c>
      <c r="BA96" s="86">
        <f>'VRN - Vedlejší a ostatní ...'!F34</f>
        <v>0</v>
      </c>
      <c r="BB96" s="86">
        <f>'VRN - Vedlejší a ostatní ...'!F35</f>
        <v>0</v>
      </c>
      <c r="BC96" s="86">
        <f>'VRN - Vedlejší a ostatní ...'!F36</f>
        <v>0</v>
      </c>
      <c r="BD96" s="88">
        <f>'VRN - Vedlejší a ostatní ...'!F37</f>
        <v>0</v>
      </c>
      <c r="BT96" s="84" t="s">
        <v>82</v>
      </c>
      <c r="BV96" s="84" t="s">
        <v>76</v>
      </c>
      <c r="BW96" s="84" t="s">
        <v>87</v>
      </c>
      <c r="BX96" s="84" t="s">
        <v>4</v>
      </c>
      <c r="CL96" s="84" t="s">
        <v>1</v>
      </c>
      <c r="CM96" s="84" t="s">
        <v>84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-B - Pavilon B'!C2" display="/" xr:uid="{00000000-0004-0000-0000-000000000000}"/>
    <hyperlink ref="A96" location="'VRN - Vedlejší a ostatní 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38"/>
  <sheetViews>
    <sheetView showGridLines="0" workbookViewId="0">
      <selection activeCell="L13" sqref="L1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56" ht="11.25">
      <c r="A1" s="89"/>
    </row>
    <row r="2" spans="1:56" s="1" customFormat="1" ht="36.950000000000003" customHeight="1">
      <c r="L2" s="225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83</v>
      </c>
      <c r="AZ2" s="90" t="s">
        <v>88</v>
      </c>
      <c r="BA2" s="90" t="s">
        <v>1</v>
      </c>
      <c r="BB2" s="90" t="s">
        <v>1</v>
      </c>
      <c r="BC2" s="90" t="s">
        <v>89</v>
      </c>
      <c r="BD2" s="90" t="s">
        <v>84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  <c r="AZ3" s="90" t="s">
        <v>90</v>
      </c>
      <c r="BA3" s="90" t="s">
        <v>1</v>
      </c>
      <c r="BB3" s="90" t="s">
        <v>1</v>
      </c>
      <c r="BC3" s="90" t="s">
        <v>91</v>
      </c>
      <c r="BD3" s="90" t="s">
        <v>84</v>
      </c>
    </row>
    <row r="4" spans="1:56" s="1" customFormat="1" ht="24.95" customHeight="1">
      <c r="B4" s="19"/>
      <c r="D4" s="20" t="s">
        <v>92</v>
      </c>
      <c r="L4" s="19"/>
      <c r="M4" s="91" t="s">
        <v>10</v>
      </c>
      <c r="AT4" s="16" t="s">
        <v>3</v>
      </c>
      <c r="AZ4" s="90" t="s">
        <v>93</v>
      </c>
      <c r="BA4" s="90" t="s">
        <v>1</v>
      </c>
      <c r="BB4" s="90" t="s">
        <v>1</v>
      </c>
      <c r="BC4" s="90" t="s">
        <v>94</v>
      </c>
      <c r="BD4" s="90" t="s">
        <v>84</v>
      </c>
    </row>
    <row r="5" spans="1:56" s="1" customFormat="1" ht="6.95" customHeight="1">
      <c r="B5" s="19"/>
      <c r="L5" s="19"/>
      <c r="AZ5" s="90" t="s">
        <v>95</v>
      </c>
      <c r="BA5" s="90" t="s">
        <v>1</v>
      </c>
      <c r="BB5" s="90" t="s">
        <v>1</v>
      </c>
      <c r="BC5" s="90" t="s">
        <v>7</v>
      </c>
      <c r="BD5" s="90" t="s">
        <v>84</v>
      </c>
    </row>
    <row r="6" spans="1:56" s="1" customFormat="1" ht="12" customHeight="1">
      <c r="B6" s="19"/>
      <c r="D6" s="25" t="s">
        <v>14</v>
      </c>
      <c r="L6" s="19"/>
      <c r="AZ6" s="90" t="s">
        <v>96</v>
      </c>
      <c r="BA6" s="90" t="s">
        <v>1</v>
      </c>
      <c r="BB6" s="90" t="s">
        <v>1</v>
      </c>
      <c r="BC6" s="90" t="s">
        <v>97</v>
      </c>
      <c r="BD6" s="90" t="s">
        <v>84</v>
      </c>
    </row>
    <row r="7" spans="1:56" s="1" customFormat="1" ht="16.5" customHeight="1">
      <c r="B7" s="19"/>
      <c r="E7" s="226" t="str">
        <f>'Rekapitulace stavby'!K6</f>
        <v>Výměna fasádních výplní pavilonu B na ZŠ Vojanova</v>
      </c>
      <c r="F7" s="227"/>
      <c r="G7" s="227"/>
      <c r="H7" s="227"/>
      <c r="L7" s="19"/>
      <c r="AZ7" s="90" t="s">
        <v>98</v>
      </c>
      <c r="BA7" s="90" t="s">
        <v>1</v>
      </c>
      <c r="BB7" s="90" t="s">
        <v>1</v>
      </c>
      <c r="BC7" s="90" t="s">
        <v>99</v>
      </c>
      <c r="BD7" s="90" t="s">
        <v>84</v>
      </c>
    </row>
    <row r="8" spans="1:56" s="2" customFormat="1" ht="12" customHeight="1">
      <c r="A8" s="28"/>
      <c r="B8" s="29"/>
      <c r="C8" s="28"/>
      <c r="D8" s="25" t="s">
        <v>100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Z8" s="90" t="s">
        <v>101</v>
      </c>
      <c r="BA8" s="90" t="s">
        <v>1</v>
      </c>
      <c r="BB8" s="90" t="s">
        <v>1</v>
      </c>
      <c r="BC8" s="90" t="s">
        <v>102</v>
      </c>
      <c r="BD8" s="90" t="s">
        <v>84</v>
      </c>
    </row>
    <row r="9" spans="1:56" s="2" customFormat="1" ht="16.5" customHeight="1">
      <c r="A9" s="28"/>
      <c r="B9" s="29"/>
      <c r="C9" s="28"/>
      <c r="D9" s="28"/>
      <c r="E9" s="206" t="s">
        <v>103</v>
      </c>
      <c r="F9" s="228"/>
      <c r="G9" s="228"/>
      <c r="H9" s="22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56" s="2" customFormat="1" ht="11.25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56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56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8. 2. 2022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5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56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56" s="2" customFormat="1" ht="18" customHeight="1">
      <c r="A15" s="28"/>
      <c r="B15" s="29"/>
      <c r="C15" s="28"/>
      <c r="D15" s="28"/>
      <c r="E15" s="23" t="s">
        <v>24</v>
      </c>
      <c r="F15" s="28"/>
      <c r="G15" s="28"/>
      <c r="H15" s="28"/>
      <c r="I15" s="25" t="s">
        <v>25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5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2" t="str">
        <f>'Rekapitulace stavby'!E14</f>
        <v xml:space="preserve"> </v>
      </c>
      <c r="F18" s="192"/>
      <c r="G18" s="192"/>
      <c r="H18" s="192"/>
      <c r="I18" s="25" t="s">
        <v>25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28</v>
      </c>
      <c r="E20" s="28"/>
      <c r="F20" s="28"/>
      <c r="G20" s="28"/>
      <c r="H20" s="28"/>
      <c r="I20" s="25" t="s">
        <v>23</v>
      </c>
      <c r="J20" s="23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25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23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32</v>
      </c>
      <c r="F24" s="28"/>
      <c r="G24" s="28"/>
      <c r="H24" s="28"/>
      <c r="I24" s="25" t="s">
        <v>25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33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2"/>
      <c r="B27" s="93"/>
      <c r="C27" s="92"/>
      <c r="D27" s="92"/>
      <c r="E27" s="195" t="s">
        <v>1</v>
      </c>
      <c r="F27" s="195"/>
      <c r="G27" s="195"/>
      <c r="H27" s="19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5" t="s">
        <v>34</v>
      </c>
      <c r="E30" s="28"/>
      <c r="F30" s="28"/>
      <c r="G30" s="28"/>
      <c r="H30" s="28"/>
      <c r="I30" s="28"/>
      <c r="J30" s="67">
        <f>ROUND(J127,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36</v>
      </c>
      <c r="G32" s="28"/>
      <c r="H32" s="28"/>
      <c r="I32" s="32" t="s">
        <v>35</v>
      </c>
      <c r="J32" s="32" t="s">
        <v>37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6" t="s">
        <v>38</v>
      </c>
      <c r="E33" s="25" t="s">
        <v>39</v>
      </c>
      <c r="F33" s="97">
        <f>ROUND((SUM(BE127:BE337)),  2)</f>
        <v>0</v>
      </c>
      <c r="G33" s="28"/>
      <c r="H33" s="28"/>
      <c r="I33" s="98">
        <v>0.21</v>
      </c>
      <c r="J33" s="97">
        <f>ROUND(((SUM(BE127:BE337))*I33),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40</v>
      </c>
      <c r="F34" s="97">
        <f>ROUND((SUM(BF127:BF337)),  2)</f>
        <v>0</v>
      </c>
      <c r="G34" s="28"/>
      <c r="H34" s="28"/>
      <c r="I34" s="98">
        <v>0.15</v>
      </c>
      <c r="J34" s="97">
        <f>ROUND(((SUM(BF127:BF337))*I34),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41</v>
      </c>
      <c r="F35" s="97">
        <f>ROUND((SUM(BG127:BG337)),  2)</f>
        <v>0</v>
      </c>
      <c r="G35" s="28"/>
      <c r="H35" s="28"/>
      <c r="I35" s="98">
        <v>0.21</v>
      </c>
      <c r="J35" s="97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42</v>
      </c>
      <c r="F36" s="97">
        <f>ROUND((SUM(BH127:BH337)),  2)</f>
        <v>0</v>
      </c>
      <c r="G36" s="28"/>
      <c r="H36" s="28"/>
      <c r="I36" s="98">
        <v>0.15</v>
      </c>
      <c r="J36" s="97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5" t="s">
        <v>43</v>
      </c>
      <c r="F37" s="97">
        <f>ROUND((SUM(BI127:BI337)),  2)</f>
        <v>0</v>
      </c>
      <c r="G37" s="28"/>
      <c r="H37" s="28"/>
      <c r="I37" s="98">
        <v>0</v>
      </c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28"/>
      <c r="B61" s="29"/>
      <c r="C61" s="28"/>
      <c r="D61" s="41" t="s">
        <v>49</v>
      </c>
      <c r="E61" s="31"/>
      <c r="F61" s="105" t="s">
        <v>50</v>
      </c>
      <c r="G61" s="41" t="s">
        <v>49</v>
      </c>
      <c r="H61" s="31"/>
      <c r="I61" s="31"/>
      <c r="J61" s="106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28"/>
      <c r="B76" s="29"/>
      <c r="C76" s="28"/>
      <c r="D76" s="41" t="s">
        <v>49</v>
      </c>
      <c r="E76" s="31"/>
      <c r="F76" s="105" t="s">
        <v>50</v>
      </c>
      <c r="G76" s="41" t="s">
        <v>49</v>
      </c>
      <c r="H76" s="31"/>
      <c r="I76" s="31"/>
      <c r="J76" s="106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104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26" t="str">
        <f>E7</f>
        <v>Výměna fasádních výplní pavilonu B na ZŠ Vojanova</v>
      </c>
      <c r="F85" s="227"/>
      <c r="G85" s="227"/>
      <c r="H85" s="227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100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6" t="str">
        <f>E9</f>
        <v>SO 01-B - Pavilon B</v>
      </c>
      <c r="F87" s="228"/>
      <c r="G87" s="228"/>
      <c r="H87" s="22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28"/>
      <c r="E89" s="28"/>
      <c r="F89" s="23" t="str">
        <f>F12</f>
        <v>st.p.č. 711</v>
      </c>
      <c r="G89" s="28"/>
      <c r="H89" s="28"/>
      <c r="I89" s="25" t="s">
        <v>20</v>
      </c>
      <c r="J89" s="51" t="str">
        <f>IF(J12="","",J12)</f>
        <v>8. 2. 2022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28"/>
      <c r="E91" s="28"/>
      <c r="F91" s="23" t="str">
        <f>E15</f>
        <v>Statutární město Děčín</v>
      </c>
      <c r="G91" s="28"/>
      <c r="H91" s="28"/>
      <c r="I91" s="25" t="s">
        <v>28</v>
      </c>
      <c r="J91" s="26" t="str">
        <f>E21</f>
        <v>NORDARCH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>Ing. Jan Duben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9" t="s">
        <v>107</v>
      </c>
      <c r="D96" s="28"/>
      <c r="E96" s="28"/>
      <c r="F96" s="28"/>
      <c r="G96" s="28"/>
      <c r="H96" s="28"/>
      <c r="I96" s="28"/>
      <c r="J96" s="67">
        <f>J127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108</v>
      </c>
    </row>
    <row r="97" spans="1:31" s="9" customFormat="1" ht="24.95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J128</f>
        <v>0</v>
      </c>
      <c r="L97" s="110"/>
    </row>
    <row r="98" spans="1:31" s="10" customFormat="1" ht="19.899999999999999" customHeight="1">
      <c r="B98" s="114"/>
      <c r="D98" s="115" t="s">
        <v>110</v>
      </c>
      <c r="E98" s="116"/>
      <c r="F98" s="116"/>
      <c r="G98" s="116"/>
      <c r="H98" s="116"/>
      <c r="I98" s="116"/>
      <c r="J98" s="117">
        <f>J129</f>
        <v>0</v>
      </c>
      <c r="L98" s="114"/>
    </row>
    <row r="99" spans="1:31" s="10" customFormat="1" ht="19.899999999999999" customHeight="1">
      <c r="B99" s="114"/>
      <c r="D99" s="115" t="s">
        <v>111</v>
      </c>
      <c r="E99" s="116"/>
      <c r="F99" s="116"/>
      <c r="G99" s="116"/>
      <c r="H99" s="116"/>
      <c r="I99" s="116"/>
      <c r="J99" s="117">
        <f>J132</f>
        <v>0</v>
      </c>
      <c r="L99" s="114"/>
    </row>
    <row r="100" spans="1:31" s="10" customFormat="1" ht="19.899999999999999" customHeight="1">
      <c r="B100" s="114"/>
      <c r="D100" s="115" t="s">
        <v>112</v>
      </c>
      <c r="E100" s="116"/>
      <c r="F100" s="116"/>
      <c r="G100" s="116"/>
      <c r="H100" s="116"/>
      <c r="I100" s="116"/>
      <c r="J100" s="117">
        <f>J153</f>
        <v>0</v>
      </c>
      <c r="L100" s="114"/>
    </row>
    <row r="101" spans="1:31" s="10" customFormat="1" ht="19.899999999999999" customHeight="1">
      <c r="B101" s="114"/>
      <c r="D101" s="115" t="s">
        <v>113</v>
      </c>
      <c r="E101" s="116"/>
      <c r="F101" s="116"/>
      <c r="G101" s="116"/>
      <c r="H101" s="116"/>
      <c r="I101" s="116"/>
      <c r="J101" s="117">
        <f>J196</f>
        <v>0</v>
      </c>
      <c r="L101" s="114"/>
    </row>
    <row r="102" spans="1:31" s="9" customFormat="1" ht="24.95" customHeight="1">
      <c r="B102" s="110"/>
      <c r="D102" s="111" t="s">
        <v>114</v>
      </c>
      <c r="E102" s="112"/>
      <c r="F102" s="112"/>
      <c r="G102" s="112"/>
      <c r="H102" s="112"/>
      <c r="I102" s="112"/>
      <c r="J102" s="113">
        <f>J202</f>
        <v>0</v>
      </c>
      <c r="L102" s="110"/>
    </row>
    <row r="103" spans="1:31" s="10" customFormat="1" ht="19.899999999999999" customHeight="1">
      <c r="B103" s="114"/>
      <c r="D103" s="115" t="s">
        <v>115</v>
      </c>
      <c r="E103" s="116"/>
      <c r="F103" s="116"/>
      <c r="G103" s="116"/>
      <c r="H103" s="116"/>
      <c r="I103" s="116"/>
      <c r="J103" s="117">
        <f>J203</f>
        <v>0</v>
      </c>
      <c r="L103" s="114"/>
    </row>
    <row r="104" spans="1:31" s="10" customFormat="1" ht="19.899999999999999" customHeight="1">
      <c r="B104" s="114"/>
      <c r="D104" s="115" t="s">
        <v>116</v>
      </c>
      <c r="E104" s="116"/>
      <c r="F104" s="116"/>
      <c r="G104" s="116"/>
      <c r="H104" s="116"/>
      <c r="I104" s="116"/>
      <c r="J104" s="117">
        <f>J221</f>
        <v>0</v>
      </c>
      <c r="L104" s="114"/>
    </row>
    <row r="105" spans="1:31" s="10" customFormat="1" ht="19.899999999999999" customHeight="1">
      <c r="B105" s="114"/>
      <c r="D105" s="115" t="s">
        <v>117</v>
      </c>
      <c r="E105" s="116"/>
      <c r="F105" s="116"/>
      <c r="G105" s="116"/>
      <c r="H105" s="116"/>
      <c r="I105" s="116"/>
      <c r="J105" s="117">
        <f>J308</f>
        <v>0</v>
      </c>
      <c r="L105" s="114"/>
    </row>
    <row r="106" spans="1:31" s="10" customFormat="1" ht="19.899999999999999" customHeight="1">
      <c r="B106" s="114"/>
      <c r="D106" s="115" t="s">
        <v>118</v>
      </c>
      <c r="E106" s="116"/>
      <c r="F106" s="116"/>
      <c r="G106" s="116"/>
      <c r="H106" s="116"/>
      <c r="I106" s="116"/>
      <c r="J106" s="117">
        <f>J313</f>
        <v>0</v>
      </c>
      <c r="L106" s="114"/>
    </row>
    <row r="107" spans="1:31" s="10" customFormat="1" ht="19.899999999999999" customHeight="1">
      <c r="B107" s="114"/>
      <c r="D107" s="115" t="s">
        <v>119</v>
      </c>
      <c r="E107" s="116"/>
      <c r="F107" s="116"/>
      <c r="G107" s="116"/>
      <c r="H107" s="116"/>
      <c r="I107" s="116"/>
      <c r="J107" s="117">
        <f>J318</f>
        <v>0</v>
      </c>
      <c r="L107" s="114"/>
    </row>
    <row r="108" spans="1:31" s="2" customFormat="1" ht="21.7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3" spans="1:63" s="2" customFormat="1" ht="6.95" customHeight="1">
      <c r="A113" s="28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3" s="2" customFormat="1" ht="24.95" customHeight="1">
      <c r="A114" s="28"/>
      <c r="B114" s="29"/>
      <c r="C114" s="20" t="s">
        <v>120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12" customHeight="1">
      <c r="A116" s="28"/>
      <c r="B116" s="29"/>
      <c r="C116" s="25" t="s">
        <v>14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6.5" customHeight="1">
      <c r="A117" s="28"/>
      <c r="B117" s="29"/>
      <c r="C117" s="28"/>
      <c r="D117" s="28"/>
      <c r="E117" s="226" t="str">
        <f>E7</f>
        <v>Výměna fasádních výplní pavilonu B na ZŠ Vojanova</v>
      </c>
      <c r="F117" s="227"/>
      <c r="G117" s="227"/>
      <c r="H117" s="227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2" customHeight="1">
      <c r="A118" s="28"/>
      <c r="B118" s="29"/>
      <c r="C118" s="25" t="s">
        <v>100</v>
      </c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6.5" customHeight="1">
      <c r="A119" s="28"/>
      <c r="B119" s="29"/>
      <c r="C119" s="28"/>
      <c r="D119" s="28"/>
      <c r="E119" s="206" t="str">
        <f>E9</f>
        <v>SO 01-B - Pavilon B</v>
      </c>
      <c r="F119" s="228"/>
      <c r="G119" s="228"/>
      <c r="H119" s="2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6.9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12" customHeight="1">
      <c r="A121" s="28"/>
      <c r="B121" s="29"/>
      <c r="C121" s="25" t="s">
        <v>18</v>
      </c>
      <c r="D121" s="28"/>
      <c r="E121" s="28"/>
      <c r="F121" s="23" t="str">
        <f>F12</f>
        <v>st.p.č. 711</v>
      </c>
      <c r="G121" s="28"/>
      <c r="H121" s="28"/>
      <c r="I121" s="25" t="s">
        <v>20</v>
      </c>
      <c r="J121" s="51" t="str">
        <f>IF(J12="","",J12)</f>
        <v>8. 2. 2022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6.9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15.2" customHeight="1">
      <c r="A123" s="28"/>
      <c r="B123" s="29"/>
      <c r="C123" s="25" t="s">
        <v>22</v>
      </c>
      <c r="D123" s="28"/>
      <c r="E123" s="28"/>
      <c r="F123" s="23" t="str">
        <f>E15</f>
        <v>Statutární město Děčín</v>
      </c>
      <c r="G123" s="28"/>
      <c r="H123" s="28"/>
      <c r="I123" s="25" t="s">
        <v>28</v>
      </c>
      <c r="J123" s="26" t="str">
        <f>E21</f>
        <v>NORDARCH s.r.o.</v>
      </c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2" customHeight="1">
      <c r="A124" s="28"/>
      <c r="B124" s="29"/>
      <c r="C124" s="25" t="s">
        <v>26</v>
      </c>
      <c r="D124" s="28"/>
      <c r="E124" s="28"/>
      <c r="F124" s="23" t="str">
        <f>IF(E18="","",E18)</f>
        <v xml:space="preserve"> </v>
      </c>
      <c r="G124" s="28"/>
      <c r="H124" s="28"/>
      <c r="I124" s="25" t="s">
        <v>31</v>
      </c>
      <c r="J124" s="26" t="str">
        <f>E24</f>
        <v>Ing. Jan Duben</v>
      </c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0.35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11" customFormat="1" ht="29.25" customHeight="1">
      <c r="A126" s="118"/>
      <c r="B126" s="119"/>
      <c r="C126" s="120" t="s">
        <v>121</v>
      </c>
      <c r="D126" s="121" t="s">
        <v>59</v>
      </c>
      <c r="E126" s="121" t="s">
        <v>55</v>
      </c>
      <c r="F126" s="121" t="s">
        <v>56</v>
      </c>
      <c r="G126" s="121" t="s">
        <v>122</v>
      </c>
      <c r="H126" s="121" t="s">
        <v>123</v>
      </c>
      <c r="I126" s="121" t="s">
        <v>124</v>
      </c>
      <c r="J126" s="122" t="s">
        <v>106</v>
      </c>
      <c r="K126" s="123" t="s">
        <v>125</v>
      </c>
      <c r="L126" s="124"/>
      <c r="M126" s="58" t="s">
        <v>1</v>
      </c>
      <c r="N126" s="59" t="s">
        <v>38</v>
      </c>
      <c r="O126" s="59" t="s">
        <v>126</v>
      </c>
      <c r="P126" s="59" t="s">
        <v>127</v>
      </c>
      <c r="Q126" s="59" t="s">
        <v>128</v>
      </c>
      <c r="R126" s="59" t="s">
        <v>129</v>
      </c>
      <c r="S126" s="59" t="s">
        <v>130</v>
      </c>
      <c r="T126" s="60" t="s">
        <v>131</v>
      </c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</row>
    <row r="127" spans="1:63" s="2" customFormat="1" ht="22.9" customHeight="1">
      <c r="A127" s="28"/>
      <c r="B127" s="29"/>
      <c r="C127" s="65" t="s">
        <v>132</v>
      </c>
      <c r="D127" s="28"/>
      <c r="E127" s="28"/>
      <c r="F127" s="28"/>
      <c r="G127" s="28"/>
      <c r="H127" s="28"/>
      <c r="I127" s="28"/>
      <c r="J127" s="125">
        <f>BK127</f>
        <v>0</v>
      </c>
      <c r="K127" s="28"/>
      <c r="L127" s="29"/>
      <c r="M127" s="61"/>
      <c r="N127" s="52"/>
      <c r="O127" s="62"/>
      <c r="P127" s="126">
        <f>P128+P202</f>
        <v>675.57562599999994</v>
      </c>
      <c r="Q127" s="62"/>
      <c r="R127" s="126">
        <f>R128+R202</f>
        <v>8.1999005999999977</v>
      </c>
      <c r="S127" s="62"/>
      <c r="T127" s="127">
        <f>T128+T202</f>
        <v>6.2649480000000004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T127" s="16" t="s">
        <v>73</v>
      </c>
      <c r="AU127" s="16" t="s">
        <v>108</v>
      </c>
      <c r="BK127" s="128">
        <f>BK128+BK202</f>
        <v>0</v>
      </c>
    </row>
    <row r="128" spans="1:63" s="12" customFormat="1" ht="25.9" customHeight="1">
      <c r="B128" s="129"/>
      <c r="D128" s="130" t="s">
        <v>73</v>
      </c>
      <c r="E128" s="131" t="s">
        <v>133</v>
      </c>
      <c r="F128" s="131" t="s">
        <v>134</v>
      </c>
      <c r="J128" s="132">
        <f>BK128</f>
        <v>0</v>
      </c>
      <c r="L128" s="129"/>
      <c r="M128" s="133"/>
      <c r="N128" s="134"/>
      <c r="O128" s="134"/>
      <c r="P128" s="135">
        <f>P129+P132+P153+P196</f>
        <v>235.73564299999998</v>
      </c>
      <c r="Q128" s="134"/>
      <c r="R128" s="135">
        <f>R129+R132+R153+R196</f>
        <v>2.1681877999999997</v>
      </c>
      <c r="S128" s="134"/>
      <c r="T128" s="136">
        <f>T129+T132+T153+T196</f>
        <v>5.8860000000000001</v>
      </c>
      <c r="AR128" s="130" t="s">
        <v>82</v>
      </c>
      <c r="AT128" s="137" t="s">
        <v>73</v>
      </c>
      <c r="AU128" s="137" t="s">
        <v>74</v>
      </c>
      <c r="AY128" s="130" t="s">
        <v>135</v>
      </c>
      <c r="BK128" s="138">
        <f>BK129+BK132+BK153+BK196</f>
        <v>0</v>
      </c>
    </row>
    <row r="129" spans="1:65" s="12" customFormat="1" ht="22.9" customHeight="1">
      <c r="B129" s="129"/>
      <c r="D129" s="130" t="s">
        <v>73</v>
      </c>
      <c r="E129" s="139" t="s">
        <v>136</v>
      </c>
      <c r="F129" s="139" t="s">
        <v>137</v>
      </c>
      <c r="J129" s="140">
        <f>BK129</f>
        <v>0</v>
      </c>
      <c r="L129" s="129"/>
      <c r="M129" s="133"/>
      <c r="N129" s="134"/>
      <c r="O129" s="134"/>
      <c r="P129" s="135">
        <f>SUM(P130:P131)</f>
        <v>6.3059399999999997</v>
      </c>
      <c r="Q129" s="134"/>
      <c r="R129" s="135">
        <f>SUM(R130:R131)</f>
        <v>1.6438373999999998</v>
      </c>
      <c r="S129" s="134"/>
      <c r="T129" s="136">
        <f>SUM(T130:T131)</f>
        <v>0</v>
      </c>
      <c r="AR129" s="130" t="s">
        <v>82</v>
      </c>
      <c r="AT129" s="137" t="s">
        <v>73</v>
      </c>
      <c r="AU129" s="137" t="s">
        <v>82</v>
      </c>
      <c r="AY129" s="130" t="s">
        <v>135</v>
      </c>
      <c r="BK129" s="138">
        <f>SUM(BK130:BK131)</f>
        <v>0</v>
      </c>
    </row>
    <row r="130" spans="1:65" s="2" customFormat="1" ht="33" customHeight="1">
      <c r="A130" s="28"/>
      <c r="B130" s="141"/>
      <c r="C130" s="142" t="s">
        <v>82</v>
      </c>
      <c r="D130" s="142" t="s">
        <v>138</v>
      </c>
      <c r="E130" s="143" t="s">
        <v>139</v>
      </c>
      <c r="F130" s="144" t="s">
        <v>140</v>
      </c>
      <c r="G130" s="145" t="s">
        <v>141</v>
      </c>
      <c r="H130" s="146">
        <v>9.5399999999999991</v>
      </c>
      <c r="I130" s="147"/>
      <c r="J130" s="147">
        <f>ROUND(I130*H130,2)</f>
        <v>0</v>
      </c>
      <c r="K130" s="148"/>
      <c r="L130" s="29"/>
      <c r="M130" s="149" t="s">
        <v>1</v>
      </c>
      <c r="N130" s="150" t="s">
        <v>39</v>
      </c>
      <c r="O130" s="151">
        <v>0.66100000000000003</v>
      </c>
      <c r="P130" s="151">
        <f>O130*H130</f>
        <v>6.3059399999999997</v>
      </c>
      <c r="Q130" s="151">
        <v>0.17230999999999999</v>
      </c>
      <c r="R130" s="151">
        <f>Q130*H130</f>
        <v>1.6438373999999998</v>
      </c>
      <c r="S130" s="151">
        <v>0</v>
      </c>
      <c r="T130" s="152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3" t="s">
        <v>142</v>
      </c>
      <c r="AT130" s="153" t="s">
        <v>138</v>
      </c>
      <c r="AU130" s="153" t="s">
        <v>84</v>
      </c>
      <c r="AY130" s="16" t="s">
        <v>135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6" t="s">
        <v>82</v>
      </c>
      <c r="BK130" s="154">
        <f>ROUND(I130*H130,2)</f>
        <v>0</v>
      </c>
      <c r="BL130" s="16" t="s">
        <v>142</v>
      </c>
      <c r="BM130" s="153" t="s">
        <v>143</v>
      </c>
    </row>
    <row r="131" spans="1:65" s="13" customFormat="1" ht="22.5">
      <c r="B131" s="155"/>
      <c r="D131" s="156" t="s">
        <v>144</v>
      </c>
      <c r="E131" s="157" t="s">
        <v>101</v>
      </c>
      <c r="F131" s="158" t="s">
        <v>145</v>
      </c>
      <c r="H131" s="159">
        <v>9.5399999999999991</v>
      </c>
      <c r="L131" s="155"/>
      <c r="M131" s="160"/>
      <c r="N131" s="161"/>
      <c r="O131" s="161"/>
      <c r="P131" s="161"/>
      <c r="Q131" s="161"/>
      <c r="R131" s="161"/>
      <c r="S131" s="161"/>
      <c r="T131" s="162"/>
      <c r="AT131" s="157" t="s">
        <v>144</v>
      </c>
      <c r="AU131" s="157" t="s">
        <v>84</v>
      </c>
      <c r="AV131" s="13" t="s">
        <v>84</v>
      </c>
      <c r="AW131" s="13" t="s">
        <v>30</v>
      </c>
      <c r="AX131" s="13" t="s">
        <v>82</v>
      </c>
      <c r="AY131" s="157" t="s">
        <v>135</v>
      </c>
    </row>
    <row r="132" spans="1:65" s="12" customFormat="1" ht="22.9" customHeight="1">
      <c r="B132" s="129"/>
      <c r="D132" s="130" t="s">
        <v>73</v>
      </c>
      <c r="E132" s="139" t="s">
        <v>99</v>
      </c>
      <c r="F132" s="139" t="s">
        <v>146</v>
      </c>
      <c r="J132" s="140">
        <f>BK132</f>
        <v>0</v>
      </c>
      <c r="L132" s="129"/>
      <c r="M132" s="133"/>
      <c r="N132" s="134"/>
      <c r="O132" s="134"/>
      <c r="P132" s="135">
        <f>SUM(P133:P152)</f>
        <v>56.780172</v>
      </c>
      <c r="Q132" s="134"/>
      <c r="R132" s="135">
        <f>SUM(R133:R152)</f>
        <v>0.52103480000000002</v>
      </c>
      <c r="S132" s="134"/>
      <c r="T132" s="136">
        <f>SUM(T133:T152)</f>
        <v>0</v>
      </c>
      <c r="AR132" s="130" t="s">
        <v>82</v>
      </c>
      <c r="AT132" s="137" t="s">
        <v>73</v>
      </c>
      <c r="AU132" s="137" t="s">
        <v>82</v>
      </c>
      <c r="AY132" s="130" t="s">
        <v>135</v>
      </c>
      <c r="BK132" s="138">
        <f>SUM(BK133:BK152)</f>
        <v>0</v>
      </c>
    </row>
    <row r="133" spans="1:65" s="2" customFormat="1" ht="24.2" customHeight="1">
      <c r="A133" s="28"/>
      <c r="B133" s="141"/>
      <c r="C133" s="142" t="s">
        <v>84</v>
      </c>
      <c r="D133" s="142" t="s">
        <v>138</v>
      </c>
      <c r="E133" s="143" t="s">
        <v>147</v>
      </c>
      <c r="F133" s="144" t="s">
        <v>148</v>
      </c>
      <c r="G133" s="145" t="s">
        <v>141</v>
      </c>
      <c r="H133" s="146">
        <v>24.635999999999999</v>
      </c>
      <c r="I133" s="147"/>
      <c r="J133" s="147">
        <f>ROUND(I133*H133,2)</f>
        <v>0</v>
      </c>
      <c r="K133" s="148"/>
      <c r="L133" s="29"/>
      <c r="M133" s="149" t="s">
        <v>1</v>
      </c>
      <c r="N133" s="150" t="s">
        <v>39</v>
      </c>
      <c r="O133" s="151">
        <v>0.36</v>
      </c>
      <c r="P133" s="151">
        <f>O133*H133</f>
        <v>8.8689599999999995</v>
      </c>
      <c r="Q133" s="151">
        <v>4.3800000000000002E-3</v>
      </c>
      <c r="R133" s="151">
        <f>Q133*H133</f>
        <v>0.10790568</v>
      </c>
      <c r="S133" s="151">
        <v>0</v>
      </c>
      <c r="T133" s="152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142</v>
      </c>
      <c r="AT133" s="153" t="s">
        <v>138</v>
      </c>
      <c r="AU133" s="153" t="s">
        <v>84</v>
      </c>
      <c r="AY133" s="16" t="s">
        <v>135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6" t="s">
        <v>82</v>
      </c>
      <c r="BK133" s="154">
        <f>ROUND(I133*H133,2)</f>
        <v>0</v>
      </c>
      <c r="BL133" s="16" t="s">
        <v>142</v>
      </c>
      <c r="BM133" s="153" t="s">
        <v>149</v>
      </c>
    </row>
    <row r="134" spans="1:65" s="13" customFormat="1" ht="11.25">
      <c r="B134" s="155"/>
      <c r="D134" s="156" t="s">
        <v>144</v>
      </c>
      <c r="E134" s="157" t="s">
        <v>1</v>
      </c>
      <c r="F134" s="158" t="s">
        <v>101</v>
      </c>
      <c r="H134" s="159">
        <v>9.5399999999999991</v>
      </c>
      <c r="L134" s="155"/>
      <c r="M134" s="160"/>
      <c r="N134" s="161"/>
      <c r="O134" s="161"/>
      <c r="P134" s="161"/>
      <c r="Q134" s="161"/>
      <c r="R134" s="161"/>
      <c r="S134" s="161"/>
      <c r="T134" s="162"/>
      <c r="AT134" s="157" t="s">
        <v>144</v>
      </c>
      <c r="AU134" s="157" t="s">
        <v>84</v>
      </c>
      <c r="AV134" s="13" t="s">
        <v>84</v>
      </c>
      <c r="AW134" s="13" t="s">
        <v>30</v>
      </c>
      <c r="AX134" s="13" t="s">
        <v>74</v>
      </c>
      <c r="AY134" s="157" t="s">
        <v>135</v>
      </c>
    </row>
    <row r="135" spans="1:65" s="13" customFormat="1" ht="11.25">
      <c r="B135" s="155"/>
      <c r="D135" s="156" t="s">
        <v>144</v>
      </c>
      <c r="E135" s="157" t="s">
        <v>1</v>
      </c>
      <c r="F135" s="158" t="s">
        <v>150</v>
      </c>
      <c r="H135" s="159">
        <v>15.096</v>
      </c>
      <c r="L135" s="155"/>
      <c r="M135" s="160"/>
      <c r="N135" s="161"/>
      <c r="O135" s="161"/>
      <c r="P135" s="161"/>
      <c r="Q135" s="161"/>
      <c r="R135" s="161"/>
      <c r="S135" s="161"/>
      <c r="T135" s="162"/>
      <c r="AT135" s="157" t="s">
        <v>144</v>
      </c>
      <c r="AU135" s="157" t="s">
        <v>84</v>
      </c>
      <c r="AV135" s="13" t="s">
        <v>84</v>
      </c>
      <c r="AW135" s="13" t="s">
        <v>30</v>
      </c>
      <c r="AX135" s="13" t="s">
        <v>74</v>
      </c>
      <c r="AY135" s="157" t="s">
        <v>135</v>
      </c>
    </row>
    <row r="136" spans="1:65" s="14" customFormat="1" ht="11.25">
      <c r="B136" s="163"/>
      <c r="D136" s="156" t="s">
        <v>144</v>
      </c>
      <c r="E136" s="164" t="s">
        <v>1</v>
      </c>
      <c r="F136" s="165" t="s">
        <v>151</v>
      </c>
      <c r="H136" s="166">
        <v>24.635999999999999</v>
      </c>
      <c r="L136" s="163"/>
      <c r="M136" s="167"/>
      <c r="N136" s="168"/>
      <c r="O136" s="168"/>
      <c r="P136" s="168"/>
      <c r="Q136" s="168"/>
      <c r="R136" s="168"/>
      <c r="S136" s="168"/>
      <c r="T136" s="169"/>
      <c r="AT136" s="164" t="s">
        <v>144</v>
      </c>
      <c r="AU136" s="164" t="s">
        <v>84</v>
      </c>
      <c r="AV136" s="14" t="s">
        <v>142</v>
      </c>
      <c r="AW136" s="14" t="s">
        <v>30</v>
      </c>
      <c r="AX136" s="14" t="s">
        <v>82</v>
      </c>
      <c r="AY136" s="164" t="s">
        <v>135</v>
      </c>
    </row>
    <row r="137" spans="1:65" s="2" customFormat="1" ht="24.2" customHeight="1">
      <c r="A137" s="28"/>
      <c r="B137" s="141"/>
      <c r="C137" s="142" t="s">
        <v>136</v>
      </c>
      <c r="D137" s="142" t="s">
        <v>138</v>
      </c>
      <c r="E137" s="143" t="s">
        <v>152</v>
      </c>
      <c r="F137" s="144" t="s">
        <v>153</v>
      </c>
      <c r="G137" s="145" t="s">
        <v>141</v>
      </c>
      <c r="H137" s="146">
        <v>24.635999999999999</v>
      </c>
      <c r="I137" s="147"/>
      <c r="J137" s="147">
        <f>ROUND(I137*H137,2)</f>
        <v>0</v>
      </c>
      <c r="K137" s="148"/>
      <c r="L137" s="29"/>
      <c r="M137" s="149" t="s">
        <v>1</v>
      </c>
      <c r="N137" s="150" t="s">
        <v>39</v>
      </c>
      <c r="O137" s="151">
        <v>0.34200000000000003</v>
      </c>
      <c r="P137" s="151">
        <f>O137*H137</f>
        <v>8.4255120000000012</v>
      </c>
      <c r="Q137" s="151">
        <v>2.8400000000000001E-3</v>
      </c>
      <c r="R137" s="151">
        <f>Q137*H137</f>
        <v>6.9966239999999999E-2</v>
      </c>
      <c r="S137" s="151">
        <v>0</v>
      </c>
      <c r="T137" s="15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3" t="s">
        <v>142</v>
      </c>
      <c r="AT137" s="153" t="s">
        <v>138</v>
      </c>
      <c r="AU137" s="153" t="s">
        <v>84</v>
      </c>
      <c r="AY137" s="16" t="s">
        <v>135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6" t="s">
        <v>82</v>
      </c>
      <c r="BK137" s="154">
        <f>ROUND(I137*H137,2)</f>
        <v>0</v>
      </c>
      <c r="BL137" s="16" t="s">
        <v>142</v>
      </c>
      <c r="BM137" s="153" t="s">
        <v>154</v>
      </c>
    </row>
    <row r="138" spans="1:65" s="13" customFormat="1" ht="11.25">
      <c r="B138" s="155"/>
      <c r="D138" s="156" t="s">
        <v>144</v>
      </c>
      <c r="E138" s="157" t="s">
        <v>1</v>
      </c>
      <c r="F138" s="158" t="s">
        <v>101</v>
      </c>
      <c r="H138" s="159">
        <v>9.5399999999999991</v>
      </c>
      <c r="L138" s="155"/>
      <c r="M138" s="160"/>
      <c r="N138" s="161"/>
      <c r="O138" s="161"/>
      <c r="P138" s="161"/>
      <c r="Q138" s="161"/>
      <c r="R138" s="161"/>
      <c r="S138" s="161"/>
      <c r="T138" s="162"/>
      <c r="AT138" s="157" t="s">
        <v>144</v>
      </c>
      <c r="AU138" s="157" t="s">
        <v>84</v>
      </c>
      <c r="AV138" s="13" t="s">
        <v>84</v>
      </c>
      <c r="AW138" s="13" t="s">
        <v>30</v>
      </c>
      <c r="AX138" s="13" t="s">
        <v>74</v>
      </c>
      <c r="AY138" s="157" t="s">
        <v>135</v>
      </c>
    </row>
    <row r="139" spans="1:65" s="13" customFormat="1" ht="11.25">
      <c r="B139" s="155"/>
      <c r="D139" s="156" t="s">
        <v>144</v>
      </c>
      <c r="E139" s="157" t="s">
        <v>1</v>
      </c>
      <c r="F139" s="158" t="s">
        <v>150</v>
      </c>
      <c r="H139" s="159">
        <v>15.096</v>
      </c>
      <c r="L139" s="155"/>
      <c r="M139" s="160"/>
      <c r="N139" s="161"/>
      <c r="O139" s="161"/>
      <c r="P139" s="161"/>
      <c r="Q139" s="161"/>
      <c r="R139" s="161"/>
      <c r="S139" s="161"/>
      <c r="T139" s="162"/>
      <c r="AT139" s="157" t="s">
        <v>144</v>
      </c>
      <c r="AU139" s="157" t="s">
        <v>84</v>
      </c>
      <c r="AV139" s="13" t="s">
        <v>84</v>
      </c>
      <c r="AW139" s="13" t="s">
        <v>30</v>
      </c>
      <c r="AX139" s="13" t="s">
        <v>74</v>
      </c>
      <c r="AY139" s="157" t="s">
        <v>135</v>
      </c>
    </row>
    <row r="140" spans="1:65" s="14" customFormat="1" ht="11.25">
      <c r="B140" s="163"/>
      <c r="D140" s="156" t="s">
        <v>144</v>
      </c>
      <c r="E140" s="164" t="s">
        <v>1</v>
      </c>
      <c r="F140" s="165" t="s">
        <v>151</v>
      </c>
      <c r="H140" s="166">
        <v>24.635999999999999</v>
      </c>
      <c r="L140" s="163"/>
      <c r="M140" s="167"/>
      <c r="N140" s="168"/>
      <c r="O140" s="168"/>
      <c r="P140" s="168"/>
      <c r="Q140" s="168"/>
      <c r="R140" s="168"/>
      <c r="S140" s="168"/>
      <c r="T140" s="169"/>
      <c r="AT140" s="164" t="s">
        <v>144</v>
      </c>
      <c r="AU140" s="164" t="s">
        <v>84</v>
      </c>
      <c r="AV140" s="14" t="s">
        <v>142</v>
      </c>
      <c r="AW140" s="14" t="s">
        <v>30</v>
      </c>
      <c r="AX140" s="14" t="s">
        <v>82</v>
      </c>
      <c r="AY140" s="164" t="s">
        <v>135</v>
      </c>
    </row>
    <row r="141" spans="1:65" s="2" customFormat="1" ht="24.2" customHeight="1">
      <c r="A141" s="28"/>
      <c r="B141" s="141"/>
      <c r="C141" s="142" t="s">
        <v>142</v>
      </c>
      <c r="D141" s="142" t="s">
        <v>138</v>
      </c>
      <c r="E141" s="143" t="s">
        <v>155</v>
      </c>
      <c r="F141" s="144" t="s">
        <v>156</v>
      </c>
      <c r="G141" s="145" t="s">
        <v>141</v>
      </c>
      <c r="H141" s="146">
        <v>24.635999999999999</v>
      </c>
      <c r="I141" s="147"/>
      <c r="J141" s="147">
        <f>ROUND(I141*H141,2)</f>
        <v>0</v>
      </c>
      <c r="K141" s="148"/>
      <c r="L141" s="29"/>
      <c r="M141" s="149" t="s">
        <v>1</v>
      </c>
      <c r="N141" s="150" t="s">
        <v>39</v>
      </c>
      <c r="O141" s="151">
        <v>0.33</v>
      </c>
      <c r="P141" s="151">
        <f>O141*H141</f>
        <v>8.12988</v>
      </c>
      <c r="Q141" s="151">
        <v>4.3800000000000002E-3</v>
      </c>
      <c r="R141" s="151">
        <f>Q141*H141</f>
        <v>0.10790568</v>
      </c>
      <c r="S141" s="151">
        <v>0</v>
      </c>
      <c r="T141" s="152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142</v>
      </c>
      <c r="AT141" s="153" t="s">
        <v>138</v>
      </c>
      <c r="AU141" s="153" t="s">
        <v>84</v>
      </c>
      <c r="AY141" s="16" t="s">
        <v>135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6" t="s">
        <v>82</v>
      </c>
      <c r="BK141" s="154">
        <f>ROUND(I141*H141,2)</f>
        <v>0</v>
      </c>
      <c r="BL141" s="16" t="s">
        <v>142</v>
      </c>
      <c r="BM141" s="153" t="s">
        <v>157</v>
      </c>
    </row>
    <row r="142" spans="1:65" s="13" customFormat="1" ht="11.25">
      <c r="B142" s="155"/>
      <c r="D142" s="156" t="s">
        <v>144</v>
      </c>
      <c r="E142" s="157" t="s">
        <v>1</v>
      </c>
      <c r="F142" s="158" t="s">
        <v>101</v>
      </c>
      <c r="H142" s="159">
        <v>9.5399999999999991</v>
      </c>
      <c r="L142" s="155"/>
      <c r="M142" s="160"/>
      <c r="N142" s="161"/>
      <c r="O142" s="161"/>
      <c r="P142" s="161"/>
      <c r="Q142" s="161"/>
      <c r="R142" s="161"/>
      <c r="S142" s="161"/>
      <c r="T142" s="162"/>
      <c r="AT142" s="157" t="s">
        <v>144</v>
      </c>
      <c r="AU142" s="157" t="s">
        <v>84</v>
      </c>
      <c r="AV142" s="13" t="s">
        <v>84</v>
      </c>
      <c r="AW142" s="13" t="s">
        <v>30</v>
      </c>
      <c r="AX142" s="13" t="s">
        <v>74</v>
      </c>
      <c r="AY142" s="157" t="s">
        <v>135</v>
      </c>
    </row>
    <row r="143" spans="1:65" s="13" customFormat="1" ht="11.25">
      <c r="B143" s="155"/>
      <c r="D143" s="156" t="s">
        <v>144</v>
      </c>
      <c r="E143" s="157" t="s">
        <v>1</v>
      </c>
      <c r="F143" s="158" t="s">
        <v>150</v>
      </c>
      <c r="H143" s="159">
        <v>15.096</v>
      </c>
      <c r="L143" s="155"/>
      <c r="M143" s="160"/>
      <c r="N143" s="161"/>
      <c r="O143" s="161"/>
      <c r="P143" s="161"/>
      <c r="Q143" s="161"/>
      <c r="R143" s="161"/>
      <c r="S143" s="161"/>
      <c r="T143" s="162"/>
      <c r="AT143" s="157" t="s">
        <v>144</v>
      </c>
      <c r="AU143" s="157" t="s">
        <v>84</v>
      </c>
      <c r="AV143" s="13" t="s">
        <v>84</v>
      </c>
      <c r="AW143" s="13" t="s">
        <v>30</v>
      </c>
      <c r="AX143" s="13" t="s">
        <v>74</v>
      </c>
      <c r="AY143" s="157" t="s">
        <v>135</v>
      </c>
    </row>
    <row r="144" spans="1:65" s="14" customFormat="1" ht="11.25">
      <c r="B144" s="163"/>
      <c r="D144" s="156" t="s">
        <v>144</v>
      </c>
      <c r="E144" s="164" t="s">
        <v>1</v>
      </c>
      <c r="F144" s="165" t="s">
        <v>151</v>
      </c>
      <c r="H144" s="166">
        <v>24.635999999999999</v>
      </c>
      <c r="L144" s="163"/>
      <c r="M144" s="167"/>
      <c r="N144" s="168"/>
      <c r="O144" s="168"/>
      <c r="P144" s="168"/>
      <c r="Q144" s="168"/>
      <c r="R144" s="168"/>
      <c r="S144" s="168"/>
      <c r="T144" s="169"/>
      <c r="AT144" s="164" t="s">
        <v>144</v>
      </c>
      <c r="AU144" s="164" t="s">
        <v>84</v>
      </c>
      <c r="AV144" s="14" t="s">
        <v>142</v>
      </c>
      <c r="AW144" s="14" t="s">
        <v>30</v>
      </c>
      <c r="AX144" s="14" t="s">
        <v>82</v>
      </c>
      <c r="AY144" s="164" t="s">
        <v>135</v>
      </c>
    </row>
    <row r="145" spans="1:65" s="2" customFormat="1" ht="37.9" customHeight="1">
      <c r="A145" s="28"/>
      <c r="B145" s="141"/>
      <c r="C145" s="142" t="s">
        <v>158</v>
      </c>
      <c r="D145" s="142" t="s">
        <v>138</v>
      </c>
      <c r="E145" s="143" t="s">
        <v>159</v>
      </c>
      <c r="F145" s="144" t="s">
        <v>160</v>
      </c>
      <c r="G145" s="145" t="s">
        <v>161</v>
      </c>
      <c r="H145" s="146">
        <v>84.4</v>
      </c>
      <c r="I145" s="147"/>
      <c r="J145" s="147">
        <f>ROUND(I145*H145,2)</f>
        <v>0</v>
      </c>
      <c r="K145" s="148"/>
      <c r="L145" s="29"/>
      <c r="M145" s="149" t="s">
        <v>1</v>
      </c>
      <c r="N145" s="150" t="s">
        <v>39</v>
      </c>
      <c r="O145" s="151">
        <v>0.3</v>
      </c>
      <c r="P145" s="151">
        <f>O145*H145</f>
        <v>25.32</v>
      </c>
      <c r="Q145" s="151">
        <v>1.7600000000000001E-3</v>
      </c>
      <c r="R145" s="151">
        <f>Q145*H145</f>
        <v>0.14854400000000001</v>
      </c>
      <c r="S145" s="151">
        <v>0</v>
      </c>
      <c r="T145" s="15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142</v>
      </c>
      <c r="AT145" s="153" t="s">
        <v>138</v>
      </c>
      <c r="AU145" s="153" t="s">
        <v>84</v>
      </c>
      <c r="AY145" s="16" t="s">
        <v>135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6" t="s">
        <v>82</v>
      </c>
      <c r="BK145" s="154">
        <f>ROUND(I145*H145,2)</f>
        <v>0</v>
      </c>
      <c r="BL145" s="16" t="s">
        <v>142</v>
      </c>
      <c r="BM145" s="153" t="s">
        <v>162</v>
      </c>
    </row>
    <row r="146" spans="1:65" s="13" customFormat="1" ht="11.25">
      <c r="B146" s="155"/>
      <c r="D146" s="156" t="s">
        <v>144</v>
      </c>
      <c r="E146" s="157" t="s">
        <v>1</v>
      </c>
      <c r="F146" s="158" t="s">
        <v>93</v>
      </c>
      <c r="H146" s="159">
        <v>84.4</v>
      </c>
      <c r="L146" s="155"/>
      <c r="M146" s="160"/>
      <c r="N146" s="161"/>
      <c r="O146" s="161"/>
      <c r="P146" s="161"/>
      <c r="Q146" s="161"/>
      <c r="R146" s="161"/>
      <c r="S146" s="161"/>
      <c r="T146" s="162"/>
      <c r="AT146" s="157" t="s">
        <v>144</v>
      </c>
      <c r="AU146" s="157" t="s">
        <v>84</v>
      </c>
      <c r="AV146" s="13" t="s">
        <v>84</v>
      </c>
      <c r="AW146" s="13" t="s">
        <v>30</v>
      </c>
      <c r="AX146" s="13" t="s">
        <v>82</v>
      </c>
      <c r="AY146" s="157" t="s">
        <v>135</v>
      </c>
    </row>
    <row r="147" spans="1:65" s="2" customFormat="1" ht="16.5" customHeight="1">
      <c r="A147" s="28"/>
      <c r="B147" s="141"/>
      <c r="C147" s="170" t="s">
        <v>99</v>
      </c>
      <c r="D147" s="170" t="s">
        <v>163</v>
      </c>
      <c r="E147" s="171" t="s">
        <v>164</v>
      </c>
      <c r="F147" s="172" t="s">
        <v>165</v>
      </c>
      <c r="G147" s="173" t="s">
        <v>141</v>
      </c>
      <c r="H147" s="174">
        <v>6.7519999999999998</v>
      </c>
      <c r="I147" s="175"/>
      <c r="J147" s="175">
        <f>ROUND(I147*H147,2)</f>
        <v>0</v>
      </c>
      <c r="K147" s="176"/>
      <c r="L147" s="177"/>
      <c r="M147" s="178" t="s">
        <v>1</v>
      </c>
      <c r="N147" s="179" t="s">
        <v>39</v>
      </c>
      <c r="O147" s="151">
        <v>0</v>
      </c>
      <c r="P147" s="151">
        <f>O147*H147</f>
        <v>0</v>
      </c>
      <c r="Q147" s="151">
        <v>5.1000000000000004E-4</v>
      </c>
      <c r="R147" s="151">
        <f>Q147*H147</f>
        <v>3.4435200000000003E-3</v>
      </c>
      <c r="S147" s="151">
        <v>0</v>
      </c>
      <c r="T147" s="15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166</v>
      </c>
      <c r="AT147" s="153" t="s">
        <v>163</v>
      </c>
      <c r="AU147" s="153" t="s">
        <v>84</v>
      </c>
      <c r="AY147" s="16" t="s">
        <v>135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6" t="s">
        <v>82</v>
      </c>
      <c r="BK147" s="154">
        <f>ROUND(I147*H147,2)</f>
        <v>0</v>
      </c>
      <c r="BL147" s="16" t="s">
        <v>142</v>
      </c>
      <c r="BM147" s="153" t="s">
        <v>167</v>
      </c>
    </row>
    <row r="148" spans="1:65" s="13" customFormat="1" ht="11.25">
      <c r="B148" s="155"/>
      <c r="D148" s="156" t="s">
        <v>144</v>
      </c>
      <c r="E148" s="157" t="s">
        <v>1</v>
      </c>
      <c r="F148" s="158" t="s">
        <v>168</v>
      </c>
      <c r="H148" s="159">
        <v>6.7519999999999998</v>
      </c>
      <c r="L148" s="155"/>
      <c r="M148" s="160"/>
      <c r="N148" s="161"/>
      <c r="O148" s="161"/>
      <c r="P148" s="161"/>
      <c r="Q148" s="161"/>
      <c r="R148" s="161"/>
      <c r="S148" s="161"/>
      <c r="T148" s="162"/>
      <c r="AT148" s="157" t="s">
        <v>144</v>
      </c>
      <c r="AU148" s="157" t="s">
        <v>84</v>
      </c>
      <c r="AV148" s="13" t="s">
        <v>84</v>
      </c>
      <c r="AW148" s="13" t="s">
        <v>30</v>
      </c>
      <c r="AX148" s="13" t="s">
        <v>82</v>
      </c>
      <c r="AY148" s="157" t="s">
        <v>135</v>
      </c>
    </row>
    <row r="149" spans="1:65" s="2" customFormat="1" ht="24.2" customHeight="1">
      <c r="A149" s="28"/>
      <c r="B149" s="141"/>
      <c r="C149" s="142" t="s">
        <v>169</v>
      </c>
      <c r="D149" s="142" t="s">
        <v>138</v>
      </c>
      <c r="E149" s="143" t="s">
        <v>170</v>
      </c>
      <c r="F149" s="144" t="s">
        <v>171</v>
      </c>
      <c r="G149" s="145" t="s">
        <v>141</v>
      </c>
      <c r="H149" s="146">
        <v>24.635999999999999</v>
      </c>
      <c r="I149" s="147"/>
      <c r="J149" s="147">
        <f>ROUND(I149*H149,2)</f>
        <v>0</v>
      </c>
      <c r="K149" s="148"/>
      <c r="L149" s="29"/>
      <c r="M149" s="149" t="s">
        <v>1</v>
      </c>
      <c r="N149" s="150" t="s">
        <v>39</v>
      </c>
      <c r="O149" s="151">
        <v>0.245</v>
      </c>
      <c r="P149" s="151">
        <f>O149*H149</f>
        <v>6.0358199999999993</v>
      </c>
      <c r="Q149" s="151">
        <v>3.3800000000000002E-3</v>
      </c>
      <c r="R149" s="151">
        <f>Q149*H149</f>
        <v>8.3269679999999999E-2</v>
      </c>
      <c r="S149" s="151">
        <v>0</v>
      </c>
      <c r="T149" s="15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142</v>
      </c>
      <c r="AT149" s="153" t="s">
        <v>138</v>
      </c>
      <c r="AU149" s="153" t="s">
        <v>84</v>
      </c>
      <c r="AY149" s="16" t="s">
        <v>135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6" t="s">
        <v>82</v>
      </c>
      <c r="BK149" s="154">
        <f>ROUND(I149*H149,2)</f>
        <v>0</v>
      </c>
      <c r="BL149" s="16" t="s">
        <v>142</v>
      </c>
      <c r="BM149" s="153" t="s">
        <v>172</v>
      </c>
    </row>
    <row r="150" spans="1:65" s="13" customFormat="1" ht="11.25">
      <c r="B150" s="155"/>
      <c r="D150" s="156" t="s">
        <v>144</v>
      </c>
      <c r="E150" s="157" t="s">
        <v>1</v>
      </c>
      <c r="F150" s="158" t="s">
        <v>101</v>
      </c>
      <c r="H150" s="159">
        <v>9.5399999999999991</v>
      </c>
      <c r="L150" s="155"/>
      <c r="M150" s="160"/>
      <c r="N150" s="161"/>
      <c r="O150" s="161"/>
      <c r="P150" s="161"/>
      <c r="Q150" s="161"/>
      <c r="R150" s="161"/>
      <c r="S150" s="161"/>
      <c r="T150" s="162"/>
      <c r="AT150" s="157" t="s">
        <v>144</v>
      </c>
      <c r="AU150" s="157" t="s">
        <v>84</v>
      </c>
      <c r="AV150" s="13" t="s">
        <v>84</v>
      </c>
      <c r="AW150" s="13" t="s">
        <v>30</v>
      </c>
      <c r="AX150" s="13" t="s">
        <v>74</v>
      </c>
      <c r="AY150" s="157" t="s">
        <v>135</v>
      </c>
    </row>
    <row r="151" spans="1:65" s="13" customFormat="1" ht="11.25">
      <c r="B151" s="155"/>
      <c r="D151" s="156" t="s">
        <v>144</v>
      </c>
      <c r="E151" s="157" t="s">
        <v>1</v>
      </c>
      <c r="F151" s="158" t="s">
        <v>150</v>
      </c>
      <c r="H151" s="159">
        <v>15.096</v>
      </c>
      <c r="L151" s="155"/>
      <c r="M151" s="160"/>
      <c r="N151" s="161"/>
      <c r="O151" s="161"/>
      <c r="P151" s="161"/>
      <c r="Q151" s="161"/>
      <c r="R151" s="161"/>
      <c r="S151" s="161"/>
      <c r="T151" s="162"/>
      <c r="AT151" s="157" t="s">
        <v>144</v>
      </c>
      <c r="AU151" s="157" t="s">
        <v>84</v>
      </c>
      <c r="AV151" s="13" t="s">
        <v>84</v>
      </c>
      <c r="AW151" s="13" t="s">
        <v>30</v>
      </c>
      <c r="AX151" s="13" t="s">
        <v>74</v>
      </c>
      <c r="AY151" s="157" t="s">
        <v>135</v>
      </c>
    </row>
    <row r="152" spans="1:65" s="14" customFormat="1" ht="11.25">
      <c r="B152" s="163"/>
      <c r="D152" s="156" t="s">
        <v>144</v>
      </c>
      <c r="E152" s="164" t="s">
        <v>1</v>
      </c>
      <c r="F152" s="165" t="s">
        <v>151</v>
      </c>
      <c r="H152" s="166">
        <v>24.635999999999999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144</v>
      </c>
      <c r="AU152" s="164" t="s">
        <v>84</v>
      </c>
      <c r="AV152" s="14" t="s">
        <v>142</v>
      </c>
      <c r="AW152" s="14" t="s">
        <v>30</v>
      </c>
      <c r="AX152" s="14" t="s">
        <v>82</v>
      </c>
      <c r="AY152" s="164" t="s">
        <v>135</v>
      </c>
    </row>
    <row r="153" spans="1:65" s="12" customFormat="1" ht="22.9" customHeight="1">
      <c r="B153" s="129"/>
      <c r="D153" s="130" t="s">
        <v>73</v>
      </c>
      <c r="E153" s="139" t="s">
        <v>173</v>
      </c>
      <c r="F153" s="139" t="s">
        <v>174</v>
      </c>
      <c r="J153" s="140">
        <f>BK153</f>
        <v>0</v>
      </c>
      <c r="L153" s="129"/>
      <c r="M153" s="133"/>
      <c r="N153" s="134"/>
      <c r="O153" s="134"/>
      <c r="P153" s="135">
        <f>SUM(P154:P195)</f>
        <v>156.291616</v>
      </c>
      <c r="Q153" s="134"/>
      <c r="R153" s="135">
        <f>SUM(R154:R195)</f>
        <v>3.3156000000000001E-3</v>
      </c>
      <c r="S153" s="134"/>
      <c r="T153" s="136">
        <f>SUM(T154:T195)</f>
        <v>5.8860000000000001</v>
      </c>
      <c r="AR153" s="130" t="s">
        <v>82</v>
      </c>
      <c r="AT153" s="137" t="s">
        <v>73</v>
      </c>
      <c r="AU153" s="137" t="s">
        <v>82</v>
      </c>
      <c r="AY153" s="130" t="s">
        <v>135</v>
      </c>
      <c r="BK153" s="138">
        <f>SUM(BK154:BK195)</f>
        <v>0</v>
      </c>
    </row>
    <row r="154" spans="1:65" s="2" customFormat="1" ht="33" customHeight="1">
      <c r="A154" s="28"/>
      <c r="B154" s="141"/>
      <c r="C154" s="142" t="s">
        <v>166</v>
      </c>
      <c r="D154" s="142" t="s">
        <v>138</v>
      </c>
      <c r="E154" s="143" t="s">
        <v>175</v>
      </c>
      <c r="F154" s="144" t="s">
        <v>176</v>
      </c>
      <c r="G154" s="145" t="s">
        <v>141</v>
      </c>
      <c r="H154" s="146">
        <v>320</v>
      </c>
      <c r="I154" s="147"/>
      <c r="J154" s="147">
        <f>ROUND(I154*H154,2)</f>
        <v>0</v>
      </c>
      <c r="K154" s="148"/>
      <c r="L154" s="29"/>
      <c r="M154" s="149" t="s">
        <v>1</v>
      </c>
      <c r="N154" s="150" t="s">
        <v>39</v>
      </c>
      <c r="O154" s="151">
        <v>0.14000000000000001</v>
      </c>
      <c r="P154" s="151">
        <f>O154*H154</f>
        <v>44.800000000000004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3" t="s">
        <v>142</v>
      </c>
      <c r="AT154" s="153" t="s">
        <v>138</v>
      </c>
      <c r="AU154" s="153" t="s">
        <v>84</v>
      </c>
      <c r="AY154" s="16" t="s">
        <v>135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6" t="s">
        <v>82</v>
      </c>
      <c r="BK154" s="154">
        <f>ROUND(I154*H154,2)</f>
        <v>0</v>
      </c>
      <c r="BL154" s="16" t="s">
        <v>142</v>
      </c>
      <c r="BM154" s="153" t="s">
        <v>177</v>
      </c>
    </row>
    <row r="155" spans="1:65" s="13" customFormat="1" ht="11.25">
      <c r="B155" s="155"/>
      <c r="D155" s="156" t="s">
        <v>144</v>
      </c>
      <c r="E155" s="157" t="s">
        <v>88</v>
      </c>
      <c r="F155" s="158" t="s">
        <v>178</v>
      </c>
      <c r="H155" s="159">
        <v>320</v>
      </c>
      <c r="L155" s="155"/>
      <c r="M155" s="160"/>
      <c r="N155" s="161"/>
      <c r="O155" s="161"/>
      <c r="P155" s="161"/>
      <c r="Q155" s="161"/>
      <c r="R155" s="161"/>
      <c r="S155" s="161"/>
      <c r="T155" s="162"/>
      <c r="AT155" s="157" t="s">
        <v>144</v>
      </c>
      <c r="AU155" s="157" t="s">
        <v>84</v>
      </c>
      <c r="AV155" s="13" t="s">
        <v>84</v>
      </c>
      <c r="AW155" s="13" t="s">
        <v>30</v>
      </c>
      <c r="AX155" s="13" t="s">
        <v>82</v>
      </c>
      <c r="AY155" s="157" t="s">
        <v>135</v>
      </c>
    </row>
    <row r="156" spans="1:65" s="2" customFormat="1" ht="37.9" customHeight="1">
      <c r="A156" s="28"/>
      <c r="B156" s="141"/>
      <c r="C156" s="142" t="s">
        <v>173</v>
      </c>
      <c r="D156" s="142" t="s">
        <v>138</v>
      </c>
      <c r="E156" s="143" t="s">
        <v>179</v>
      </c>
      <c r="F156" s="144" t="s">
        <v>180</v>
      </c>
      <c r="G156" s="145" t="s">
        <v>141</v>
      </c>
      <c r="H156" s="146">
        <v>320</v>
      </c>
      <c r="I156" s="147"/>
      <c r="J156" s="147">
        <f>ROUND(I156*H156,2)</f>
        <v>0</v>
      </c>
      <c r="K156" s="148"/>
      <c r="L156" s="29"/>
      <c r="M156" s="149" t="s">
        <v>1</v>
      </c>
      <c r="N156" s="150" t="s">
        <v>39</v>
      </c>
      <c r="O156" s="151">
        <v>0</v>
      </c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142</v>
      </c>
      <c r="AT156" s="153" t="s">
        <v>138</v>
      </c>
      <c r="AU156" s="153" t="s">
        <v>84</v>
      </c>
      <c r="AY156" s="16" t="s">
        <v>135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6" t="s">
        <v>82</v>
      </c>
      <c r="BK156" s="154">
        <f>ROUND(I156*H156,2)</f>
        <v>0</v>
      </c>
      <c r="BL156" s="16" t="s">
        <v>142</v>
      </c>
      <c r="BM156" s="153" t="s">
        <v>181</v>
      </c>
    </row>
    <row r="157" spans="1:65" s="13" customFormat="1" ht="11.25">
      <c r="B157" s="155"/>
      <c r="D157" s="156" t="s">
        <v>144</v>
      </c>
      <c r="E157" s="157" t="s">
        <v>1</v>
      </c>
      <c r="F157" s="158" t="s">
        <v>88</v>
      </c>
      <c r="H157" s="159">
        <v>320</v>
      </c>
      <c r="L157" s="155"/>
      <c r="M157" s="160"/>
      <c r="N157" s="161"/>
      <c r="O157" s="161"/>
      <c r="P157" s="161"/>
      <c r="Q157" s="161"/>
      <c r="R157" s="161"/>
      <c r="S157" s="161"/>
      <c r="T157" s="162"/>
      <c r="AT157" s="157" t="s">
        <v>144</v>
      </c>
      <c r="AU157" s="157" t="s">
        <v>84</v>
      </c>
      <c r="AV157" s="13" t="s">
        <v>84</v>
      </c>
      <c r="AW157" s="13" t="s">
        <v>30</v>
      </c>
      <c r="AX157" s="13" t="s">
        <v>82</v>
      </c>
      <c r="AY157" s="157" t="s">
        <v>135</v>
      </c>
    </row>
    <row r="158" spans="1:65" s="2" customFormat="1" ht="33" customHeight="1">
      <c r="A158" s="28"/>
      <c r="B158" s="141"/>
      <c r="C158" s="142" t="s">
        <v>182</v>
      </c>
      <c r="D158" s="142" t="s">
        <v>138</v>
      </c>
      <c r="E158" s="143" t="s">
        <v>183</v>
      </c>
      <c r="F158" s="144" t="s">
        <v>184</v>
      </c>
      <c r="G158" s="145" t="s">
        <v>141</v>
      </c>
      <c r="H158" s="146">
        <v>320</v>
      </c>
      <c r="I158" s="147"/>
      <c r="J158" s="147">
        <f>ROUND(I158*H158,2)</f>
        <v>0</v>
      </c>
      <c r="K158" s="148"/>
      <c r="L158" s="29"/>
      <c r="M158" s="149" t="s">
        <v>1</v>
      </c>
      <c r="N158" s="150" t="s">
        <v>39</v>
      </c>
      <c r="O158" s="151">
        <v>8.6999999999999994E-2</v>
      </c>
      <c r="P158" s="151">
        <f>O158*H158</f>
        <v>27.839999999999996</v>
      </c>
      <c r="Q158" s="151">
        <v>0</v>
      </c>
      <c r="R158" s="151">
        <f>Q158*H158</f>
        <v>0</v>
      </c>
      <c r="S158" s="151">
        <v>0</v>
      </c>
      <c r="T158" s="152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3" t="s">
        <v>142</v>
      </c>
      <c r="AT158" s="153" t="s">
        <v>138</v>
      </c>
      <c r="AU158" s="153" t="s">
        <v>84</v>
      </c>
      <c r="AY158" s="16" t="s">
        <v>135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6" t="s">
        <v>82</v>
      </c>
      <c r="BK158" s="154">
        <f>ROUND(I158*H158,2)</f>
        <v>0</v>
      </c>
      <c r="BL158" s="16" t="s">
        <v>142</v>
      </c>
      <c r="BM158" s="153" t="s">
        <v>185</v>
      </c>
    </row>
    <row r="159" spans="1:65" s="13" customFormat="1" ht="11.25">
      <c r="B159" s="155"/>
      <c r="D159" s="156" t="s">
        <v>144</v>
      </c>
      <c r="E159" s="157" t="s">
        <v>1</v>
      </c>
      <c r="F159" s="158" t="s">
        <v>88</v>
      </c>
      <c r="H159" s="159">
        <v>320</v>
      </c>
      <c r="L159" s="155"/>
      <c r="M159" s="160"/>
      <c r="N159" s="161"/>
      <c r="O159" s="161"/>
      <c r="P159" s="161"/>
      <c r="Q159" s="161"/>
      <c r="R159" s="161"/>
      <c r="S159" s="161"/>
      <c r="T159" s="162"/>
      <c r="AT159" s="157" t="s">
        <v>144</v>
      </c>
      <c r="AU159" s="157" t="s">
        <v>84</v>
      </c>
      <c r="AV159" s="13" t="s">
        <v>84</v>
      </c>
      <c r="AW159" s="13" t="s">
        <v>30</v>
      </c>
      <c r="AX159" s="13" t="s">
        <v>82</v>
      </c>
      <c r="AY159" s="157" t="s">
        <v>135</v>
      </c>
    </row>
    <row r="160" spans="1:65" s="2" customFormat="1" ht="24.2" customHeight="1">
      <c r="A160" s="28"/>
      <c r="B160" s="141"/>
      <c r="C160" s="142" t="s">
        <v>186</v>
      </c>
      <c r="D160" s="142" t="s">
        <v>138</v>
      </c>
      <c r="E160" s="143" t="s">
        <v>187</v>
      </c>
      <c r="F160" s="144" t="s">
        <v>188</v>
      </c>
      <c r="G160" s="145" t="s">
        <v>141</v>
      </c>
      <c r="H160" s="146">
        <v>10.368</v>
      </c>
      <c r="I160" s="147"/>
      <c r="J160" s="147">
        <f>ROUND(I160*H160,2)</f>
        <v>0</v>
      </c>
      <c r="K160" s="148"/>
      <c r="L160" s="29"/>
      <c r="M160" s="149" t="s">
        <v>1</v>
      </c>
      <c r="N160" s="150" t="s">
        <v>39</v>
      </c>
      <c r="O160" s="151">
        <v>0.186</v>
      </c>
      <c r="P160" s="151">
        <f>O160*H160</f>
        <v>1.9284479999999999</v>
      </c>
      <c r="Q160" s="151">
        <v>2.0000000000000002E-5</v>
      </c>
      <c r="R160" s="151">
        <f>Q160*H160</f>
        <v>2.0736000000000002E-4</v>
      </c>
      <c r="S160" s="151">
        <v>0</v>
      </c>
      <c r="T160" s="152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3" t="s">
        <v>142</v>
      </c>
      <c r="AT160" s="153" t="s">
        <v>138</v>
      </c>
      <c r="AU160" s="153" t="s">
        <v>84</v>
      </c>
      <c r="AY160" s="16" t="s">
        <v>135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6" t="s">
        <v>82</v>
      </c>
      <c r="BK160" s="154">
        <f>ROUND(I160*H160,2)</f>
        <v>0</v>
      </c>
      <c r="BL160" s="16" t="s">
        <v>142</v>
      </c>
      <c r="BM160" s="153" t="s">
        <v>189</v>
      </c>
    </row>
    <row r="161" spans="1:65" s="13" customFormat="1" ht="11.25">
      <c r="B161" s="155"/>
      <c r="D161" s="156" t="s">
        <v>144</v>
      </c>
      <c r="E161" s="157" t="s">
        <v>1</v>
      </c>
      <c r="F161" s="158" t="s">
        <v>190</v>
      </c>
      <c r="H161" s="159">
        <v>10.368</v>
      </c>
      <c r="L161" s="155"/>
      <c r="M161" s="160"/>
      <c r="N161" s="161"/>
      <c r="O161" s="161"/>
      <c r="P161" s="161"/>
      <c r="Q161" s="161"/>
      <c r="R161" s="161"/>
      <c r="S161" s="161"/>
      <c r="T161" s="162"/>
      <c r="AT161" s="157" t="s">
        <v>144</v>
      </c>
      <c r="AU161" s="157" t="s">
        <v>84</v>
      </c>
      <c r="AV161" s="13" t="s">
        <v>84</v>
      </c>
      <c r="AW161" s="13" t="s">
        <v>30</v>
      </c>
      <c r="AX161" s="13" t="s">
        <v>82</v>
      </c>
      <c r="AY161" s="157" t="s">
        <v>135</v>
      </c>
    </row>
    <row r="162" spans="1:65" s="2" customFormat="1" ht="24.2" customHeight="1">
      <c r="A162" s="28"/>
      <c r="B162" s="141"/>
      <c r="C162" s="142" t="s">
        <v>191</v>
      </c>
      <c r="D162" s="142" t="s">
        <v>138</v>
      </c>
      <c r="E162" s="143" t="s">
        <v>192</v>
      </c>
      <c r="F162" s="144" t="s">
        <v>193</v>
      </c>
      <c r="G162" s="145" t="s">
        <v>141</v>
      </c>
      <c r="H162" s="146">
        <v>33.731999999999999</v>
      </c>
      <c r="I162" s="147"/>
      <c r="J162" s="147">
        <f>ROUND(I162*H162,2)</f>
        <v>0</v>
      </c>
      <c r="K162" s="148"/>
      <c r="L162" s="29"/>
      <c r="M162" s="149" t="s">
        <v>1</v>
      </c>
      <c r="N162" s="150" t="s">
        <v>39</v>
      </c>
      <c r="O162" s="151">
        <v>0.128</v>
      </c>
      <c r="P162" s="151">
        <f>O162*H162</f>
        <v>4.3176959999999998</v>
      </c>
      <c r="Q162" s="151">
        <v>2.0000000000000002E-5</v>
      </c>
      <c r="R162" s="151">
        <f>Q162*H162</f>
        <v>6.7464000000000001E-4</v>
      </c>
      <c r="S162" s="151">
        <v>0</v>
      </c>
      <c r="T162" s="15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142</v>
      </c>
      <c r="AT162" s="153" t="s">
        <v>138</v>
      </c>
      <c r="AU162" s="153" t="s">
        <v>84</v>
      </c>
      <c r="AY162" s="16" t="s">
        <v>135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6" t="s">
        <v>82</v>
      </c>
      <c r="BK162" s="154">
        <f>ROUND(I162*H162,2)</f>
        <v>0</v>
      </c>
      <c r="BL162" s="16" t="s">
        <v>142</v>
      </c>
      <c r="BM162" s="153" t="s">
        <v>194</v>
      </c>
    </row>
    <row r="163" spans="1:65" s="13" customFormat="1" ht="11.25">
      <c r="B163" s="155"/>
      <c r="D163" s="156" t="s">
        <v>144</v>
      </c>
      <c r="E163" s="157" t="s">
        <v>1</v>
      </c>
      <c r="F163" s="158" t="s">
        <v>195</v>
      </c>
      <c r="H163" s="159">
        <v>24.192</v>
      </c>
      <c r="L163" s="155"/>
      <c r="M163" s="160"/>
      <c r="N163" s="161"/>
      <c r="O163" s="161"/>
      <c r="P163" s="161"/>
      <c r="Q163" s="161"/>
      <c r="R163" s="161"/>
      <c r="S163" s="161"/>
      <c r="T163" s="162"/>
      <c r="AT163" s="157" t="s">
        <v>144</v>
      </c>
      <c r="AU163" s="157" t="s">
        <v>84</v>
      </c>
      <c r="AV163" s="13" t="s">
        <v>84</v>
      </c>
      <c r="AW163" s="13" t="s">
        <v>30</v>
      </c>
      <c r="AX163" s="13" t="s">
        <v>74</v>
      </c>
      <c r="AY163" s="157" t="s">
        <v>135</v>
      </c>
    </row>
    <row r="164" spans="1:65" s="13" customFormat="1" ht="11.25">
      <c r="B164" s="155"/>
      <c r="D164" s="156" t="s">
        <v>144</v>
      </c>
      <c r="E164" s="157" t="s">
        <v>1</v>
      </c>
      <c r="F164" s="158" t="s">
        <v>196</v>
      </c>
      <c r="H164" s="159">
        <v>9.5399999999999991</v>
      </c>
      <c r="L164" s="155"/>
      <c r="M164" s="160"/>
      <c r="N164" s="161"/>
      <c r="O164" s="161"/>
      <c r="P164" s="161"/>
      <c r="Q164" s="161"/>
      <c r="R164" s="161"/>
      <c r="S164" s="161"/>
      <c r="T164" s="162"/>
      <c r="AT164" s="157" t="s">
        <v>144</v>
      </c>
      <c r="AU164" s="157" t="s">
        <v>84</v>
      </c>
      <c r="AV164" s="13" t="s">
        <v>84</v>
      </c>
      <c r="AW164" s="13" t="s">
        <v>30</v>
      </c>
      <c r="AX164" s="13" t="s">
        <v>74</v>
      </c>
      <c r="AY164" s="157" t="s">
        <v>135</v>
      </c>
    </row>
    <row r="165" spans="1:65" s="14" customFormat="1" ht="11.25">
      <c r="B165" s="163"/>
      <c r="D165" s="156" t="s">
        <v>144</v>
      </c>
      <c r="E165" s="164" t="s">
        <v>1</v>
      </c>
      <c r="F165" s="165" t="s">
        <v>151</v>
      </c>
      <c r="H165" s="166">
        <v>33.731999999999999</v>
      </c>
      <c r="L165" s="163"/>
      <c r="M165" s="167"/>
      <c r="N165" s="168"/>
      <c r="O165" s="168"/>
      <c r="P165" s="168"/>
      <c r="Q165" s="168"/>
      <c r="R165" s="168"/>
      <c r="S165" s="168"/>
      <c r="T165" s="169"/>
      <c r="AT165" s="164" t="s">
        <v>144</v>
      </c>
      <c r="AU165" s="164" t="s">
        <v>84</v>
      </c>
      <c r="AV165" s="14" t="s">
        <v>142</v>
      </c>
      <c r="AW165" s="14" t="s">
        <v>30</v>
      </c>
      <c r="AX165" s="14" t="s">
        <v>82</v>
      </c>
      <c r="AY165" s="164" t="s">
        <v>135</v>
      </c>
    </row>
    <row r="166" spans="1:65" s="2" customFormat="1" ht="33" customHeight="1">
      <c r="A166" s="28"/>
      <c r="B166" s="141"/>
      <c r="C166" s="142" t="s">
        <v>197</v>
      </c>
      <c r="D166" s="142" t="s">
        <v>138</v>
      </c>
      <c r="E166" s="143" t="s">
        <v>198</v>
      </c>
      <c r="F166" s="144" t="s">
        <v>199</v>
      </c>
      <c r="G166" s="145" t="s">
        <v>141</v>
      </c>
      <c r="H166" s="146">
        <v>121.68</v>
      </c>
      <c r="I166" s="147"/>
      <c r="J166" s="147">
        <f>ROUND(I166*H166,2)</f>
        <v>0</v>
      </c>
      <c r="K166" s="148"/>
      <c r="L166" s="29"/>
      <c r="M166" s="149" t="s">
        <v>1</v>
      </c>
      <c r="N166" s="150" t="s">
        <v>39</v>
      </c>
      <c r="O166" s="151">
        <v>7.4999999999999997E-2</v>
      </c>
      <c r="P166" s="151">
        <f>O166*H166</f>
        <v>9.1259999999999994</v>
      </c>
      <c r="Q166" s="151">
        <v>2.0000000000000002E-5</v>
      </c>
      <c r="R166" s="151">
        <f>Q166*H166</f>
        <v>2.4336000000000002E-3</v>
      </c>
      <c r="S166" s="151">
        <v>0</v>
      </c>
      <c r="T166" s="152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3" t="s">
        <v>142</v>
      </c>
      <c r="AT166" s="153" t="s">
        <v>138</v>
      </c>
      <c r="AU166" s="153" t="s">
        <v>84</v>
      </c>
      <c r="AY166" s="16" t="s">
        <v>135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6" t="s">
        <v>82</v>
      </c>
      <c r="BK166" s="154">
        <f>ROUND(I166*H166,2)</f>
        <v>0</v>
      </c>
      <c r="BL166" s="16" t="s">
        <v>142</v>
      </c>
      <c r="BM166" s="153" t="s">
        <v>200</v>
      </c>
    </row>
    <row r="167" spans="1:65" s="13" customFormat="1" ht="11.25">
      <c r="B167" s="155"/>
      <c r="D167" s="156" t="s">
        <v>144</v>
      </c>
      <c r="E167" s="157" t="s">
        <v>1</v>
      </c>
      <c r="F167" s="158" t="s">
        <v>201</v>
      </c>
      <c r="H167" s="159">
        <v>11.34</v>
      </c>
      <c r="L167" s="155"/>
      <c r="M167" s="160"/>
      <c r="N167" s="161"/>
      <c r="O167" s="161"/>
      <c r="P167" s="161"/>
      <c r="Q167" s="161"/>
      <c r="R167" s="161"/>
      <c r="S167" s="161"/>
      <c r="T167" s="162"/>
      <c r="AT167" s="157" t="s">
        <v>144</v>
      </c>
      <c r="AU167" s="157" t="s">
        <v>84</v>
      </c>
      <c r="AV167" s="13" t="s">
        <v>84</v>
      </c>
      <c r="AW167" s="13" t="s">
        <v>30</v>
      </c>
      <c r="AX167" s="13" t="s">
        <v>74</v>
      </c>
      <c r="AY167" s="157" t="s">
        <v>135</v>
      </c>
    </row>
    <row r="168" spans="1:65" s="13" customFormat="1" ht="11.25">
      <c r="B168" s="155"/>
      <c r="D168" s="156" t="s">
        <v>144</v>
      </c>
      <c r="E168" s="157" t="s">
        <v>1</v>
      </c>
      <c r="F168" s="158" t="s">
        <v>202</v>
      </c>
      <c r="H168" s="159">
        <v>2.52</v>
      </c>
      <c r="L168" s="155"/>
      <c r="M168" s="160"/>
      <c r="N168" s="161"/>
      <c r="O168" s="161"/>
      <c r="P168" s="161"/>
      <c r="Q168" s="161"/>
      <c r="R168" s="161"/>
      <c r="S168" s="161"/>
      <c r="T168" s="162"/>
      <c r="AT168" s="157" t="s">
        <v>144</v>
      </c>
      <c r="AU168" s="157" t="s">
        <v>84</v>
      </c>
      <c r="AV168" s="13" t="s">
        <v>84</v>
      </c>
      <c r="AW168" s="13" t="s">
        <v>30</v>
      </c>
      <c r="AX168" s="13" t="s">
        <v>74</v>
      </c>
      <c r="AY168" s="157" t="s">
        <v>135</v>
      </c>
    </row>
    <row r="169" spans="1:65" s="13" customFormat="1" ht="11.25">
      <c r="B169" s="155"/>
      <c r="D169" s="156" t="s">
        <v>144</v>
      </c>
      <c r="E169" s="157" t="s">
        <v>1</v>
      </c>
      <c r="F169" s="158" t="s">
        <v>203</v>
      </c>
      <c r="H169" s="159">
        <v>10.08</v>
      </c>
      <c r="L169" s="155"/>
      <c r="M169" s="160"/>
      <c r="N169" s="161"/>
      <c r="O169" s="161"/>
      <c r="P169" s="161"/>
      <c r="Q169" s="161"/>
      <c r="R169" s="161"/>
      <c r="S169" s="161"/>
      <c r="T169" s="162"/>
      <c r="AT169" s="157" t="s">
        <v>144</v>
      </c>
      <c r="AU169" s="157" t="s">
        <v>84</v>
      </c>
      <c r="AV169" s="13" t="s">
        <v>84</v>
      </c>
      <c r="AW169" s="13" t="s">
        <v>30</v>
      </c>
      <c r="AX169" s="13" t="s">
        <v>74</v>
      </c>
      <c r="AY169" s="157" t="s">
        <v>135</v>
      </c>
    </row>
    <row r="170" spans="1:65" s="13" customFormat="1" ht="11.25">
      <c r="B170" s="155"/>
      <c r="D170" s="156" t="s">
        <v>144</v>
      </c>
      <c r="E170" s="157" t="s">
        <v>1</v>
      </c>
      <c r="F170" s="158" t="s">
        <v>204</v>
      </c>
      <c r="H170" s="159">
        <v>10.08</v>
      </c>
      <c r="L170" s="155"/>
      <c r="M170" s="160"/>
      <c r="N170" s="161"/>
      <c r="O170" s="161"/>
      <c r="P170" s="161"/>
      <c r="Q170" s="161"/>
      <c r="R170" s="161"/>
      <c r="S170" s="161"/>
      <c r="T170" s="162"/>
      <c r="AT170" s="157" t="s">
        <v>144</v>
      </c>
      <c r="AU170" s="157" t="s">
        <v>84</v>
      </c>
      <c r="AV170" s="13" t="s">
        <v>84</v>
      </c>
      <c r="AW170" s="13" t="s">
        <v>30</v>
      </c>
      <c r="AX170" s="13" t="s">
        <v>74</v>
      </c>
      <c r="AY170" s="157" t="s">
        <v>135</v>
      </c>
    </row>
    <row r="171" spans="1:65" s="13" customFormat="1" ht="11.25">
      <c r="B171" s="155"/>
      <c r="D171" s="156" t="s">
        <v>144</v>
      </c>
      <c r="E171" s="157" t="s">
        <v>1</v>
      </c>
      <c r="F171" s="158" t="s">
        <v>205</v>
      </c>
      <c r="H171" s="159">
        <v>2.52</v>
      </c>
      <c r="L171" s="155"/>
      <c r="M171" s="160"/>
      <c r="N171" s="161"/>
      <c r="O171" s="161"/>
      <c r="P171" s="161"/>
      <c r="Q171" s="161"/>
      <c r="R171" s="161"/>
      <c r="S171" s="161"/>
      <c r="T171" s="162"/>
      <c r="AT171" s="157" t="s">
        <v>144</v>
      </c>
      <c r="AU171" s="157" t="s">
        <v>84</v>
      </c>
      <c r="AV171" s="13" t="s">
        <v>84</v>
      </c>
      <c r="AW171" s="13" t="s">
        <v>30</v>
      </c>
      <c r="AX171" s="13" t="s">
        <v>74</v>
      </c>
      <c r="AY171" s="157" t="s">
        <v>135</v>
      </c>
    </row>
    <row r="172" spans="1:65" s="13" customFormat="1" ht="11.25">
      <c r="B172" s="155"/>
      <c r="D172" s="156" t="s">
        <v>144</v>
      </c>
      <c r="E172" s="157" t="s">
        <v>1</v>
      </c>
      <c r="F172" s="158" t="s">
        <v>206</v>
      </c>
      <c r="H172" s="159">
        <v>11.34</v>
      </c>
      <c r="L172" s="155"/>
      <c r="M172" s="160"/>
      <c r="N172" s="161"/>
      <c r="O172" s="161"/>
      <c r="P172" s="161"/>
      <c r="Q172" s="161"/>
      <c r="R172" s="161"/>
      <c r="S172" s="161"/>
      <c r="T172" s="162"/>
      <c r="AT172" s="157" t="s">
        <v>144</v>
      </c>
      <c r="AU172" s="157" t="s">
        <v>84</v>
      </c>
      <c r="AV172" s="13" t="s">
        <v>84</v>
      </c>
      <c r="AW172" s="13" t="s">
        <v>30</v>
      </c>
      <c r="AX172" s="13" t="s">
        <v>74</v>
      </c>
      <c r="AY172" s="157" t="s">
        <v>135</v>
      </c>
    </row>
    <row r="173" spans="1:65" s="13" customFormat="1" ht="11.25">
      <c r="B173" s="155"/>
      <c r="D173" s="156" t="s">
        <v>144</v>
      </c>
      <c r="E173" s="157" t="s">
        <v>1</v>
      </c>
      <c r="F173" s="158" t="s">
        <v>207</v>
      </c>
      <c r="H173" s="159">
        <v>10.8</v>
      </c>
      <c r="L173" s="155"/>
      <c r="M173" s="160"/>
      <c r="N173" s="161"/>
      <c r="O173" s="161"/>
      <c r="P173" s="161"/>
      <c r="Q173" s="161"/>
      <c r="R173" s="161"/>
      <c r="S173" s="161"/>
      <c r="T173" s="162"/>
      <c r="AT173" s="157" t="s">
        <v>144</v>
      </c>
      <c r="AU173" s="157" t="s">
        <v>84</v>
      </c>
      <c r="AV173" s="13" t="s">
        <v>84</v>
      </c>
      <c r="AW173" s="13" t="s">
        <v>30</v>
      </c>
      <c r="AX173" s="13" t="s">
        <v>74</v>
      </c>
      <c r="AY173" s="157" t="s">
        <v>135</v>
      </c>
    </row>
    <row r="174" spans="1:65" s="13" customFormat="1" ht="11.25">
      <c r="B174" s="155"/>
      <c r="D174" s="156" t="s">
        <v>144</v>
      </c>
      <c r="E174" s="157" t="s">
        <v>1</v>
      </c>
      <c r="F174" s="158" t="s">
        <v>208</v>
      </c>
      <c r="H174" s="159">
        <v>37.799999999999997</v>
      </c>
      <c r="L174" s="155"/>
      <c r="M174" s="160"/>
      <c r="N174" s="161"/>
      <c r="O174" s="161"/>
      <c r="P174" s="161"/>
      <c r="Q174" s="161"/>
      <c r="R174" s="161"/>
      <c r="S174" s="161"/>
      <c r="T174" s="162"/>
      <c r="AT174" s="157" t="s">
        <v>144</v>
      </c>
      <c r="AU174" s="157" t="s">
        <v>84</v>
      </c>
      <c r="AV174" s="13" t="s">
        <v>84</v>
      </c>
      <c r="AW174" s="13" t="s">
        <v>30</v>
      </c>
      <c r="AX174" s="13" t="s">
        <v>74</v>
      </c>
      <c r="AY174" s="157" t="s">
        <v>135</v>
      </c>
    </row>
    <row r="175" spans="1:65" s="13" customFormat="1" ht="11.25">
      <c r="B175" s="155"/>
      <c r="D175" s="156" t="s">
        <v>144</v>
      </c>
      <c r="E175" s="157" t="s">
        <v>1</v>
      </c>
      <c r="F175" s="158" t="s">
        <v>209</v>
      </c>
      <c r="H175" s="159">
        <v>25.2</v>
      </c>
      <c r="L175" s="155"/>
      <c r="M175" s="160"/>
      <c r="N175" s="161"/>
      <c r="O175" s="161"/>
      <c r="P175" s="161"/>
      <c r="Q175" s="161"/>
      <c r="R175" s="161"/>
      <c r="S175" s="161"/>
      <c r="T175" s="162"/>
      <c r="AT175" s="157" t="s">
        <v>144</v>
      </c>
      <c r="AU175" s="157" t="s">
        <v>84</v>
      </c>
      <c r="AV175" s="13" t="s">
        <v>84</v>
      </c>
      <c r="AW175" s="13" t="s">
        <v>30</v>
      </c>
      <c r="AX175" s="13" t="s">
        <v>74</v>
      </c>
      <c r="AY175" s="157" t="s">
        <v>135</v>
      </c>
    </row>
    <row r="176" spans="1:65" s="14" customFormat="1" ht="11.25">
      <c r="B176" s="163"/>
      <c r="D176" s="156" t="s">
        <v>144</v>
      </c>
      <c r="E176" s="164" t="s">
        <v>1</v>
      </c>
      <c r="F176" s="165" t="s">
        <v>151</v>
      </c>
      <c r="H176" s="166">
        <v>121.68</v>
      </c>
      <c r="L176" s="163"/>
      <c r="M176" s="167"/>
      <c r="N176" s="168"/>
      <c r="O176" s="168"/>
      <c r="P176" s="168"/>
      <c r="Q176" s="168"/>
      <c r="R176" s="168"/>
      <c r="S176" s="168"/>
      <c r="T176" s="169"/>
      <c r="AT176" s="164" t="s">
        <v>144</v>
      </c>
      <c r="AU176" s="164" t="s">
        <v>84</v>
      </c>
      <c r="AV176" s="14" t="s">
        <v>142</v>
      </c>
      <c r="AW176" s="14" t="s">
        <v>30</v>
      </c>
      <c r="AX176" s="14" t="s">
        <v>82</v>
      </c>
      <c r="AY176" s="164" t="s">
        <v>135</v>
      </c>
    </row>
    <row r="177" spans="1:65" s="2" customFormat="1" ht="24.2" customHeight="1">
      <c r="A177" s="28"/>
      <c r="B177" s="141"/>
      <c r="C177" s="142" t="s">
        <v>210</v>
      </c>
      <c r="D177" s="142" t="s">
        <v>138</v>
      </c>
      <c r="E177" s="143" t="s">
        <v>211</v>
      </c>
      <c r="F177" s="144" t="s">
        <v>212</v>
      </c>
      <c r="G177" s="145" t="s">
        <v>141</v>
      </c>
      <c r="H177" s="146">
        <v>19.908000000000001</v>
      </c>
      <c r="I177" s="147"/>
      <c r="J177" s="147">
        <f>ROUND(I177*H177,2)</f>
        <v>0</v>
      </c>
      <c r="K177" s="148"/>
      <c r="L177" s="29"/>
      <c r="M177" s="149" t="s">
        <v>1</v>
      </c>
      <c r="N177" s="150" t="s">
        <v>39</v>
      </c>
      <c r="O177" s="151">
        <v>0.7</v>
      </c>
      <c r="P177" s="151">
        <f>O177*H177</f>
        <v>13.935600000000001</v>
      </c>
      <c r="Q177" s="151">
        <v>0</v>
      </c>
      <c r="R177" s="151">
        <f>Q177*H177</f>
        <v>0</v>
      </c>
      <c r="S177" s="151">
        <v>4.8000000000000001E-2</v>
      </c>
      <c r="T177" s="152">
        <f>S177*H177</f>
        <v>0.9555840000000001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3" t="s">
        <v>142</v>
      </c>
      <c r="AT177" s="153" t="s">
        <v>138</v>
      </c>
      <c r="AU177" s="153" t="s">
        <v>84</v>
      </c>
      <c r="AY177" s="16" t="s">
        <v>135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6" t="s">
        <v>82</v>
      </c>
      <c r="BK177" s="154">
        <f>ROUND(I177*H177,2)</f>
        <v>0</v>
      </c>
      <c r="BL177" s="16" t="s">
        <v>142</v>
      </c>
      <c r="BM177" s="153" t="s">
        <v>213</v>
      </c>
    </row>
    <row r="178" spans="1:65" s="13" customFormat="1" ht="11.25">
      <c r="B178" s="155"/>
      <c r="D178" s="156" t="s">
        <v>144</v>
      </c>
      <c r="E178" s="157" t="s">
        <v>1</v>
      </c>
      <c r="F178" s="158" t="s">
        <v>190</v>
      </c>
      <c r="H178" s="159">
        <v>10.368</v>
      </c>
      <c r="L178" s="155"/>
      <c r="M178" s="160"/>
      <c r="N178" s="161"/>
      <c r="O178" s="161"/>
      <c r="P178" s="161"/>
      <c r="Q178" s="161"/>
      <c r="R178" s="161"/>
      <c r="S178" s="161"/>
      <c r="T178" s="162"/>
      <c r="AT178" s="157" t="s">
        <v>144</v>
      </c>
      <c r="AU178" s="157" t="s">
        <v>84</v>
      </c>
      <c r="AV178" s="13" t="s">
        <v>84</v>
      </c>
      <c r="AW178" s="13" t="s">
        <v>30</v>
      </c>
      <c r="AX178" s="13" t="s">
        <v>74</v>
      </c>
      <c r="AY178" s="157" t="s">
        <v>135</v>
      </c>
    </row>
    <row r="179" spans="1:65" s="13" customFormat="1" ht="11.25">
      <c r="B179" s="155"/>
      <c r="D179" s="156" t="s">
        <v>144</v>
      </c>
      <c r="E179" s="157" t="s">
        <v>1</v>
      </c>
      <c r="F179" s="158" t="s">
        <v>196</v>
      </c>
      <c r="H179" s="159">
        <v>9.5399999999999991</v>
      </c>
      <c r="L179" s="155"/>
      <c r="M179" s="160"/>
      <c r="N179" s="161"/>
      <c r="O179" s="161"/>
      <c r="P179" s="161"/>
      <c r="Q179" s="161"/>
      <c r="R179" s="161"/>
      <c r="S179" s="161"/>
      <c r="T179" s="162"/>
      <c r="AT179" s="157" t="s">
        <v>144</v>
      </c>
      <c r="AU179" s="157" t="s">
        <v>84</v>
      </c>
      <c r="AV179" s="13" t="s">
        <v>84</v>
      </c>
      <c r="AW179" s="13" t="s">
        <v>30</v>
      </c>
      <c r="AX179" s="13" t="s">
        <v>74</v>
      </c>
      <c r="AY179" s="157" t="s">
        <v>135</v>
      </c>
    </row>
    <row r="180" spans="1:65" s="14" customFormat="1" ht="11.25">
      <c r="B180" s="163"/>
      <c r="D180" s="156" t="s">
        <v>144</v>
      </c>
      <c r="E180" s="164" t="s">
        <v>1</v>
      </c>
      <c r="F180" s="165" t="s">
        <v>151</v>
      </c>
      <c r="H180" s="166">
        <v>19.908000000000001</v>
      </c>
      <c r="L180" s="163"/>
      <c r="M180" s="167"/>
      <c r="N180" s="168"/>
      <c r="O180" s="168"/>
      <c r="P180" s="168"/>
      <c r="Q180" s="168"/>
      <c r="R180" s="168"/>
      <c r="S180" s="168"/>
      <c r="T180" s="169"/>
      <c r="AT180" s="164" t="s">
        <v>144</v>
      </c>
      <c r="AU180" s="164" t="s">
        <v>84</v>
      </c>
      <c r="AV180" s="14" t="s">
        <v>142</v>
      </c>
      <c r="AW180" s="14" t="s">
        <v>30</v>
      </c>
      <c r="AX180" s="14" t="s">
        <v>82</v>
      </c>
      <c r="AY180" s="164" t="s">
        <v>135</v>
      </c>
    </row>
    <row r="181" spans="1:65" s="2" customFormat="1" ht="24.2" customHeight="1">
      <c r="A181" s="28"/>
      <c r="B181" s="141"/>
      <c r="C181" s="142" t="s">
        <v>8</v>
      </c>
      <c r="D181" s="142" t="s">
        <v>138</v>
      </c>
      <c r="E181" s="143" t="s">
        <v>214</v>
      </c>
      <c r="F181" s="144" t="s">
        <v>215</v>
      </c>
      <c r="G181" s="145" t="s">
        <v>141</v>
      </c>
      <c r="H181" s="146">
        <v>24.192</v>
      </c>
      <c r="I181" s="147"/>
      <c r="J181" s="147">
        <f>ROUND(I181*H181,2)</f>
        <v>0</v>
      </c>
      <c r="K181" s="148"/>
      <c r="L181" s="29"/>
      <c r="M181" s="149" t="s">
        <v>1</v>
      </c>
      <c r="N181" s="150" t="s">
        <v>39</v>
      </c>
      <c r="O181" s="151">
        <v>0.47099999999999997</v>
      </c>
      <c r="P181" s="151">
        <f>O181*H181</f>
        <v>11.394432</v>
      </c>
      <c r="Q181" s="151">
        <v>0</v>
      </c>
      <c r="R181" s="151">
        <f>Q181*H181</f>
        <v>0</v>
      </c>
      <c r="S181" s="151">
        <v>3.7999999999999999E-2</v>
      </c>
      <c r="T181" s="152">
        <f>S181*H181</f>
        <v>0.919296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53" t="s">
        <v>142</v>
      </c>
      <c r="AT181" s="153" t="s">
        <v>138</v>
      </c>
      <c r="AU181" s="153" t="s">
        <v>84</v>
      </c>
      <c r="AY181" s="16" t="s">
        <v>135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6" t="s">
        <v>82</v>
      </c>
      <c r="BK181" s="154">
        <f>ROUND(I181*H181,2)</f>
        <v>0</v>
      </c>
      <c r="BL181" s="16" t="s">
        <v>142</v>
      </c>
      <c r="BM181" s="153" t="s">
        <v>216</v>
      </c>
    </row>
    <row r="182" spans="1:65" s="13" customFormat="1" ht="11.25">
      <c r="B182" s="155"/>
      <c r="D182" s="156" t="s">
        <v>144</v>
      </c>
      <c r="E182" s="157" t="s">
        <v>1</v>
      </c>
      <c r="F182" s="158" t="s">
        <v>195</v>
      </c>
      <c r="H182" s="159">
        <v>24.192</v>
      </c>
      <c r="L182" s="155"/>
      <c r="M182" s="160"/>
      <c r="N182" s="161"/>
      <c r="O182" s="161"/>
      <c r="P182" s="161"/>
      <c r="Q182" s="161"/>
      <c r="R182" s="161"/>
      <c r="S182" s="161"/>
      <c r="T182" s="162"/>
      <c r="AT182" s="157" t="s">
        <v>144</v>
      </c>
      <c r="AU182" s="157" t="s">
        <v>84</v>
      </c>
      <c r="AV182" s="13" t="s">
        <v>84</v>
      </c>
      <c r="AW182" s="13" t="s">
        <v>30</v>
      </c>
      <c r="AX182" s="13" t="s">
        <v>82</v>
      </c>
      <c r="AY182" s="157" t="s">
        <v>135</v>
      </c>
    </row>
    <row r="183" spans="1:65" s="2" customFormat="1" ht="24.2" customHeight="1">
      <c r="A183" s="28"/>
      <c r="B183" s="141"/>
      <c r="C183" s="142" t="s">
        <v>217</v>
      </c>
      <c r="D183" s="142" t="s">
        <v>138</v>
      </c>
      <c r="E183" s="143" t="s">
        <v>218</v>
      </c>
      <c r="F183" s="144" t="s">
        <v>219</v>
      </c>
      <c r="G183" s="145" t="s">
        <v>141</v>
      </c>
      <c r="H183" s="146">
        <v>58.68</v>
      </c>
      <c r="I183" s="147"/>
      <c r="J183" s="147">
        <f>ROUND(I183*H183,2)</f>
        <v>0</v>
      </c>
      <c r="K183" s="148"/>
      <c r="L183" s="29"/>
      <c r="M183" s="149" t="s">
        <v>1</v>
      </c>
      <c r="N183" s="150" t="s">
        <v>39</v>
      </c>
      <c r="O183" s="151">
        <v>0.38300000000000001</v>
      </c>
      <c r="P183" s="151">
        <f>O183*H183</f>
        <v>22.474440000000001</v>
      </c>
      <c r="Q183" s="151">
        <v>0</v>
      </c>
      <c r="R183" s="151">
        <f>Q183*H183</f>
        <v>0</v>
      </c>
      <c r="S183" s="151">
        <v>3.4000000000000002E-2</v>
      </c>
      <c r="T183" s="152">
        <f>S183*H183</f>
        <v>1.9951200000000002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3" t="s">
        <v>142</v>
      </c>
      <c r="AT183" s="153" t="s">
        <v>138</v>
      </c>
      <c r="AU183" s="153" t="s">
        <v>84</v>
      </c>
      <c r="AY183" s="16" t="s">
        <v>135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6" t="s">
        <v>82</v>
      </c>
      <c r="BK183" s="154">
        <f>ROUND(I183*H183,2)</f>
        <v>0</v>
      </c>
      <c r="BL183" s="16" t="s">
        <v>142</v>
      </c>
      <c r="BM183" s="153" t="s">
        <v>220</v>
      </c>
    </row>
    <row r="184" spans="1:65" s="13" customFormat="1" ht="11.25">
      <c r="B184" s="155"/>
      <c r="D184" s="156" t="s">
        <v>144</v>
      </c>
      <c r="E184" s="157" t="s">
        <v>1</v>
      </c>
      <c r="F184" s="158" t="s">
        <v>201</v>
      </c>
      <c r="H184" s="159">
        <v>11.34</v>
      </c>
      <c r="L184" s="155"/>
      <c r="M184" s="160"/>
      <c r="N184" s="161"/>
      <c r="O184" s="161"/>
      <c r="P184" s="161"/>
      <c r="Q184" s="161"/>
      <c r="R184" s="161"/>
      <c r="S184" s="161"/>
      <c r="T184" s="162"/>
      <c r="AT184" s="157" t="s">
        <v>144</v>
      </c>
      <c r="AU184" s="157" t="s">
        <v>84</v>
      </c>
      <c r="AV184" s="13" t="s">
        <v>84</v>
      </c>
      <c r="AW184" s="13" t="s">
        <v>30</v>
      </c>
      <c r="AX184" s="13" t="s">
        <v>74</v>
      </c>
      <c r="AY184" s="157" t="s">
        <v>135</v>
      </c>
    </row>
    <row r="185" spans="1:65" s="13" customFormat="1" ht="11.25">
      <c r="B185" s="155"/>
      <c r="D185" s="156" t="s">
        <v>144</v>
      </c>
      <c r="E185" s="157" t="s">
        <v>1</v>
      </c>
      <c r="F185" s="158" t="s">
        <v>202</v>
      </c>
      <c r="H185" s="159">
        <v>2.52</v>
      </c>
      <c r="L185" s="155"/>
      <c r="M185" s="160"/>
      <c r="N185" s="161"/>
      <c r="O185" s="161"/>
      <c r="P185" s="161"/>
      <c r="Q185" s="161"/>
      <c r="R185" s="161"/>
      <c r="S185" s="161"/>
      <c r="T185" s="162"/>
      <c r="AT185" s="157" t="s">
        <v>144</v>
      </c>
      <c r="AU185" s="157" t="s">
        <v>84</v>
      </c>
      <c r="AV185" s="13" t="s">
        <v>84</v>
      </c>
      <c r="AW185" s="13" t="s">
        <v>30</v>
      </c>
      <c r="AX185" s="13" t="s">
        <v>74</v>
      </c>
      <c r="AY185" s="157" t="s">
        <v>135</v>
      </c>
    </row>
    <row r="186" spans="1:65" s="13" customFormat="1" ht="11.25">
      <c r="B186" s="155"/>
      <c r="D186" s="156" t="s">
        <v>144</v>
      </c>
      <c r="E186" s="157" t="s">
        <v>1</v>
      </c>
      <c r="F186" s="158" t="s">
        <v>203</v>
      </c>
      <c r="H186" s="159">
        <v>10.08</v>
      </c>
      <c r="L186" s="155"/>
      <c r="M186" s="160"/>
      <c r="N186" s="161"/>
      <c r="O186" s="161"/>
      <c r="P186" s="161"/>
      <c r="Q186" s="161"/>
      <c r="R186" s="161"/>
      <c r="S186" s="161"/>
      <c r="T186" s="162"/>
      <c r="AT186" s="157" t="s">
        <v>144</v>
      </c>
      <c r="AU186" s="157" t="s">
        <v>84</v>
      </c>
      <c r="AV186" s="13" t="s">
        <v>84</v>
      </c>
      <c r="AW186" s="13" t="s">
        <v>30</v>
      </c>
      <c r="AX186" s="13" t="s">
        <v>74</v>
      </c>
      <c r="AY186" s="157" t="s">
        <v>135</v>
      </c>
    </row>
    <row r="187" spans="1:65" s="13" customFormat="1" ht="11.25">
      <c r="B187" s="155"/>
      <c r="D187" s="156" t="s">
        <v>144</v>
      </c>
      <c r="E187" s="157" t="s">
        <v>1</v>
      </c>
      <c r="F187" s="158" t="s">
        <v>204</v>
      </c>
      <c r="H187" s="159">
        <v>10.08</v>
      </c>
      <c r="L187" s="155"/>
      <c r="M187" s="160"/>
      <c r="N187" s="161"/>
      <c r="O187" s="161"/>
      <c r="P187" s="161"/>
      <c r="Q187" s="161"/>
      <c r="R187" s="161"/>
      <c r="S187" s="161"/>
      <c r="T187" s="162"/>
      <c r="AT187" s="157" t="s">
        <v>144</v>
      </c>
      <c r="AU187" s="157" t="s">
        <v>84</v>
      </c>
      <c r="AV187" s="13" t="s">
        <v>84</v>
      </c>
      <c r="AW187" s="13" t="s">
        <v>30</v>
      </c>
      <c r="AX187" s="13" t="s">
        <v>74</v>
      </c>
      <c r="AY187" s="157" t="s">
        <v>135</v>
      </c>
    </row>
    <row r="188" spans="1:65" s="13" customFormat="1" ht="11.25">
      <c r="B188" s="155"/>
      <c r="D188" s="156" t="s">
        <v>144</v>
      </c>
      <c r="E188" s="157" t="s">
        <v>1</v>
      </c>
      <c r="F188" s="158" t="s">
        <v>205</v>
      </c>
      <c r="H188" s="159">
        <v>2.52</v>
      </c>
      <c r="L188" s="155"/>
      <c r="M188" s="160"/>
      <c r="N188" s="161"/>
      <c r="O188" s="161"/>
      <c r="P188" s="161"/>
      <c r="Q188" s="161"/>
      <c r="R188" s="161"/>
      <c r="S188" s="161"/>
      <c r="T188" s="162"/>
      <c r="AT188" s="157" t="s">
        <v>144</v>
      </c>
      <c r="AU188" s="157" t="s">
        <v>84</v>
      </c>
      <c r="AV188" s="13" t="s">
        <v>84</v>
      </c>
      <c r="AW188" s="13" t="s">
        <v>30</v>
      </c>
      <c r="AX188" s="13" t="s">
        <v>74</v>
      </c>
      <c r="AY188" s="157" t="s">
        <v>135</v>
      </c>
    </row>
    <row r="189" spans="1:65" s="13" customFormat="1" ht="11.25">
      <c r="B189" s="155"/>
      <c r="D189" s="156" t="s">
        <v>144</v>
      </c>
      <c r="E189" s="157" t="s">
        <v>1</v>
      </c>
      <c r="F189" s="158" t="s">
        <v>206</v>
      </c>
      <c r="H189" s="159">
        <v>11.34</v>
      </c>
      <c r="L189" s="155"/>
      <c r="M189" s="160"/>
      <c r="N189" s="161"/>
      <c r="O189" s="161"/>
      <c r="P189" s="161"/>
      <c r="Q189" s="161"/>
      <c r="R189" s="161"/>
      <c r="S189" s="161"/>
      <c r="T189" s="162"/>
      <c r="AT189" s="157" t="s">
        <v>144</v>
      </c>
      <c r="AU189" s="157" t="s">
        <v>84</v>
      </c>
      <c r="AV189" s="13" t="s">
        <v>84</v>
      </c>
      <c r="AW189" s="13" t="s">
        <v>30</v>
      </c>
      <c r="AX189" s="13" t="s">
        <v>74</v>
      </c>
      <c r="AY189" s="157" t="s">
        <v>135</v>
      </c>
    </row>
    <row r="190" spans="1:65" s="13" customFormat="1" ht="11.25">
      <c r="B190" s="155"/>
      <c r="D190" s="156" t="s">
        <v>144</v>
      </c>
      <c r="E190" s="157" t="s">
        <v>1</v>
      </c>
      <c r="F190" s="158" t="s">
        <v>207</v>
      </c>
      <c r="H190" s="159">
        <v>10.8</v>
      </c>
      <c r="L190" s="155"/>
      <c r="M190" s="160"/>
      <c r="N190" s="161"/>
      <c r="O190" s="161"/>
      <c r="P190" s="161"/>
      <c r="Q190" s="161"/>
      <c r="R190" s="161"/>
      <c r="S190" s="161"/>
      <c r="T190" s="162"/>
      <c r="AT190" s="157" t="s">
        <v>144</v>
      </c>
      <c r="AU190" s="157" t="s">
        <v>84</v>
      </c>
      <c r="AV190" s="13" t="s">
        <v>84</v>
      </c>
      <c r="AW190" s="13" t="s">
        <v>30</v>
      </c>
      <c r="AX190" s="13" t="s">
        <v>74</v>
      </c>
      <c r="AY190" s="157" t="s">
        <v>135</v>
      </c>
    </row>
    <row r="191" spans="1:65" s="14" customFormat="1" ht="11.25">
      <c r="B191" s="163"/>
      <c r="D191" s="156" t="s">
        <v>144</v>
      </c>
      <c r="E191" s="164" t="s">
        <v>1</v>
      </c>
      <c r="F191" s="165" t="s">
        <v>151</v>
      </c>
      <c r="H191" s="166">
        <v>58.68</v>
      </c>
      <c r="L191" s="163"/>
      <c r="M191" s="167"/>
      <c r="N191" s="168"/>
      <c r="O191" s="168"/>
      <c r="P191" s="168"/>
      <c r="Q191" s="168"/>
      <c r="R191" s="168"/>
      <c r="S191" s="168"/>
      <c r="T191" s="169"/>
      <c r="AT191" s="164" t="s">
        <v>144</v>
      </c>
      <c r="AU191" s="164" t="s">
        <v>84</v>
      </c>
      <c r="AV191" s="14" t="s">
        <v>142</v>
      </c>
      <c r="AW191" s="14" t="s">
        <v>30</v>
      </c>
      <c r="AX191" s="14" t="s">
        <v>82</v>
      </c>
      <c r="AY191" s="164" t="s">
        <v>135</v>
      </c>
    </row>
    <row r="192" spans="1:65" s="2" customFormat="1" ht="24.2" customHeight="1">
      <c r="A192" s="28"/>
      <c r="B192" s="141"/>
      <c r="C192" s="142" t="s">
        <v>221</v>
      </c>
      <c r="D192" s="142" t="s">
        <v>138</v>
      </c>
      <c r="E192" s="143" t="s">
        <v>222</v>
      </c>
      <c r="F192" s="144" t="s">
        <v>223</v>
      </c>
      <c r="G192" s="145" t="s">
        <v>141</v>
      </c>
      <c r="H192" s="146">
        <v>63</v>
      </c>
      <c r="I192" s="147"/>
      <c r="J192" s="147">
        <f>ROUND(I192*H192,2)</f>
        <v>0</v>
      </c>
      <c r="K192" s="148"/>
      <c r="L192" s="29"/>
      <c r="M192" s="149" t="s">
        <v>1</v>
      </c>
      <c r="N192" s="150" t="s">
        <v>39</v>
      </c>
      <c r="O192" s="151">
        <v>0.32500000000000001</v>
      </c>
      <c r="P192" s="151">
        <f>O192*H192</f>
        <v>20.475000000000001</v>
      </c>
      <c r="Q192" s="151">
        <v>0</v>
      </c>
      <c r="R192" s="151">
        <f>Q192*H192</f>
        <v>0</v>
      </c>
      <c r="S192" s="151">
        <v>3.2000000000000001E-2</v>
      </c>
      <c r="T192" s="152">
        <f>S192*H192</f>
        <v>2.016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3" t="s">
        <v>142</v>
      </c>
      <c r="AT192" s="153" t="s">
        <v>138</v>
      </c>
      <c r="AU192" s="153" t="s">
        <v>84</v>
      </c>
      <c r="AY192" s="16" t="s">
        <v>135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6" t="s">
        <v>82</v>
      </c>
      <c r="BK192" s="154">
        <f>ROUND(I192*H192,2)</f>
        <v>0</v>
      </c>
      <c r="BL192" s="16" t="s">
        <v>142</v>
      </c>
      <c r="BM192" s="153" t="s">
        <v>224</v>
      </c>
    </row>
    <row r="193" spans="1:65" s="13" customFormat="1" ht="11.25">
      <c r="B193" s="155"/>
      <c r="D193" s="156" t="s">
        <v>144</v>
      </c>
      <c r="E193" s="157" t="s">
        <v>1</v>
      </c>
      <c r="F193" s="158" t="s">
        <v>208</v>
      </c>
      <c r="H193" s="159">
        <v>37.799999999999997</v>
      </c>
      <c r="L193" s="155"/>
      <c r="M193" s="160"/>
      <c r="N193" s="161"/>
      <c r="O193" s="161"/>
      <c r="P193" s="161"/>
      <c r="Q193" s="161"/>
      <c r="R193" s="161"/>
      <c r="S193" s="161"/>
      <c r="T193" s="162"/>
      <c r="AT193" s="157" t="s">
        <v>144</v>
      </c>
      <c r="AU193" s="157" t="s">
        <v>84</v>
      </c>
      <c r="AV193" s="13" t="s">
        <v>84</v>
      </c>
      <c r="AW193" s="13" t="s">
        <v>30</v>
      </c>
      <c r="AX193" s="13" t="s">
        <v>74</v>
      </c>
      <c r="AY193" s="157" t="s">
        <v>135</v>
      </c>
    </row>
    <row r="194" spans="1:65" s="13" customFormat="1" ht="11.25">
      <c r="B194" s="155"/>
      <c r="D194" s="156" t="s">
        <v>144</v>
      </c>
      <c r="E194" s="157" t="s">
        <v>1</v>
      </c>
      <c r="F194" s="158" t="s">
        <v>209</v>
      </c>
      <c r="H194" s="159">
        <v>25.2</v>
      </c>
      <c r="L194" s="155"/>
      <c r="M194" s="160"/>
      <c r="N194" s="161"/>
      <c r="O194" s="161"/>
      <c r="P194" s="161"/>
      <c r="Q194" s="161"/>
      <c r="R194" s="161"/>
      <c r="S194" s="161"/>
      <c r="T194" s="162"/>
      <c r="AT194" s="157" t="s">
        <v>144</v>
      </c>
      <c r="AU194" s="157" t="s">
        <v>84</v>
      </c>
      <c r="AV194" s="13" t="s">
        <v>84</v>
      </c>
      <c r="AW194" s="13" t="s">
        <v>30</v>
      </c>
      <c r="AX194" s="13" t="s">
        <v>74</v>
      </c>
      <c r="AY194" s="157" t="s">
        <v>135</v>
      </c>
    </row>
    <row r="195" spans="1:65" s="14" customFormat="1" ht="11.25">
      <c r="B195" s="163"/>
      <c r="D195" s="156" t="s">
        <v>144</v>
      </c>
      <c r="E195" s="164" t="s">
        <v>1</v>
      </c>
      <c r="F195" s="165" t="s">
        <v>151</v>
      </c>
      <c r="H195" s="166">
        <v>63</v>
      </c>
      <c r="L195" s="163"/>
      <c r="M195" s="167"/>
      <c r="N195" s="168"/>
      <c r="O195" s="168"/>
      <c r="P195" s="168"/>
      <c r="Q195" s="168"/>
      <c r="R195" s="168"/>
      <c r="S195" s="168"/>
      <c r="T195" s="169"/>
      <c r="AT195" s="164" t="s">
        <v>144</v>
      </c>
      <c r="AU195" s="164" t="s">
        <v>84</v>
      </c>
      <c r="AV195" s="14" t="s">
        <v>142</v>
      </c>
      <c r="AW195" s="14" t="s">
        <v>30</v>
      </c>
      <c r="AX195" s="14" t="s">
        <v>82</v>
      </c>
      <c r="AY195" s="164" t="s">
        <v>135</v>
      </c>
    </row>
    <row r="196" spans="1:65" s="12" customFormat="1" ht="22.9" customHeight="1">
      <c r="B196" s="129"/>
      <c r="D196" s="130" t="s">
        <v>73</v>
      </c>
      <c r="E196" s="139" t="s">
        <v>225</v>
      </c>
      <c r="F196" s="139" t="s">
        <v>226</v>
      </c>
      <c r="J196" s="140">
        <f>BK196</f>
        <v>0</v>
      </c>
      <c r="L196" s="129"/>
      <c r="M196" s="133"/>
      <c r="N196" s="134"/>
      <c r="O196" s="134"/>
      <c r="P196" s="135">
        <f>SUM(P197:P201)</f>
        <v>16.357914999999998</v>
      </c>
      <c r="Q196" s="134"/>
      <c r="R196" s="135">
        <f>SUM(R197:R201)</f>
        <v>0</v>
      </c>
      <c r="S196" s="134"/>
      <c r="T196" s="136">
        <f>SUM(T197:T201)</f>
        <v>0</v>
      </c>
      <c r="AR196" s="130" t="s">
        <v>82</v>
      </c>
      <c r="AT196" s="137" t="s">
        <v>73</v>
      </c>
      <c r="AU196" s="137" t="s">
        <v>82</v>
      </c>
      <c r="AY196" s="130" t="s">
        <v>135</v>
      </c>
      <c r="BK196" s="138">
        <f>SUM(BK197:BK201)</f>
        <v>0</v>
      </c>
    </row>
    <row r="197" spans="1:65" s="2" customFormat="1" ht="24.2" customHeight="1">
      <c r="A197" s="28"/>
      <c r="B197" s="141"/>
      <c r="C197" s="142" t="s">
        <v>227</v>
      </c>
      <c r="D197" s="142" t="s">
        <v>138</v>
      </c>
      <c r="E197" s="143" t="s">
        <v>228</v>
      </c>
      <c r="F197" s="144" t="s">
        <v>229</v>
      </c>
      <c r="G197" s="145" t="s">
        <v>230</v>
      </c>
      <c r="H197" s="146">
        <v>6.2649999999999997</v>
      </c>
      <c r="I197" s="147"/>
      <c r="J197" s="147">
        <f>ROUND(I197*H197,2)</f>
        <v>0</v>
      </c>
      <c r="K197" s="148"/>
      <c r="L197" s="29"/>
      <c r="M197" s="149" t="s">
        <v>1</v>
      </c>
      <c r="N197" s="150" t="s">
        <v>39</v>
      </c>
      <c r="O197" s="151">
        <v>2.42</v>
      </c>
      <c r="P197" s="151">
        <f>O197*H197</f>
        <v>15.161299999999999</v>
      </c>
      <c r="Q197" s="151">
        <v>0</v>
      </c>
      <c r="R197" s="151">
        <f>Q197*H197</f>
        <v>0</v>
      </c>
      <c r="S197" s="151">
        <v>0</v>
      </c>
      <c r="T197" s="152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53" t="s">
        <v>142</v>
      </c>
      <c r="AT197" s="153" t="s">
        <v>138</v>
      </c>
      <c r="AU197" s="153" t="s">
        <v>84</v>
      </c>
      <c r="AY197" s="16" t="s">
        <v>135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6" t="s">
        <v>82</v>
      </c>
      <c r="BK197" s="154">
        <f>ROUND(I197*H197,2)</f>
        <v>0</v>
      </c>
      <c r="BL197" s="16" t="s">
        <v>142</v>
      </c>
      <c r="BM197" s="153" t="s">
        <v>231</v>
      </c>
    </row>
    <row r="198" spans="1:65" s="2" customFormat="1" ht="24.2" customHeight="1">
      <c r="A198" s="28"/>
      <c r="B198" s="141"/>
      <c r="C198" s="142" t="s">
        <v>232</v>
      </c>
      <c r="D198" s="142" t="s">
        <v>138</v>
      </c>
      <c r="E198" s="143" t="s">
        <v>233</v>
      </c>
      <c r="F198" s="144" t="s">
        <v>234</v>
      </c>
      <c r="G198" s="145" t="s">
        <v>230</v>
      </c>
      <c r="H198" s="146">
        <v>6.2649999999999997</v>
      </c>
      <c r="I198" s="147"/>
      <c r="J198" s="147">
        <f>ROUND(I198*H198,2)</f>
        <v>0</v>
      </c>
      <c r="K198" s="148"/>
      <c r="L198" s="29"/>
      <c r="M198" s="149" t="s">
        <v>1</v>
      </c>
      <c r="N198" s="150" t="s">
        <v>39</v>
      </c>
      <c r="O198" s="151">
        <v>0.125</v>
      </c>
      <c r="P198" s="151">
        <f>O198*H198</f>
        <v>0.78312499999999996</v>
      </c>
      <c r="Q198" s="151">
        <v>0</v>
      </c>
      <c r="R198" s="151">
        <f>Q198*H198</f>
        <v>0</v>
      </c>
      <c r="S198" s="151">
        <v>0</v>
      </c>
      <c r="T198" s="152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3" t="s">
        <v>142</v>
      </c>
      <c r="AT198" s="153" t="s">
        <v>138</v>
      </c>
      <c r="AU198" s="153" t="s">
        <v>84</v>
      </c>
      <c r="AY198" s="16" t="s">
        <v>135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6" t="s">
        <v>82</v>
      </c>
      <c r="BK198" s="154">
        <f>ROUND(I198*H198,2)</f>
        <v>0</v>
      </c>
      <c r="BL198" s="16" t="s">
        <v>142</v>
      </c>
      <c r="BM198" s="153" t="s">
        <v>235</v>
      </c>
    </row>
    <row r="199" spans="1:65" s="2" customFormat="1" ht="24.2" customHeight="1">
      <c r="A199" s="28"/>
      <c r="B199" s="141"/>
      <c r="C199" s="142" t="s">
        <v>236</v>
      </c>
      <c r="D199" s="142" t="s">
        <v>138</v>
      </c>
      <c r="E199" s="143" t="s">
        <v>237</v>
      </c>
      <c r="F199" s="144" t="s">
        <v>238</v>
      </c>
      <c r="G199" s="145" t="s">
        <v>230</v>
      </c>
      <c r="H199" s="146">
        <v>68.915000000000006</v>
      </c>
      <c r="I199" s="147"/>
      <c r="J199" s="147">
        <f>ROUND(I199*H199,2)</f>
        <v>0</v>
      </c>
      <c r="K199" s="148"/>
      <c r="L199" s="29"/>
      <c r="M199" s="149" t="s">
        <v>1</v>
      </c>
      <c r="N199" s="150" t="s">
        <v>39</v>
      </c>
      <c r="O199" s="151">
        <v>6.0000000000000001E-3</v>
      </c>
      <c r="P199" s="151">
        <f>O199*H199</f>
        <v>0.41349000000000002</v>
      </c>
      <c r="Q199" s="151">
        <v>0</v>
      </c>
      <c r="R199" s="151">
        <f>Q199*H199</f>
        <v>0</v>
      </c>
      <c r="S199" s="151">
        <v>0</v>
      </c>
      <c r="T199" s="152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3" t="s">
        <v>142</v>
      </c>
      <c r="AT199" s="153" t="s">
        <v>138</v>
      </c>
      <c r="AU199" s="153" t="s">
        <v>84</v>
      </c>
      <c r="AY199" s="16" t="s">
        <v>135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6" t="s">
        <v>82</v>
      </c>
      <c r="BK199" s="154">
        <f>ROUND(I199*H199,2)</f>
        <v>0</v>
      </c>
      <c r="BL199" s="16" t="s">
        <v>142</v>
      </c>
      <c r="BM199" s="153" t="s">
        <v>239</v>
      </c>
    </row>
    <row r="200" spans="1:65" s="13" customFormat="1" ht="11.25">
      <c r="B200" s="155"/>
      <c r="D200" s="156" t="s">
        <v>144</v>
      </c>
      <c r="F200" s="158" t="s">
        <v>240</v>
      </c>
      <c r="H200" s="159">
        <v>68.915000000000006</v>
      </c>
      <c r="L200" s="155"/>
      <c r="M200" s="160"/>
      <c r="N200" s="161"/>
      <c r="O200" s="161"/>
      <c r="P200" s="161"/>
      <c r="Q200" s="161"/>
      <c r="R200" s="161"/>
      <c r="S200" s="161"/>
      <c r="T200" s="162"/>
      <c r="AT200" s="157" t="s">
        <v>144</v>
      </c>
      <c r="AU200" s="157" t="s">
        <v>84</v>
      </c>
      <c r="AV200" s="13" t="s">
        <v>84</v>
      </c>
      <c r="AW200" s="13" t="s">
        <v>3</v>
      </c>
      <c r="AX200" s="13" t="s">
        <v>82</v>
      </c>
      <c r="AY200" s="157" t="s">
        <v>135</v>
      </c>
    </row>
    <row r="201" spans="1:65" s="2" customFormat="1" ht="33" customHeight="1">
      <c r="A201" s="28"/>
      <c r="B201" s="141"/>
      <c r="C201" s="142" t="s">
        <v>7</v>
      </c>
      <c r="D201" s="142" t="s">
        <v>138</v>
      </c>
      <c r="E201" s="143" t="s">
        <v>241</v>
      </c>
      <c r="F201" s="144" t="s">
        <v>242</v>
      </c>
      <c r="G201" s="145" t="s">
        <v>230</v>
      </c>
      <c r="H201" s="146">
        <v>6.2649999999999997</v>
      </c>
      <c r="I201" s="147"/>
      <c r="J201" s="147">
        <f>ROUND(I201*H201,2)</f>
        <v>0</v>
      </c>
      <c r="K201" s="148"/>
      <c r="L201" s="29"/>
      <c r="M201" s="149" t="s">
        <v>1</v>
      </c>
      <c r="N201" s="150" t="s">
        <v>39</v>
      </c>
      <c r="O201" s="151">
        <v>0</v>
      </c>
      <c r="P201" s="151">
        <f>O201*H201</f>
        <v>0</v>
      </c>
      <c r="Q201" s="151">
        <v>0</v>
      </c>
      <c r="R201" s="151">
        <f>Q201*H201</f>
        <v>0</v>
      </c>
      <c r="S201" s="151">
        <v>0</v>
      </c>
      <c r="T201" s="152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3" t="s">
        <v>142</v>
      </c>
      <c r="AT201" s="153" t="s">
        <v>138</v>
      </c>
      <c r="AU201" s="153" t="s">
        <v>84</v>
      </c>
      <c r="AY201" s="16" t="s">
        <v>135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6" t="s">
        <v>82</v>
      </c>
      <c r="BK201" s="154">
        <f>ROUND(I201*H201,2)</f>
        <v>0</v>
      </c>
      <c r="BL201" s="16" t="s">
        <v>142</v>
      </c>
      <c r="BM201" s="153" t="s">
        <v>243</v>
      </c>
    </row>
    <row r="202" spans="1:65" s="12" customFormat="1" ht="25.9" customHeight="1">
      <c r="B202" s="129"/>
      <c r="D202" s="130" t="s">
        <v>73</v>
      </c>
      <c r="E202" s="131" t="s">
        <v>244</v>
      </c>
      <c r="F202" s="131" t="s">
        <v>245</v>
      </c>
      <c r="J202" s="132">
        <f>BK202</f>
        <v>0</v>
      </c>
      <c r="L202" s="129"/>
      <c r="M202" s="133"/>
      <c r="N202" s="134"/>
      <c r="O202" s="134"/>
      <c r="P202" s="135">
        <f>P203+P221+P308+P313+P318</f>
        <v>439.83998299999996</v>
      </c>
      <c r="Q202" s="134"/>
      <c r="R202" s="135">
        <f>R203+R221+R308+R313+R318</f>
        <v>6.0317127999999984</v>
      </c>
      <c r="S202" s="134"/>
      <c r="T202" s="136">
        <f>T203+T221+T308+T313+T318</f>
        <v>0.37894800000000006</v>
      </c>
      <c r="AR202" s="130" t="s">
        <v>84</v>
      </c>
      <c r="AT202" s="137" t="s">
        <v>73</v>
      </c>
      <c r="AU202" s="137" t="s">
        <v>74</v>
      </c>
      <c r="AY202" s="130" t="s">
        <v>135</v>
      </c>
      <c r="BK202" s="138">
        <f>BK203+BK221+BK308+BK313+BK318</f>
        <v>0</v>
      </c>
    </row>
    <row r="203" spans="1:65" s="12" customFormat="1" ht="22.9" customHeight="1">
      <c r="B203" s="129"/>
      <c r="D203" s="130" t="s">
        <v>73</v>
      </c>
      <c r="E203" s="139" t="s">
        <v>246</v>
      </c>
      <c r="F203" s="139" t="s">
        <v>247</v>
      </c>
      <c r="J203" s="140">
        <f>BK203</f>
        <v>0</v>
      </c>
      <c r="L203" s="129"/>
      <c r="M203" s="133"/>
      <c r="N203" s="134"/>
      <c r="O203" s="134"/>
      <c r="P203" s="135">
        <f>SUM(P204:P220)</f>
        <v>40.665316000000004</v>
      </c>
      <c r="Q203" s="134"/>
      <c r="R203" s="135">
        <f>SUM(R204:R220)</f>
        <v>6.8363999999999994E-2</v>
      </c>
      <c r="S203" s="134"/>
      <c r="T203" s="136">
        <f>SUM(T204:T220)</f>
        <v>0.14094800000000002</v>
      </c>
      <c r="AR203" s="130" t="s">
        <v>84</v>
      </c>
      <c r="AT203" s="137" t="s">
        <v>73</v>
      </c>
      <c r="AU203" s="137" t="s">
        <v>82</v>
      </c>
      <c r="AY203" s="130" t="s">
        <v>135</v>
      </c>
      <c r="BK203" s="138">
        <f>SUM(BK204:BK220)</f>
        <v>0</v>
      </c>
    </row>
    <row r="204" spans="1:65" s="2" customFormat="1" ht="16.5" customHeight="1">
      <c r="A204" s="28"/>
      <c r="B204" s="141"/>
      <c r="C204" s="142" t="s">
        <v>248</v>
      </c>
      <c r="D204" s="142" t="s">
        <v>138</v>
      </c>
      <c r="E204" s="143" t="s">
        <v>249</v>
      </c>
      <c r="F204" s="144" t="s">
        <v>250</v>
      </c>
      <c r="G204" s="145" t="s">
        <v>161</v>
      </c>
      <c r="H204" s="146">
        <v>84.4</v>
      </c>
      <c r="I204" s="147"/>
      <c r="J204" s="147">
        <f>ROUND(I204*H204,2)</f>
        <v>0</v>
      </c>
      <c r="K204" s="148"/>
      <c r="L204" s="29"/>
      <c r="M204" s="149" t="s">
        <v>1</v>
      </c>
      <c r="N204" s="150" t="s">
        <v>39</v>
      </c>
      <c r="O204" s="151">
        <v>0.19500000000000001</v>
      </c>
      <c r="P204" s="151">
        <f>O204*H204</f>
        <v>16.458000000000002</v>
      </c>
      <c r="Q204" s="151">
        <v>0</v>
      </c>
      <c r="R204" s="151">
        <f>Q204*H204</f>
        <v>0</v>
      </c>
      <c r="S204" s="151">
        <v>1.67E-3</v>
      </c>
      <c r="T204" s="152">
        <f>S204*H204</f>
        <v>0.14094800000000002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3" t="s">
        <v>217</v>
      </c>
      <c r="AT204" s="153" t="s">
        <v>138</v>
      </c>
      <c r="AU204" s="153" t="s">
        <v>84</v>
      </c>
      <c r="AY204" s="16" t="s">
        <v>135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6" t="s">
        <v>82</v>
      </c>
      <c r="BK204" s="154">
        <f>ROUND(I204*H204,2)</f>
        <v>0</v>
      </c>
      <c r="BL204" s="16" t="s">
        <v>217</v>
      </c>
      <c r="BM204" s="153" t="s">
        <v>251</v>
      </c>
    </row>
    <row r="205" spans="1:65" s="13" customFormat="1" ht="11.25">
      <c r="B205" s="155"/>
      <c r="D205" s="156" t="s">
        <v>144</v>
      </c>
      <c r="E205" s="157" t="s">
        <v>1</v>
      </c>
      <c r="F205" s="158" t="s">
        <v>93</v>
      </c>
      <c r="H205" s="159">
        <v>84.4</v>
      </c>
      <c r="L205" s="155"/>
      <c r="M205" s="160"/>
      <c r="N205" s="161"/>
      <c r="O205" s="161"/>
      <c r="P205" s="161"/>
      <c r="Q205" s="161"/>
      <c r="R205" s="161"/>
      <c r="S205" s="161"/>
      <c r="T205" s="162"/>
      <c r="AT205" s="157" t="s">
        <v>144</v>
      </c>
      <c r="AU205" s="157" t="s">
        <v>84</v>
      </c>
      <c r="AV205" s="13" t="s">
        <v>84</v>
      </c>
      <c r="AW205" s="13" t="s">
        <v>30</v>
      </c>
      <c r="AX205" s="13" t="s">
        <v>82</v>
      </c>
      <c r="AY205" s="157" t="s">
        <v>135</v>
      </c>
    </row>
    <row r="206" spans="1:65" s="2" customFormat="1" ht="24.2" customHeight="1">
      <c r="A206" s="28"/>
      <c r="B206" s="141"/>
      <c r="C206" s="142" t="s">
        <v>252</v>
      </c>
      <c r="D206" s="142" t="s">
        <v>138</v>
      </c>
      <c r="E206" s="143" t="s">
        <v>253</v>
      </c>
      <c r="F206" s="144" t="s">
        <v>254</v>
      </c>
      <c r="G206" s="145" t="s">
        <v>161</v>
      </c>
      <c r="H206" s="146">
        <v>84.4</v>
      </c>
      <c r="I206" s="147"/>
      <c r="J206" s="147">
        <f>ROUND(I206*H206,2)</f>
        <v>0</v>
      </c>
      <c r="K206" s="148"/>
      <c r="L206" s="29"/>
      <c r="M206" s="149" t="s">
        <v>1</v>
      </c>
      <c r="N206" s="150" t="s">
        <v>39</v>
      </c>
      <c r="O206" s="151">
        <v>0.28299999999999997</v>
      </c>
      <c r="P206" s="151">
        <f>O206*H206</f>
        <v>23.885200000000001</v>
      </c>
      <c r="Q206" s="151">
        <v>8.0999999999999996E-4</v>
      </c>
      <c r="R206" s="151">
        <f>Q206*H206</f>
        <v>6.8363999999999994E-2</v>
      </c>
      <c r="S206" s="151">
        <v>0</v>
      </c>
      <c r="T206" s="152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3" t="s">
        <v>217</v>
      </c>
      <c r="AT206" s="153" t="s">
        <v>138</v>
      </c>
      <c r="AU206" s="153" t="s">
        <v>84</v>
      </c>
      <c r="AY206" s="16" t="s">
        <v>135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6" t="s">
        <v>82</v>
      </c>
      <c r="BK206" s="154">
        <f>ROUND(I206*H206,2)</f>
        <v>0</v>
      </c>
      <c r="BL206" s="16" t="s">
        <v>217</v>
      </c>
      <c r="BM206" s="153" t="s">
        <v>255</v>
      </c>
    </row>
    <row r="207" spans="1:65" s="13" customFormat="1" ht="11.25">
      <c r="B207" s="155"/>
      <c r="D207" s="156" t="s">
        <v>144</v>
      </c>
      <c r="E207" s="157" t="s">
        <v>1</v>
      </c>
      <c r="F207" s="158" t="s">
        <v>256</v>
      </c>
      <c r="H207" s="159">
        <v>5.4</v>
      </c>
      <c r="L207" s="155"/>
      <c r="M207" s="160"/>
      <c r="N207" s="161"/>
      <c r="O207" s="161"/>
      <c r="P207" s="161"/>
      <c r="Q207" s="161"/>
      <c r="R207" s="161"/>
      <c r="S207" s="161"/>
      <c r="T207" s="162"/>
      <c r="AT207" s="157" t="s">
        <v>144</v>
      </c>
      <c r="AU207" s="157" t="s">
        <v>84</v>
      </c>
      <c r="AV207" s="13" t="s">
        <v>84</v>
      </c>
      <c r="AW207" s="13" t="s">
        <v>30</v>
      </c>
      <c r="AX207" s="13" t="s">
        <v>74</v>
      </c>
      <c r="AY207" s="157" t="s">
        <v>135</v>
      </c>
    </row>
    <row r="208" spans="1:65" s="13" customFormat="1" ht="11.25">
      <c r="B208" s="155"/>
      <c r="D208" s="156" t="s">
        <v>144</v>
      </c>
      <c r="E208" s="157" t="s">
        <v>1</v>
      </c>
      <c r="F208" s="158" t="s">
        <v>257</v>
      </c>
      <c r="H208" s="159">
        <v>1.2</v>
      </c>
      <c r="L208" s="155"/>
      <c r="M208" s="160"/>
      <c r="N208" s="161"/>
      <c r="O208" s="161"/>
      <c r="P208" s="161"/>
      <c r="Q208" s="161"/>
      <c r="R208" s="161"/>
      <c r="S208" s="161"/>
      <c r="T208" s="162"/>
      <c r="AT208" s="157" t="s">
        <v>144</v>
      </c>
      <c r="AU208" s="157" t="s">
        <v>84</v>
      </c>
      <c r="AV208" s="13" t="s">
        <v>84</v>
      </c>
      <c r="AW208" s="13" t="s">
        <v>30</v>
      </c>
      <c r="AX208" s="13" t="s">
        <v>74</v>
      </c>
      <c r="AY208" s="157" t="s">
        <v>135</v>
      </c>
    </row>
    <row r="209" spans="1:65" s="13" customFormat="1" ht="11.25">
      <c r="B209" s="155"/>
      <c r="D209" s="156" t="s">
        <v>144</v>
      </c>
      <c r="E209" s="157" t="s">
        <v>1</v>
      </c>
      <c r="F209" s="158" t="s">
        <v>258</v>
      </c>
      <c r="H209" s="159">
        <v>4.8</v>
      </c>
      <c r="L209" s="155"/>
      <c r="M209" s="160"/>
      <c r="N209" s="161"/>
      <c r="O209" s="161"/>
      <c r="P209" s="161"/>
      <c r="Q209" s="161"/>
      <c r="R209" s="161"/>
      <c r="S209" s="161"/>
      <c r="T209" s="162"/>
      <c r="AT209" s="157" t="s">
        <v>144</v>
      </c>
      <c r="AU209" s="157" t="s">
        <v>84</v>
      </c>
      <c r="AV209" s="13" t="s">
        <v>84</v>
      </c>
      <c r="AW209" s="13" t="s">
        <v>30</v>
      </c>
      <c r="AX209" s="13" t="s">
        <v>74</v>
      </c>
      <c r="AY209" s="157" t="s">
        <v>135</v>
      </c>
    </row>
    <row r="210" spans="1:65" s="13" customFormat="1" ht="11.25">
      <c r="B210" s="155"/>
      <c r="D210" s="156" t="s">
        <v>144</v>
      </c>
      <c r="E210" s="157" t="s">
        <v>1</v>
      </c>
      <c r="F210" s="158" t="s">
        <v>259</v>
      </c>
      <c r="H210" s="159">
        <v>4.8</v>
      </c>
      <c r="L210" s="155"/>
      <c r="M210" s="160"/>
      <c r="N210" s="161"/>
      <c r="O210" s="161"/>
      <c r="P210" s="161"/>
      <c r="Q210" s="161"/>
      <c r="R210" s="161"/>
      <c r="S210" s="161"/>
      <c r="T210" s="162"/>
      <c r="AT210" s="157" t="s">
        <v>144</v>
      </c>
      <c r="AU210" s="157" t="s">
        <v>84</v>
      </c>
      <c r="AV210" s="13" t="s">
        <v>84</v>
      </c>
      <c r="AW210" s="13" t="s">
        <v>30</v>
      </c>
      <c r="AX210" s="13" t="s">
        <v>74</v>
      </c>
      <c r="AY210" s="157" t="s">
        <v>135</v>
      </c>
    </row>
    <row r="211" spans="1:65" s="13" customFormat="1" ht="11.25">
      <c r="B211" s="155"/>
      <c r="D211" s="156" t="s">
        <v>144</v>
      </c>
      <c r="E211" s="157" t="s">
        <v>1</v>
      </c>
      <c r="F211" s="158" t="s">
        <v>260</v>
      </c>
      <c r="H211" s="159">
        <v>1.2</v>
      </c>
      <c r="L211" s="155"/>
      <c r="M211" s="160"/>
      <c r="N211" s="161"/>
      <c r="O211" s="161"/>
      <c r="P211" s="161"/>
      <c r="Q211" s="161"/>
      <c r="R211" s="161"/>
      <c r="S211" s="161"/>
      <c r="T211" s="162"/>
      <c r="AT211" s="157" t="s">
        <v>144</v>
      </c>
      <c r="AU211" s="157" t="s">
        <v>84</v>
      </c>
      <c r="AV211" s="13" t="s">
        <v>84</v>
      </c>
      <c r="AW211" s="13" t="s">
        <v>30</v>
      </c>
      <c r="AX211" s="13" t="s">
        <v>74</v>
      </c>
      <c r="AY211" s="157" t="s">
        <v>135</v>
      </c>
    </row>
    <row r="212" spans="1:65" s="13" customFormat="1" ht="11.25">
      <c r="B212" s="155"/>
      <c r="D212" s="156" t="s">
        <v>144</v>
      </c>
      <c r="E212" s="157" t="s">
        <v>1</v>
      </c>
      <c r="F212" s="158" t="s">
        <v>261</v>
      </c>
      <c r="H212" s="159">
        <v>5.4</v>
      </c>
      <c r="L212" s="155"/>
      <c r="M212" s="160"/>
      <c r="N212" s="161"/>
      <c r="O212" s="161"/>
      <c r="P212" s="161"/>
      <c r="Q212" s="161"/>
      <c r="R212" s="161"/>
      <c r="S212" s="161"/>
      <c r="T212" s="162"/>
      <c r="AT212" s="157" t="s">
        <v>144</v>
      </c>
      <c r="AU212" s="157" t="s">
        <v>84</v>
      </c>
      <c r="AV212" s="13" t="s">
        <v>84</v>
      </c>
      <c r="AW212" s="13" t="s">
        <v>30</v>
      </c>
      <c r="AX212" s="13" t="s">
        <v>74</v>
      </c>
      <c r="AY212" s="157" t="s">
        <v>135</v>
      </c>
    </row>
    <row r="213" spans="1:65" s="13" customFormat="1" ht="11.25">
      <c r="B213" s="155"/>
      <c r="D213" s="156" t="s">
        <v>144</v>
      </c>
      <c r="E213" s="157" t="s">
        <v>1</v>
      </c>
      <c r="F213" s="158" t="s">
        <v>262</v>
      </c>
      <c r="H213" s="159">
        <v>12.6</v>
      </c>
      <c r="L213" s="155"/>
      <c r="M213" s="160"/>
      <c r="N213" s="161"/>
      <c r="O213" s="161"/>
      <c r="P213" s="161"/>
      <c r="Q213" s="161"/>
      <c r="R213" s="161"/>
      <c r="S213" s="161"/>
      <c r="T213" s="162"/>
      <c r="AT213" s="157" t="s">
        <v>144</v>
      </c>
      <c r="AU213" s="157" t="s">
        <v>84</v>
      </c>
      <c r="AV213" s="13" t="s">
        <v>84</v>
      </c>
      <c r="AW213" s="13" t="s">
        <v>30</v>
      </c>
      <c r="AX213" s="13" t="s">
        <v>74</v>
      </c>
      <c r="AY213" s="157" t="s">
        <v>135</v>
      </c>
    </row>
    <row r="214" spans="1:65" s="13" customFormat="1" ht="11.25">
      <c r="B214" s="155"/>
      <c r="D214" s="156" t="s">
        <v>144</v>
      </c>
      <c r="E214" s="157" t="s">
        <v>1</v>
      </c>
      <c r="F214" s="158" t="s">
        <v>263</v>
      </c>
      <c r="H214" s="159">
        <v>8.4</v>
      </c>
      <c r="L214" s="155"/>
      <c r="M214" s="160"/>
      <c r="N214" s="161"/>
      <c r="O214" s="161"/>
      <c r="P214" s="161"/>
      <c r="Q214" s="161"/>
      <c r="R214" s="161"/>
      <c r="S214" s="161"/>
      <c r="T214" s="162"/>
      <c r="AT214" s="157" t="s">
        <v>144</v>
      </c>
      <c r="AU214" s="157" t="s">
        <v>84</v>
      </c>
      <c r="AV214" s="13" t="s">
        <v>84</v>
      </c>
      <c r="AW214" s="13" t="s">
        <v>30</v>
      </c>
      <c r="AX214" s="13" t="s">
        <v>74</v>
      </c>
      <c r="AY214" s="157" t="s">
        <v>135</v>
      </c>
    </row>
    <row r="215" spans="1:65" s="13" customFormat="1" ht="11.25">
      <c r="B215" s="155"/>
      <c r="D215" s="156" t="s">
        <v>144</v>
      </c>
      <c r="E215" s="157" t="s">
        <v>1</v>
      </c>
      <c r="F215" s="158" t="s">
        <v>264</v>
      </c>
      <c r="H215" s="159">
        <v>1</v>
      </c>
      <c r="L215" s="155"/>
      <c r="M215" s="160"/>
      <c r="N215" s="161"/>
      <c r="O215" s="161"/>
      <c r="P215" s="161"/>
      <c r="Q215" s="161"/>
      <c r="R215" s="161"/>
      <c r="S215" s="161"/>
      <c r="T215" s="162"/>
      <c r="AT215" s="157" t="s">
        <v>144</v>
      </c>
      <c r="AU215" s="157" t="s">
        <v>84</v>
      </c>
      <c r="AV215" s="13" t="s">
        <v>84</v>
      </c>
      <c r="AW215" s="13" t="s">
        <v>30</v>
      </c>
      <c r="AX215" s="13" t="s">
        <v>74</v>
      </c>
      <c r="AY215" s="157" t="s">
        <v>135</v>
      </c>
    </row>
    <row r="216" spans="1:65" s="13" customFormat="1" ht="11.25">
      <c r="B216" s="155"/>
      <c r="D216" s="156" t="s">
        <v>144</v>
      </c>
      <c r="E216" s="157" t="s">
        <v>1</v>
      </c>
      <c r="F216" s="158" t="s">
        <v>265</v>
      </c>
      <c r="H216" s="159">
        <v>3.6</v>
      </c>
      <c r="L216" s="155"/>
      <c r="M216" s="160"/>
      <c r="N216" s="161"/>
      <c r="O216" s="161"/>
      <c r="P216" s="161"/>
      <c r="Q216" s="161"/>
      <c r="R216" s="161"/>
      <c r="S216" s="161"/>
      <c r="T216" s="162"/>
      <c r="AT216" s="157" t="s">
        <v>144</v>
      </c>
      <c r="AU216" s="157" t="s">
        <v>84</v>
      </c>
      <c r="AV216" s="13" t="s">
        <v>84</v>
      </c>
      <c r="AW216" s="13" t="s">
        <v>30</v>
      </c>
      <c r="AX216" s="13" t="s">
        <v>74</v>
      </c>
      <c r="AY216" s="157" t="s">
        <v>135</v>
      </c>
    </row>
    <row r="217" spans="1:65" s="13" customFormat="1" ht="11.25">
      <c r="B217" s="155"/>
      <c r="D217" s="156" t="s">
        <v>144</v>
      </c>
      <c r="E217" s="157" t="s">
        <v>1</v>
      </c>
      <c r="F217" s="158" t="s">
        <v>266</v>
      </c>
      <c r="H217" s="159">
        <v>10.8</v>
      </c>
      <c r="L217" s="155"/>
      <c r="M217" s="160"/>
      <c r="N217" s="161"/>
      <c r="O217" s="161"/>
      <c r="P217" s="161"/>
      <c r="Q217" s="161"/>
      <c r="R217" s="161"/>
      <c r="S217" s="161"/>
      <c r="T217" s="162"/>
      <c r="AT217" s="157" t="s">
        <v>144</v>
      </c>
      <c r="AU217" s="157" t="s">
        <v>84</v>
      </c>
      <c r="AV217" s="13" t="s">
        <v>84</v>
      </c>
      <c r="AW217" s="13" t="s">
        <v>30</v>
      </c>
      <c r="AX217" s="13" t="s">
        <v>74</v>
      </c>
      <c r="AY217" s="157" t="s">
        <v>135</v>
      </c>
    </row>
    <row r="218" spans="1:65" s="13" customFormat="1" ht="11.25">
      <c r="B218" s="155"/>
      <c r="D218" s="156" t="s">
        <v>144</v>
      </c>
      <c r="E218" s="157" t="s">
        <v>1</v>
      </c>
      <c r="F218" s="158" t="s">
        <v>267</v>
      </c>
      <c r="H218" s="159">
        <v>25.2</v>
      </c>
      <c r="L218" s="155"/>
      <c r="M218" s="160"/>
      <c r="N218" s="161"/>
      <c r="O218" s="161"/>
      <c r="P218" s="161"/>
      <c r="Q218" s="161"/>
      <c r="R218" s="161"/>
      <c r="S218" s="161"/>
      <c r="T218" s="162"/>
      <c r="AT218" s="157" t="s">
        <v>144</v>
      </c>
      <c r="AU218" s="157" t="s">
        <v>84</v>
      </c>
      <c r="AV218" s="13" t="s">
        <v>84</v>
      </c>
      <c r="AW218" s="13" t="s">
        <v>30</v>
      </c>
      <c r="AX218" s="13" t="s">
        <v>74</v>
      </c>
      <c r="AY218" s="157" t="s">
        <v>135</v>
      </c>
    </row>
    <row r="219" spans="1:65" s="14" customFormat="1" ht="11.25">
      <c r="B219" s="163"/>
      <c r="D219" s="156" t="s">
        <v>144</v>
      </c>
      <c r="E219" s="164" t="s">
        <v>93</v>
      </c>
      <c r="F219" s="165" t="s">
        <v>151</v>
      </c>
      <c r="H219" s="166">
        <v>84.4</v>
      </c>
      <c r="L219" s="163"/>
      <c r="M219" s="167"/>
      <c r="N219" s="168"/>
      <c r="O219" s="168"/>
      <c r="P219" s="168"/>
      <c r="Q219" s="168"/>
      <c r="R219" s="168"/>
      <c r="S219" s="168"/>
      <c r="T219" s="169"/>
      <c r="AT219" s="164" t="s">
        <v>144</v>
      </c>
      <c r="AU219" s="164" t="s">
        <v>84</v>
      </c>
      <c r="AV219" s="14" t="s">
        <v>142</v>
      </c>
      <c r="AW219" s="14" t="s">
        <v>30</v>
      </c>
      <c r="AX219" s="14" t="s">
        <v>82</v>
      </c>
      <c r="AY219" s="164" t="s">
        <v>135</v>
      </c>
    </row>
    <row r="220" spans="1:65" s="2" customFormat="1" ht="24.2" customHeight="1">
      <c r="A220" s="28"/>
      <c r="B220" s="141"/>
      <c r="C220" s="142" t="s">
        <v>268</v>
      </c>
      <c r="D220" s="142" t="s">
        <v>138</v>
      </c>
      <c r="E220" s="143" t="s">
        <v>269</v>
      </c>
      <c r="F220" s="144" t="s">
        <v>270</v>
      </c>
      <c r="G220" s="145" t="s">
        <v>230</v>
      </c>
      <c r="H220" s="146">
        <v>6.8000000000000005E-2</v>
      </c>
      <c r="I220" s="147"/>
      <c r="J220" s="147">
        <f>ROUND(I220*H220,2)</f>
        <v>0</v>
      </c>
      <c r="K220" s="148"/>
      <c r="L220" s="29"/>
      <c r="M220" s="149" t="s">
        <v>1</v>
      </c>
      <c r="N220" s="150" t="s">
        <v>39</v>
      </c>
      <c r="O220" s="151">
        <v>4.7370000000000001</v>
      </c>
      <c r="P220" s="151">
        <f>O220*H220</f>
        <v>0.32211600000000001</v>
      </c>
      <c r="Q220" s="151">
        <v>0</v>
      </c>
      <c r="R220" s="151">
        <f>Q220*H220</f>
        <v>0</v>
      </c>
      <c r="S220" s="151">
        <v>0</v>
      </c>
      <c r="T220" s="15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3" t="s">
        <v>217</v>
      </c>
      <c r="AT220" s="153" t="s">
        <v>138</v>
      </c>
      <c r="AU220" s="153" t="s">
        <v>84</v>
      </c>
      <c r="AY220" s="16" t="s">
        <v>135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6" t="s">
        <v>82</v>
      </c>
      <c r="BK220" s="154">
        <f>ROUND(I220*H220,2)</f>
        <v>0</v>
      </c>
      <c r="BL220" s="16" t="s">
        <v>217</v>
      </c>
      <c r="BM220" s="153" t="s">
        <v>271</v>
      </c>
    </row>
    <row r="221" spans="1:65" s="12" customFormat="1" ht="22.9" customHeight="1">
      <c r="B221" s="129"/>
      <c r="D221" s="130" t="s">
        <v>73</v>
      </c>
      <c r="E221" s="139" t="s">
        <v>272</v>
      </c>
      <c r="F221" s="139" t="s">
        <v>273</v>
      </c>
      <c r="J221" s="140">
        <f>BK221</f>
        <v>0</v>
      </c>
      <c r="L221" s="129"/>
      <c r="M221" s="133"/>
      <c r="N221" s="134"/>
      <c r="O221" s="134"/>
      <c r="P221" s="135">
        <f>SUM(P222:P307)</f>
        <v>303.01366299999995</v>
      </c>
      <c r="Q221" s="134"/>
      <c r="R221" s="135">
        <f>SUM(R222:R307)</f>
        <v>5.8766539599999987</v>
      </c>
      <c r="S221" s="134"/>
      <c r="T221" s="136">
        <f>SUM(T222:T307)</f>
        <v>0.23800000000000002</v>
      </c>
      <c r="AR221" s="130" t="s">
        <v>84</v>
      </c>
      <c r="AT221" s="137" t="s">
        <v>73</v>
      </c>
      <c r="AU221" s="137" t="s">
        <v>82</v>
      </c>
      <c r="AY221" s="130" t="s">
        <v>135</v>
      </c>
      <c r="BK221" s="138">
        <f>SUM(BK222:BK307)</f>
        <v>0</v>
      </c>
    </row>
    <row r="222" spans="1:65" s="2" customFormat="1" ht="24.2" customHeight="1">
      <c r="A222" s="28"/>
      <c r="B222" s="141"/>
      <c r="C222" s="142" t="s">
        <v>274</v>
      </c>
      <c r="D222" s="142" t="s">
        <v>138</v>
      </c>
      <c r="E222" s="143" t="s">
        <v>275</v>
      </c>
      <c r="F222" s="144" t="s">
        <v>276</v>
      </c>
      <c r="G222" s="145" t="s">
        <v>277</v>
      </c>
      <c r="H222" s="146">
        <v>21</v>
      </c>
      <c r="I222" s="147"/>
      <c r="J222" s="147">
        <f>ROUND(I222*H222,2)</f>
        <v>0</v>
      </c>
      <c r="K222" s="148"/>
      <c r="L222" s="29"/>
      <c r="M222" s="149" t="s">
        <v>1</v>
      </c>
      <c r="N222" s="150" t="s">
        <v>39</v>
      </c>
      <c r="O222" s="151">
        <v>8.3000000000000004E-2</v>
      </c>
      <c r="P222" s="151">
        <f>O222*H222</f>
        <v>1.7430000000000001</v>
      </c>
      <c r="Q222" s="151">
        <v>0</v>
      </c>
      <c r="R222" s="151">
        <f>Q222*H222</f>
        <v>0</v>
      </c>
      <c r="S222" s="151">
        <v>3.0000000000000001E-3</v>
      </c>
      <c r="T222" s="152">
        <f>S222*H222</f>
        <v>6.3E-2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3" t="s">
        <v>217</v>
      </c>
      <c r="AT222" s="153" t="s">
        <v>138</v>
      </c>
      <c r="AU222" s="153" t="s">
        <v>84</v>
      </c>
      <c r="AY222" s="16" t="s">
        <v>135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6" t="s">
        <v>82</v>
      </c>
      <c r="BK222" s="154">
        <f>ROUND(I222*H222,2)</f>
        <v>0</v>
      </c>
      <c r="BL222" s="16" t="s">
        <v>217</v>
      </c>
      <c r="BM222" s="153" t="s">
        <v>278</v>
      </c>
    </row>
    <row r="223" spans="1:65" s="13" customFormat="1" ht="11.25">
      <c r="B223" s="155"/>
      <c r="D223" s="156" t="s">
        <v>144</v>
      </c>
      <c r="E223" s="157" t="s">
        <v>1</v>
      </c>
      <c r="F223" s="158" t="s">
        <v>95</v>
      </c>
      <c r="H223" s="159">
        <v>21</v>
      </c>
      <c r="L223" s="155"/>
      <c r="M223" s="160"/>
      <c r="N223" s="161"/>
      <c r="O223" s="161"/>
      <c r="P223" s="161"/>
      <c r="Q223" s="161"/>
      <c r="R223" s="161"/>
      <c r="S223" s="161"/>
      <c r="T223" s="162"/>
      <c r="AT223" s="157" t="s">
        <v>144</v>
      </c>
      <c r="AU223" s="157" t="s">
        <v>84</v>
      </c>
      <c r="AV223" s="13" t="s">
        <v>84</v>
      </c>
      <c r="AW223" s="13" t="s">
        <v>30</v>
      </c>
      <c r="AX223" s="13" t="s">
        <v>82</v>
      </c>
      <c r="AY223" s="157" t="s">
        <v>135</v>
      </c>
    </row>
    <row r="224" spans="1:65" s="2" customFormat="1" ht="24.2" customHeight="1">
      <c r="A224" s="28"/>
      <c r="B224" s="141"/>
      <c r="C224" s="142" t="s">
        <v>279</v>
      </c>
      <c r="D224" s="142" t="s">
        <v>138</v>
      </c>
      <c r="E224" s="143" t="s">
        <v>280</v>
      </c>
      <c r="F224" s="144" t="s">
        <v>281</v>
      </c>
      <c r="G224" s="145" t="s">
        <v>277</v>
      </c>
      <c r="H224" s="146">
        <v>35</v>
      </c>
      <c r="I224" s="147"/>
      <c r="J224" s="147">
        <f>ROUND(I224*H224,2)</f>
        <v>0</v>
      </c>
      <c r="K224" s="148"/>
      <c r="L224" s="29"/>
      <c r="M224" s="149" t="s">
        <v>1</v>
      </c>
      <c r="N224" s="150" t="s">
        <v>39</v>
      </c>
      <c r="O224" s="151">
        <v>0.12</v>
      </c>
      <c r="P224" s="151">
        <f>O224*H224</f>
        <v>4.2</v>
      </c>
      <c r="Q224" s="151">
        <v>0</v>
      </c>
      <c r="R224" s="151">
        <f>Q224*H224</f>
        <v>0</v>
      </c>
      <c r="S224" s="151">
        <v>5.0000000000000001E-3</v>
      </c>
      <c r="T224" s="152">
        <f>S224*H224</f>
        <v>0.17500000000000002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53" t="s">
        <v>217</v>
      </c>
      <c r="AT224" s="153" t="s">
        <v>138</v>
      </c>
      <c r="AU224" s="153" t="s">
        <v>84</v>
      </c>
      <c r="AY224" s="16" t="s">
        <v>135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6" t="s">
        <v>82</v>
      </c>
      <c r="BK224" s="154">
        <f>ROUND(I224*H224,2)</f>
        <v>0</v>
      </c>
      <c r="BL224" s="16" t="s">
        <v>217</v>
      </c>
      <c r="BM224" s="153" t="s">
        <v>282</v>
      </c>
    </row>
    <row r="225" spans="1:65" s="13" customFormat="1" ht="11.25">
      <c r="B225" s="155"/>
      <c r="D225" s="156" t="s">
        <v>144</v>
      </c>
      <c r="E225" s="157" t="s">
        <v>1</v>
      </c>
      <c r="F225" s="158" t="s">
        <v>283</v>
      </c>
      <c r="H225" s="159">
        <v>35</v>
      </c>
      <c r="L225" s="155"/>
      <c r="M225" s="160"/>
      <c r="N225" s="161"/>
      <c r="O225" s="161"/>
      <c r="P225" s="161"/>
      <c r="Q225" s="161"/>
      <c r="R225" s="161"/>
      <c r="S225" s="161"/>
      <c r="T225" s="162"/>
      <c r="AT225" s="157" t="s">
        <v>144</v>
      </c>
      <c r="AU225" s="157" t="s">
        <v>84</v>
      </c>
      <c r="AV225" s="13" t="s">
        <v>84</v>
      </c>
      <c r="AW225" s="13" t="s">
        <v>30</v>
      </c>
      <c r="AX225" s="13" t="s">
        <v>82</v>
      </c>
      <c r="AY225" s="157" t="s">
        <v>135</v>
      </c>
    </row>
    <row r="226" spans="1:65" s="2" customFormat="1" ht="24.2" customHeight="1">
      <c r="A226" s="28"/>
      <c r="B226" s="141"/>
      <c r="C226" s="142" t="s">
        <v>284</v>
      </c>
      <c r="D226" s="142" t="s">
        <v>138</v>
      </c>
      <c r="E226" s="143" t="s">
        <v>285</v>
      </c>
      <c r="F226" s="144" t="s">
        <v>286</v>
      </c>
      <c r="G226" s="145" t="s">
        <v>141</v>
      </c>
      <c r="H226" s="146">
        <v>24.192</v>
      </c>
      <c r="I226" s="147"/>
      <c r="J226" s="147">
        <f>ROUND(I226*H226,2)</f>
        <v>0</v>
      </c>
      <c r="K226" s="148"/>
      <c r="L226" s="29"/>
      <c r="M226" s="149" t="s">
        <v>1</v>
      </c>
      <c r="N226" s="150" t="s">
        <v>39</v>
      </c>
      <c r="O226" s="151">
        <v>1.5589999999999999</v>
      </c>
      <c r="P226" s="151">
        <f>O226*H226</f>
        <v>37.715328</v>
      </c>
      <c r="Q226" s="151">
        <v>2.7E-4</v>
      </c>
      <c r="R226" s="151">
        <f>Q226*H226</f>
        <v>6.5318400000000006E-3</v>
      </c>
      <c r="S226" s="151">
        <v>0</v>
      </c>
      <c r="T226" s="152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3" t="s">
        <v>217</v>
      </c>
      <c r="AT226" s="153" t="s">
        <v>138</v>
      </c>
      <c r="AU226" s="153" t="s">
        <v>84</v>
      </c>
      <c r="AY226" s="16" t="s">
        <v>135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6" t="s">
        <v>82</v>
      </c>
      <c r="BK226" s="154">
        <f>ROUND(I226*H226,2)</f>
        <v>0</v>
      </c>
      <c r="BL226" s="16" t="s">
        <v>217</v>
      </c>
      <c r="BM226" s="153" t="s">
        <v>287</v>
      </c>
    </row>
    <row r="227" spans="1:65" s="13" customFormat="1" ht="11.25">
      <c r="B227" s="155"/>
      <c r="D227" s="156" t="s">
        <v>144</v>
      </c>
      <c r="E227" s="157" t="s">
        <v>1</v>
      </c>
      <c r="F227" s="158" t="s">
        <v>195</v>
      </c>
      <c r="H227" s="159">
        <v>24.192</v>
      </c>
      <c r="L227" s="155"/>
      <c r="M227" s="160"/>
      <c r="N227" s="161"/>
      <c r="O227" s="161"/>
      <c r="P227" s="161"/>
      <c r="Q227" s="161"/>
      <c r="R227" s="161"/>
      <c r="S227" s="161"/>
      <c r="T227" s="162"/>
      <c r="AT227" s="157" t="s">
        <v>144</v>
      </c>
      <c r="AU227" s="157" t="s">
        <v>84</v>
      </c>
      <c r="AV227" s="13" t="s">
        <v>84</v>
      </c>
      <c r="AW227" s="13" t="s">
        <v>30</v>
      </c>
      <c r="AX227" s="13" t="s">
        <v>82</v>
      </c>
      <c r="AY227" s="157" t="s">
        <v>135</v>
      </c>
    </row>
    <row r="228" spans="1:65" s="2" customFormat="1" ht="24.2" customHeight="1">
      <c r="A228" s="28"/>
      <c r="B228" s="141"/>
      <c r="C228" s="170" t="s">
        <v>288</v>
      </c>
      <c r="D228" s="170" t="s">
        <v>163</v>
      </c>
      <c r="E228" s="171" t="s">
        <v>289</v>
      </c>
      <c r="F228" s="172" t="s">
        <v>290</v>
      </c>
      <c r="G228" s="173" t="s">
        <v>141</v>
      </c>
      <c r="H228" s="174">
        <v>24.192</v>
      </c>
      <c r="I228" s="175"/>
      <c r="J228" s="175">
        <f>ROUND(I228*H228,2)</f>
        <v>0</v>
      </c>
      <c r="K228" s="176"/>
      <c r="L228" s="177"/>
      <c r="M228" s="178" t="s">
        <v>1</v>
      </c>
      <c r="N228" s="179" t="s">
        <v>39</v>
      </c>
      <c r="O228" s="151">
        <v>0</v>
      </c>
      <c r="P228" s="151">
        <f>O228*H228</f>
        <v>0</v>
      </c>
      <c r="Q228" s="151">
        <v>3.6810000000000002E-2</v>
      </c>
      <c r="R228" s="151">
        <f>Q228*H228</f>
        <v>0.89050752000000011</v>
      </c>
      <c r="S228" s="151">
        <v>0</v>
      </c>
      <c r="T228" s="152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53" t="s">
        <v>291</v>
      </c>
      <c r="AT228" s="153" t="s">
        <v>163</v>
      </c>
      <c r="AU228" s="153" t="s">
        <v>84</v>
      </c>
      <c r="AY228" s="16" t="s">
        <v>135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6" t="s">
        <v>82</v>
      </c>
      <c r="BK228" s="154">
        <f>ROUND(I228*H228,2)</f>
        <v>0</v>
      </c>
      <c r="BL228" s="16" t="s">
        <v>217</v>
      </c>
      <c r="BM228" s="153" t="s">
        <v>292</v>
      </c>
    </row>
    <row r="229" spans="1:65" s="13" customFormat="1" ht="11.25">
      <c r="B229" s="155"/>
      <c r="D229" s="156" t="s">
        <v>144</v>
      </c>
      <c r="E229" s="157" t="s">
        <v>1</v>
      </c>
      <c r="F229" s="158" t="s">
        <v>195</v>
      </c>
      <c r="H229" s="159">
        <v>24.192</v>
      </c>
      <c r="L229" s="155"/>
      <c r="M229" s="160"/>
      <c r="N229" s="161"/>
      <c r="O229" s="161"/>
      <c r="P229" s="161"/>
      <c r="Q229" s="161"/>
      <c r="R229" s="161"/>
      <c r="S229" s="161"/>
      <c r="T229" s="162"/>
      <c r="AT229" s="157" t="s">
        <v>144</v>
      </c>
      <c r="AU229" s="157" t="s">
        <v>84</v>
      </c>
      <c r="AV229" s="13" t="s">
        <v>84</v>
      </c>
      <c r="AW229" s="13" t="s">
        <v>30</v>
      </c>
      <c r="AX229" s="13" t="s">
        <v>82</v>
      </c>
      <c r="AY229" s="157" t="s">
        <v>135</v>
      </c>
    </row>
    <row r="230" spans="1:65" s="2" customFormat="1" ht="24.2" customHeight="1">
      <c r="A230" s="28"/>
      <c r="B230" s="141"/>
      <c r="C230" s="142" t="s">
        <v>97</v>
      </c>
      <c r="D230" s="142" t="s">
        <v>138</v>
      </c>
      <c r="E230" s="143" t="s">
        <v>293</v>
      </c>
      <c r="F230" s="144" t="s">
        <v>294</v>
      </c>
      <c r="G230" s="145" t="s">
        <v>141</v>
      </c>
      <c r="H230" s="146">
        <v>49.98</v>
      </c>
      <c r="I230" s="147"/>
      <c r="J230" s="147">
        <f>ROUND(I230*H230,2)</f>
        <v>0</v>
      </c>
      <c r="K230" s="148"/>
      <c r="L230" s="29"/>
      <c r="M230" s="149" t="s">
        <v>1</v>
      </c>
      <c r="N230" s="150" t="s">
        <v>39</v>
      </c>
      <c r="O230" s="151">
        <v>1.585</v>
      </c>
      <c r="P230" s="151">
        <f>O230*H230</f>
        <v>79.218299999999999</v>
      </c>
      <c r="Q230" s="151">
        <v>2.5999999999999998E-4</v>
      </c>
      <c r="R230" s="151">
        <f>Q230*H230</f>
        <v>1.2994799999999997E-2</v>
      </c>
      <c r="S230" s="151">
        <v>0</v>
      </c>
      <c r="T230" s="152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53" t="s">
        <v>217</v>
      </c>
      <c r="AT230" s="153" t="s">
        <v>138</v>
      </c>
      <c r="AU230" s="153" t="s">
        <v>84</v>
      </c>
      <c r="AY230" s="16" t="s">
        <v>135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6" t="s">
        <v>82</v>
      </c>
      <c r="BK230" s="154">
        <f>ROUND(I230*H230,2)</f>
        <v>0</v>
      </c>
      <c r="BL230" s="16" t="s">
        <v>217</v>
      </c>
      <c r="BM230" s="153" t="s">
        <v>295</v>
      </c>
    </row>
    <row r="231" spans="1:65" s="13" customFormat="1" ht="11.25">
      <c r="B231" s="155"/>
      <c r="D231" s="156" t="s">
        <v>144</v>
      </c>
      <c r="E231" s="157" t="s">
        <v>1</v>
      </c>
      <c r="F231" s="158" t="s">
        <v>201</v>
      </c>
      <c r="H231" s="159">
        <v>11.34</v>
      </c>
      <c r="L231" s="155"/>
      <c r="M231" s="160"/>
      <c r="N231" s="161"/>
      <c r="O231" s="161"/>
      <c r="P231" s="161"/>
      <c r="Q231" s="161"/>
      <c r="R231" s="161"/>
      <c r="S231" s="161"/>
      <c r="T231" s="162"/>
      <c r="AT231" s="157" t="s">
        <v>144</v>
      </c>
      <c r="AU231" s="157" t="s">
        <v>84</v>
      </c>
      <c r="AV231" s="13" t="s">
        <v>84</v>
      </c>
      <c r="AW231" s="13" t="s">
        <v>30</v>
      </c>
      <c r="AX231" s="13" t="s">
        <v>74</v>
      </c>
      <c r="AY231" s="157" t="s">
        <v>135</v>
      </c>
    </row>
    <row r="232" spans="1:65" s="13" customFormat="1" ht="11.25">
      <c r="B232" s="155"/>
      <c r="D232" s="156" t="s">
        <v>144</v>
      </c>
      <c r="E232" s="157" t="s">
        <v>1</v>
      </c>
      <c r="F232" s="158" t="s">
        <v>202</v>
      </c>
      <c r="H232" s="159">
        <v>2.52</v>
      </c>
      <c r="L232" s="155"/>
      <c r="M232" s="160"/>
      <c r="N232" s="161"/>
      <c r="O232" s="161"/>
      <c r="P232" s="161"/>
      <c r="Q232" s="161"/>
      <c r="R232" s="161"/>
      <c r="S232" s="161"/>
      <c r="T232" s="162"/>
      <c r="AT232" s="157" t="s">
        <v>144</v>
      </c>
      <c r="AU232" s="157" t="s">
        <v>84</v>
      </c>
      <c r="AV232" s="13" t="s">
        <v>84</v>
      </c>
      <c r="AW232" s="13" t="s">
        <v>30</v>
      </c>
      <c r="AX232" s="13" t="s">
        <v>74</v>
      </c>
      <c r="AY232" s="157" t="s">
        <v>135</v>
      </c>
    </row>
    <row r="233" spans="1:65" s="13" customFormat="1" ht="11.25">
      <c r="B233" s="155"/>
      <c r="D233" s="156" t="s">
        <v>144</v>
      </c>
      <c r="E233" s="157" t="s">
        <v>1</v>
      </c>
      <c r="F233" s="158" t="s">
        <v>203</v>
      </c>
      <c r="H233" s="159">
        <v>10.08</v>
      </c>
      <c r="L233" s="155"/>
      <c r="M233" s="160"/>
      <c r="N233" s="161"/>
      <c r="O233" s="161"/>
      <c r="P233" s="161"/>
      <c r="Q233" s="161"/>
      <c r="R233" s="161"/>
      <c r="S233" s="161"/>
      <c r="T233" s="162"/>
      <c r="AT233" s="157" t="s">
        <v>144</v>
      </c>
      <c r="AU233" s="157" t="s">
        <v>84</v>
      </c>
      <c r="AV233" s="13" t="s">
        <v>84</v>
      </c>
      <c r="AW233" s="13" t="s">
        <v>30</v>
      </c>
      <c r="AX233" s="13" t="s">
        <v>74</v>
      </c>
      <c r="AY233" s="157" t="s">
        <v>135</v>
      </c>
    </row>
    <row r="234" spans="1:65" s="13" customFormat="1" ht="11.25">
      <c r="B234" s="155"/>
      <c r="D234" s="156" t="s">
        <v>144</v>
      </c>
      <c r="E234" s="157" t="s">
        <v>1</v>
      </c>
      <c r="F234" s="158" t="s">
        <v>204</v>
      </c>
      <c r="H234" s="159">
        <v>10.08</v>
      </c>
      <c r="L234" s="155"/>
      <c r="M234" s="160"/>
      <c r="N234" s="161"/>
      <c r="O234" s="161"/>
      <c r="P234" s="161"/>
      <c r="Q234" s="161"/>
      <c r="R234" s="161"/>
      <c r="S234" s="161"/>
      <c r="T234" s="162"/>
      <c r="AT234" s="157" t="s">
        <v>144</v>
      </c>
      <c r="AU234" s="157" t="s">
        <v>84</v>
      </c>
      <c r="AV234" s="13" t="s">
        <v>84</v>
      </c>
      <c r="AW234" s="13" t="s">
        <v>30</v>
      </c>
      <c r="AX234" s="13" t="s">
        <v>74</v>
      </c>
      <c r="AY234" s="157" t="s">
        <v>135</v>
      </c>
    </row>
    <row r="235" spans="1:65" s="13" customFormat="1" ht="11.25">
      <c r="B235" s="155"/>
      <c r="D235" s="156" t="s">
        <v>144</v>
      </c>
      <c r="E235" s="157" t="s">
        <v>1</v>
      </c>
      <c r="F235" s="158" t="s">
        <v>205</v>
      </c>
      <c r="H235" s="159">
        <v>2.52</v>
      </c>
      <c r="L235" s="155"/>
      <c r="M235" s="160"/>
      <c r="N235" s="161"/>
      <c r="O235" s="161"/>
      <c r="P235" s="161"/>
      <c r="Q235" s="161"/>
      <c r="R235" s="161"/>
      <c r="S235" s="161"/>
      <c r="T235" s="162"/>
      <c r="AT235" s="157" t="s">
        <v>144</v>
      </c>
      <c r="AU235" s="157" t="s">
        <v>84</v>
      </c>
      <c r="AV235" s="13" t="s">
        <v>84</v>
      </c>
      <c r="AW235" s="13" t="s">
        <v>30</v>
      </c>
      <c r="AX235" s="13" t="s">
        <v>74</v>
      </c>
      <c r="AY235" s="157" t="s">
        <v>135</v>
      </c>
    </row>
    <row r="236" spans="1:65" s="13" customFormat="1" ht="11.25">
      <c r="B236" s="155"/>
      <c r="D236" s="156" t="s">
        <v>144</v>
      </c>
      <c r="E236" s="157" t="s">
        <v>1</v>
      </c>
      <c r="F236" s="158" t="s">
        <v>206</v>
      </c>
      <c r="H236" s="159">
        <v>11.34</v>
      </c>
      <c r="L236" s="155"/>
      <c r="M236" s="160"/>
      <c r="N236" s="161"/>
      <c r="O236" s="161"/>
      <c r="P236" s="161"/>
      <c r="Q236" s="161"/>
      <c r="R236" s="161"/>
      <c r="S236" s="161"/>
      <c r="T236" s="162"/>
      <c r="AT236" s="157" t="s">
        <v>144</v>
      </c>
      <c r="AU236" s="157" t="s">
        <v>84</v>
      </c>
      <c r="AV236" s="13" t="s">
        <v>84</v>
      </c>
      <c r="AW236" s="13" t="s">
        <v>30</v>
      </c>
      <c r="AX236" s="13" t="s">
        <v>74</v>
      </c>
      <c r="AY236" s="157" t="s">
        <v>135</v>
      </c>
    </row>
    <row r="237" spans="1:65" s="13" customFormat="1" ht="11.25">
      <c r="B237" s="155"/>
      <c r="D237" s="156" t="s">
        <v>144</v>
      </c>
      <c r="E237" s="157" t="s">
        <v>1</v>
      </c>
      <c r="F237" s="158" t="s">
        <v>296</v>
      </c>
      <c r="H237" s="159">
        <v>2.1</v>
      </c>
      <c r="L237" s="155"/>
      <c r="M237" s="160"/>
      <c r="N237" s="161"/>
      <c r="O237" s="161"/>
      <c r="P237" s="161"/>
      <c r="Q237" s="161"/>
      <c r="R237" s="161"/>
      <c r="S237" s="161"/>
      <c r="T237" s="162"/>
      <c r="AT237" s="157" t="s">
        <v>144</v>
      </c>
      <c r="AU237" s="157" t="s">
        <v>84</v>
      </c>
      <c r="AV237" s="13" t="s">
        <v>84</v>
      </c>
      <c r="AW237" s="13" t="s">
        <v>30</v>
      </c>
      <c r="AX237" s="13" t="s">
        <v>74</v>
      </c>
      <c r="AY237" s="157" t="s">
        <v>135</v>
      </c>
    </row>
    <row r="238" spans="1:65" s="14" customFormat="1" ht="11.25">
      <c r="B238" s="163"/>
      <c r="D238" s="156" t="s">
        <v>144</v>
      </c>
      <c r="E238" s="164" t="s">
        <v>1</v>
      </c>
      <c r="F238" s="165" t="s">
        <v>151</v>
      </c>
      <c r="H238" s="166">
        <v>49.98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144</v>
      </c>
      <c r="AU238" s="164" t="s">
        <v>84</v>
      </c>
      <c r="AV238" s="14" t="s">
        <v>142</v>
      </c>
      <c r="AW238" s="14" t="s">
        <v>30</v>
      </c>
      <c r="AX238" s="14" t="s">
        <v>82</v>
      </c>
      <c r="AY238" s="164" t="s">
        <v>135</v>
      </c>
    </row>
    <row r="239" spans="1:65" s="2" customFormat="1" ht="24.2" customHeight="1">
      <c r="A239" s="28"/>
      <c r="B239" s="141"/>
      <c r="C239" s="170" t="s">
        <v>297</v>
      </c>
      <c r="D239" s="170" t="s">
        <v>163</v>
      </c>
      <c r="E239" s="171" t="s">
        <v>298</v>
      </c>
      <c r="F239" s="172" t="s">
        <v>299</v>
      </c>
      <c r="G239" s="173" t="s">
        <v>141</v>
      </c>
      <c r="H239" s="174">
        <v>49.98</v>
      </c>
      <c r="I239" s="175"/>
      <c r="J239" s="175">
        <f>ROUND(I239*H239,2)</f>
        <v>0</v>
      </c>
      <c r="K239" s="176"/>
      <c r="L239" s="177"/>
      <c r="M239" s="178" t="s">
        <v>1</v>
      </c>
      <c r="N239" s="179" t="s">
        <v>39</v>
      </c>
      <c r="O239" s="151">
        <v>0</v>
      </c>
      <c r="P239" s="151">
        <f>O239*H239</f>
        <v>0</v>
      </c>
      <c r="Q239" s="151">
        <v>3.6110000000000003E-2</v>
      </c>
      <c r="R239" s="151">
        <f>Q239*H239</f>
        <v>1.8047778000000001</v>
      </c>
      <c r="S239" s="151">
        <v>0</v>
      </c>
      <c r="T239" s="152">
        <f>S239*H239</f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53" t="s">
        <v>291</v>
      </c>
      <c r="AT239" s="153" t="s">
        <v>163</v>
      </c>
      <c r="AU239" s="153" t="s">
        <v>84</v>
      </c>
      <c r="AY239" s="16" t="s">
        <v>135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6" t="s">
        <v>82</v>
      </c>
      <c r="BK239" s="154">
        <f>ROUND(I239*H239,2)</f>
        <v>0</v>
      </c>
      <c r="BL239" s="16" t="s">
        <v>217</v>
      </c>
      <c r="BM239" s="153" t="s">
        <v>300</v>
      </c>
    </row>
    <row r="240" spans="1:65" s="13" customFormat="1" ht="11.25">
      <c r="B240" s="155"/>
      <c r="D240" s="156" t="s">
        <v>144</v>
      </c>
      <c r="E240" s="157" t="s">
        <v>1</v>
      </c>
      <c r="F240" s="158" t="s">
        <v>201</v>
      </c>
      <c r="H240" s="159">
        <v>11.34</v>
      </c>
      <c r="L240" s="155"/>
      <c r="M240" s="160"/>
      <c r="N240" s="161"/>
      <c r="O240" s="161"/>
      <c r="P240" s="161"/>
      <c r="Q240" s="161"/>
      <c r="R240" s="161"/>
      <c r="S240" s="161"/>
      <c r="T240" s="162"/>
      <c r="AT240" s="157" t="s">
        <v>144</v>
      </c>
      <c r="AU240" s="157" t="s">
        <v>84</v>
      </c>
      <c r="AV240" s="13" t="s">
        <v>84</v>
      </c>
      <c r="AW240" s="13" t="s">
        <v>30</v>
      </c>
      <c r="AX240" s="13" t="s">
        <v>74</v>
      </c>
      <c r="AY240" s="157" t="s">
        <v>135</v>
      </c>
    </row>
    <row r="241" spans="1:65" s="13" customFormat="1" ht="11.25">
      <c r="B241" s="155"/>
      <c r="D241" s="156" t="s">
        <v>144</v>
      </c>
      <c r="E241" s="157" t="s">
        <v>1</v>
      </c>
      <c r="F241" s="158" t="s">
        <v>202</v>
      </c>
      <c r="H241" s="159">
        <v>2.52</v>
      </c>
      <c r="L241" s="155"/>
      <c r="M241" s="160"/>
      <c r="N241" s="161"/>
      <c r="O241" s="161"/>
      <c r="P241" s="161"/>
      <c r="Q241" s="161"/>
      <c r="R241" s="161"/>
      <c r="S241" s="161"/>
      <c r="T241" s="162"/>
      <c r="AT241" s="157" t="s">
        <v>144</v>
      </c>
      <c r="AU241" s="157" t="s">
        <v>84</v>
      </c>
      <c r="AV241" s="13" t="s">
        <v>84</v>
      </c>
      <c r="AW241" s="13" t="s">
        <v>30</v>
      </c>
      <c r="AX241" s="13" t="s">
        <v>74</v>
      </c>
      <c r="AY241" s="157" t="s">
        <v>135</v>
      </c>
    </row>
    <row r="242" spans="1:65" s="13" customFormat="1" ht="11.25">
      <c r="B242" s="155"/>
      <c r="D242" s="156" t="s">
        <v>144</v>
      </c>
      <c r="E242" s="157" t="s">
        <v>1</v>
      </c>
      <c r="F242" s="158" t="s">
        <v>203</v>
      </c>
      <c r="H242" s="159">
        <v>10.08</v>
      </c>
      <c r="L242" s="155"/>
      <c r="M242" s="160"/>
      <c r="N242" s="161"/>
      <c r="O242" s="161"/>
      <c r="P242" s="161"/>
      <c r="Q242" s="161"/>
      <c r="R242" s="161"/>
      <c r="S242" s="161"/>
      <c r="T242" s="162"/>
      <c r="AT242" s="157" t="s">
        <v>144</v>
      </c>
      <c r="AU242" s="157" t="s">
        <v>84</v>
      </c>
      <c r="AV242" s="13" t="s">
        <v>84</v>
      </c>
      <c r="AW242" s="13" t="s">
        <v>30</v>
      </c>
      <c r="AX242" s="13" t="s">
        <v>74</v>
      </c>
      <c r="AY242" s="157" t="s">
        <v>135</v>
      </c>
    </row>
    <row r="243" spans="1:65" s="13" customFormat="1" ht="11.25">
      <c r="B243" s="155"/>
      <c r="D243" s="156" t="s">
        <v>144</v>
      </c>
      <c r="E243" s="157" t="s">
        <v>1</v>
      </c>
      <c r="F243" s="158" t="s">
        <v>204</v>
      </c>
      <c r="H243" s="159">
        <v>10.08</v>
      </c>
      <c r="L243" s="155"/>
      <c r="M243" s="160"/>
      <c r="N243" s="161"/>
      <c r="O243" s="161"/>
      <c r="P243" s="161"/>
      <c r="Q243" s="161"/>
      <c r="R243" s="161"/>
      <c r="S243" s="161"/>
      <c r="T243" s="162"/>
      <c r="AT243" s="157" t="s">
        <v>144</v>
      </c>
      <c r="AU243" s="157" t="s">
        <v>84</v>
      </c>
      <c r="AV243" s="13" t="s">
        <v>84</v>
      </c>
      <c r="AW243" s="13" t="s">
        <v>30</v>
      </c>
      <c r="AX243" s="13" t="s">
        <v>74</v>
      </c>
      <c r="AY243" s="157" t="s">
        <v>135</v>
      </c>
    </row>
    <row r="244" spans="1:65" s="13" customFormat="1" ht="11.25">
      <c r="B244" s="155"/>
      <c r="D244" s="156" t="s">
        <v>144</v>
      </c>
      <c r="E244" s="157" t="s">
        <v>1</v>
      </c>
      <c r="F244" s="158" t="s">
        <v>205</v>
      </c>
      <c r="H244" s="159">
        <v>2.52</v>
      </c>
      <c r="L244" s="155"/>
      <c r="M244" s="160"/>
      <c r="N244" s="161"/>
      <c r="O244" s="161"/>
      <c r="P244" s="161"/>
      <c r="Q244" s="161"/>
      <c r="R244" s="161"/>
      <c r="S244" s="161"/>
      <c r="T244" s="162"/>
      <c r="AT244" s="157" t="s">
        <v>144</v>
      </c>
      <c r="AU244" s="157" t="s">
        <v>84</v>
      </c>
      <c r="AV244" s="13" t="s">
        <v>84</v>
      </c>
      <c r="AW244" s="13" t="s">
        <v>30</v>
      </c>
      <c r="AX244" s="13" t="s">
        <v>74</v>
      </c>
      <c r="AY244" s="157" t="s">
        <v>135</v>
      </c>
    </row>
    <row r="245" spans="1:65" s="13" customFormat="1" ht="11.25">
      <c r="B245" s="155"/>
      <c r="D245" s="156" t="s">
        <v>144</v>
      </c>
      <c r="E245" s="157" t="s">
        <v>1</v>
      </c>
      <c r="F245" s="158" t="s">
        <v>206</v>
      </c>
      <c r="H245" s="159">
        <v>11.34</v>
      </c>
      <c r="L245" s="155"/>
      <c r="M245" s="160"/>
      <c r="N245" s="161"/>
      <c r="O245" s="161"/>
      <c r="P245" s="161"/>
      <c r="Q245" s="161"/>
      <c r="R245" s="161"/>
      <c r="S245" s="161"/>
      <c r="T245" s="162"/>
      <c r="AT245" s="157" t="s">
        <v>144</v>
      </c>
      <c r="AU245" s="157" t="s">
        <v>84</v>
      </c>
      <c r="AV245" s="13" t="s">
        <v>84</v>
      </c>
      <c r="AW245" s="13" t="s">
        <v>30</v>
      </c>
      <c r="AX245" s="13" t="s">
        <v>74</v>
      </c>
      <c r="AY245" s="157" t="s">
        <v>135</v>
      </c>
    </row>
    <row r="246" spans="1:65" s="13" customFormat="1" ht="11.25">
      <c r="B246" s="155"/>
      <c r="D246" s="156" t="s">
        <v>144</v>
      </c>
      <c r="E246" s="157" t="s">
        <v>1</v>
      </c>
      <c r="F246" s="158" t="s">
        <v>296</v>
      </c>
      <c r="H246" s="159">
        <v>2.1</v>
      </c>
      <c r="L246" s="155"/>
      <c r="M246" s="160"/>
      <c r="N246" s="161"/>
      <c r="O246" s="161"/>
      <c r="P246" s="161"/>
      <c r="Q246" s="161"/>
      <c r="R246" s="161"/>
      <c r="S246" s="161"/>
      <c r="T246" s="162"/>
      <c r="AT246" s="157" t="s">
        <v>144</v>
      </c>
      <c r="AU246" s="157" t="s">
        <v>84</v>
      </c>
      <c r="AV246" s="13" t="s">
        <v>84</v>
      </c>
      <c r="AW246" s="13" t="s">
        <v>30</v>
      </c>
      <c r="AX246" s="13" t="s">
        <v>74</v>
      </c>
      <c r="AY246" s="157" t="s">
        <v>135</v>
      </c>
    </row>
    <row r="247" spans="1:65" s="14" customFormat="1" ht="11.25">
      <c r="B247" s="163"/>
      <c r="D247" s="156" t="s">
        <v>144</v>
      </c>
      <c r="E247" s="164" t="s">
        <v>1</v>
      </c>
      <c r="F247" s="165" t="s">
        <v>151</v>
      </c>
      <c r="H247" s="166">
        <v>49.98</v>
      </c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144</v>
      </c>
      <c r="AU247" s="164" t="s">
        <v>84</v>
      </c>
      <c r="AV247" s="14" t="s">
        <v>142</v>
      </c>
      <c r="AW247" s="14" t="s">
        <v>30</v>
      </c>
      <c r="AX247" s="14" t="s">
        <v>82</v>
      </c>
      <c r="AY247" s="164" t="s">
        <v>135</v>
      </c>
    </row>
    <row r="248" spans="1:65" s="2" customFormat="1" ht="24.2" customHeight="1">
      <c r="A248" s="28"/>
      <c r="B248" s="141"/>
      <c r="C248" s="142" t="s">
        <v>301</v>
      </c>
      <c r="D248" s="142" t="s">
        <v>138</v>
      </c>
      <c r="E248" s="143" t="s">
        <v>302</v>
      </c>
      <c r="F248" s="144" t="s">
        <v>303</v>
      </c>
      <c r="G248" s="145" t="s">
        <v>141</v>
      </c>
      <c r="H248" s="146">
        <v>73.8</v>
      </c>
      <c r="I248" s="147"/>
      <c r="J248" s="147">
        <f>ROUND(I248*H248,2)</f>
        <v>0</v>
      </c>
      <c r="K248" s="148"/>
      <c r="L248" s="29"/>
      <c r="M248" s="149" t="s">
        <v>1</v>
      </c>
      <c r="N248" s="150" t="s">
        <v>39</v>
      </c>
      <c r="O248" s="151">
        <v>1.613</v>
      </c>
      <c r="P248" s="151">
        <f>O248*H248</f>
        <v>119.0394</v>
      </c>
      <c r="Q248" s="151">
        <v>2.7E-4</v>
      </c>
      <c r="R248" s="151">
        <f>Q248*H248</f>
        <v>1.9925999999999999E-2</v>
      </c>
      <c r="S248" s="151">
        <v>0</v>
      </c>
      <c r="T248" s="152">
        <f>S248*H248</f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53" t="s">
        <v>217</v>
      </c>
      <c r="AT248" s="153" t="s">
        <v>138</v>
      </c>
      <c r="AU248" s="153" t="s">
        <v>84</v>
      </c>
      <c r="AY248" s="16" t="s">
        <v>135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6" t="s">
        <v>82</v>
      </c>
      <c r="BK248" s="154">
        <f>ROUND(I248*H248,2)</f>
        <v>0</v>
      </c>
      <c r="BL248" s="16" t="s">
        <v>217</v>
      </c>
      <c r="BM248" s="153" t="s">
        <v>304</v>
      </c>
    </row>
    <row r="249" spans="1:65" s="13" customFormat="1" ht="11.25">
      <c r="B249" s="155"/>
      <c r="D249" s="156" t="s">
        <v>144</v>
      </c>
      <c r="E249" s="157" t="s">
        <v>1</v>
      </c>
      <c r="F249" s="158" t="s">
        <v>208</v>
      </c>
      <c r="H249" s="159">
        <v>37.799999999999997</v>
      </c>
      <c r="L249" s="155"/>
      <c r="M249" s="160"/>
      <c r="N249" s="161"/>
      <c r="O249" s="161"/>
      <c r="P249" s="161"/>
      <c r="Q249" s="161"/>
      <c r="R249" s="161"/>
      <c r="S249" s="161"/>
      <c r="T249" s="162"/>
      <c r="AT249" s="157" t="s">
        <v>144</v>
      </c>
      <c r="AU249" s="157" t="s">
        <v>84</v>
      </c>
      <c r="AV249" s="13" t="s">
        <v>84</v>
      </c>
      <c r="AW249" s="13" t="s">
        <v>30</v>
      </c>
      <c r="AX249" s="13" t="s">
        <v>74</v>
      </c>
      <c r="AY249" s="157" t="s">
        <v>135</v>
      </c>
    </row>
    <row r="250" spans="1:65" s="13" customFormat="1" ht="11.25">
      <c r="B250" s="155"/>
      <c r="D250" s="156" t="s">
        <v>144</v>
      </c>
      <c r="E250" s="157" t="s">
        <v>1</v>
      </c>
      <c r="F250" s="158" t="s">
        <v>209</v>
      </c>
      <c r="H250" s="159">
        <v>25.2</v>
      </c>
      <c r="L250" s="155"/>
      <c r="M250" s="160"/>
      <c r="N250" s="161"/>
      <c r="O250" s="161"/>
      <c r="P250" s="161"/>
      <c r="Q250" s="161"/>
      <c r="R250" s="161"/>
      <c r="S250" s="161"/>
      <c r="T250" s="162"/>
      <c r="AT250" s="157" t="s">
        <v>144</v>
      </c>
      <c r="AU250" s="157" t="s">
        <v>84</v>
      </c>
      <c r="AV250" s="13" t="s">
        <v>84</v>
      </c>
      <c r="AW250" s="13" t="s">
        <v>30</v>
      </c>
      <c r="AX250" s="13" t="s">
        <v>74</v>
      </c>
      <c r="AY250" s="157" t="s">
        <v>135</v>
      </c>
    </row>
    <row r="251" spans="1:65" s="13" customFormat="1" ht="11.25">
      <c r="B251" s="155"/>
      <c r="D251" s="156" t="s">
        <v>144</v>
      </c>
      <c r="E251" s="157" t="s">
        <v>1</v>
      </c>
      <c r="F251" s="158" t="s">
        <v>207</v>
      </c>
      <c r="H251" s="159">
        <v>10.8</v>
      </c>
      <c r="L251" s="155"/>
      <c r="M251" s="160"/>
      <c r="N251" s="161"/>
      <c r="O251" s="161"/>
      <c r="P251" s="161"/>
      <c r="Q251" s="161"/>
      <c r="R251" s="161"/>
      <c r="S251" s="161"/>
      <c r="T251" s="162"/>
      <c r="AT251" s="157" t="s">
        <v>144</v>
      </c>
      <c r="AU251" s="157" t="s">
        <v>84</v>
      </c>
      <c r="AV251" s="13" t="s">
        <v>84</v>
      </c>
      <c r="AW251" s="13" t="s">
        <v>30</v>
      </c>
      <c r="AX251" s="13" t="s">
        <v>74</v>
      </c>
      <c r="AY251" s="157" t="s">
        <v>135</v>
      </c>
    </row>
    <row r="252" spans="1:65" s="14" customFormat="1" ht="11.25">
      <c r="B252" s="163"/>
      <c r="D252" s="156" t="s">
        <v>144</v>
      </c>
      <c r="E252" s="164" t="s">
        <v>1</v>
      </c>
      <c r="F252" s="165" t="s">
        <v>151</v>
      </c>
      <c r="H252" s="166">
        <v>73.8</v>
      </c>
      <c r="L252" s="163"/>
      <c r="M252" s="167"/>
      <c r="N252" s="168"/>
      <c r="O252" s="168"/>
      <c r="P252" s="168"/>
      <c r="Q252" s="168"/>
      <c r="R252" s="168"/>
      <c r="S252" s="168"/>
      <c r="T252" s="169"/>
      <c r="AT252" s="164" t="s">
        <v>144</v>
      </c>
      <c r="AU252" s="164" t="s">
        <v>84</v>
      </c>
      <c r="AV252" s="14" t="s">
        <v>142</v>
      </c>
      <c r="AW252" s="14" t="s">
        <v>30</v>
      </c>
      <c r="AX252" s="14" t="s">
        <v>82</v>
      </c>
      <c r="AY252" s="164" t="s">
        <v>135</v>
      </c>
    </row>
    <row r="253" spans="1:65" s="2" customFormat="1" ht="24.2" customHeight="1">
      <c r="A253" s="28"/>
      <c r="B253" s="141"/>
      <c r="C253" s="170" t="s">
        <v>291</v>
      </c>
      <c r="D253" s="170" t="s">
        <v>163</v>
      </c>
      <c r="E253" s="171" t="s">
        <v>305</v>
      </c>
      <c r="F253" s="172" t="s">
        <v>306</v>
      </c>
      <c r="G253" s="173" t="s">
        <v>141</v>
      </c>
      <c r="H253" s="174">
        <v>73.8</v>
      </c>
      <c r="I253" s="175"/>
      <c r="J253" s="175">
        <f>ROUND(I253*H253,2)</f>
        <v>0</v>
      </c>
      <c r="K253" s="176"/>
      <c r="L253" s="177"/>
      <c r="M253" s="178" t="s">
        <v>1</v>
      </c>
      <c r="N253" s="179" t="s">
        <v>39</v>
      </c>
      <c r="O253" s="151">
        <v>0</v>
      </c>
      <c r="P253" s="151">
        <f>O253*H253</f>
        <v>0</v>
      </c>
      <c r="Q253" s="151">
        <v>3.6420000000000001E-2</v>
      </c>
      <c r="R253" s="151">
        <f>Q253*H253</f>
        <v>2.6877960000000001</v>
      </c>
      <c r="S253" s="151">
        <v>0</v>
      </c>
      <c r="T253" s="152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53" t="s">
        <v>291</v>
      </c>
      <c r="AT253" s="153" t="s">
        <v>163</v>
      </c>
      <c r="AU253" s="153" t="s">
        <v>84</v>
      </c>
      <c r="AY253" s="16" t="s">
        <v>135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6" t="s">
        <v>82</v>
      </c>
      <c r="BK253" s="154">
        <f>ROUND(I253*H253,2)</f>
        <v>0</v>
      </c>
      <c r="BL253" s="16" t="s">
        <v>217</v>
      </c>
      <c r="BM253" s="153" t="s">
        <v>307</v>
      </c>
    </row>
    <row r="254" spans="1:65" s="13" customFormat="1" ht="11.25">
      <c r="B254" s="155"/>
      <c r="D254" s="156" t="s">
        <v>144</v>
      </c>
      <c r="E254" s="157" t="s">
        <v>1</v>
      </c>
      <c r="F254" s="158" t="s">
        <v>208</v>
      </c>
      <c r="H254" s="159">
        <v>37.799999999999997</v>
      </c>
      <c r="L254" s="155"/>
      <c r="M254" s="160"/>
      <c r="N254" s="161"/>
      <c r="O254" s="161"/>
      <c r="P254" s="161"/>
      <c r="Q254" s="161"/>
      <c r="R254" s="161"/>
      <c r="S254" s="161"/>
      <c r="T254" s="162"/>
      <c r="AT254" s="157" t="s">
        <v>144</v>
      </c>
      <c r="AU254" s="157" t="s">
        <v>84</v>
      </c>
      <c r="AV254" s="13" t="s">
        <v>84</v>
      </c>
      <c r="AW254" s="13" t="s">
        <v>30</v>
      </c>
      <c r="AX254" s="13" t="s">
        <v>74</v>
      </c>
      <c r="AY254" s="157" t="s">
        <v>135</v>
      </c>
    </row>
    <row r="255" spans="1:65" s="13" customFormat="1" ht="11.25">
      <c r="B255" s="155"/>
      <c r="D255" s="156" t="s">
        <v>144</v>
      </c>
      <c r="E255" s="157" t="s">
        <v>1</v>
      </c>
      <c r="F255" s="158" t="s">
        <v>209</v>
      </c>
      <c r="H255" s="159">
        <v>25.2</v>
      </c>
      <c r="L255" s="155"/>
      <c r="M255" s="160"/>
      <c r="N255" s="161"/>
      <c r="O255" s="161"/>
      <c r="P255" s="161"/>
      <c r="Q255" s="161"/>
      <c r="R255" s="161"/>
      <c r="S255" s="161"/>
      <c r="T255" s="162"/>
      <c r="AT255" s="157" t="s">
        <v>144</v>
      </c>
      <c r="AU255" s="157" t="s">
        <v>84</v>
      </c>
      <c r="AV255" s="13" t="s">
        <v>84</v>
      </c>
      <c r="AW255" s="13" t="s">
        <v>30</v>
      </c>
      <c r="AX255" s="13" t="s">
        <v>74</v>
      </c>
      <c r="AY255" s="157" t="s">
        <v>135</v>
      </c>
    </row>
    <row r="256" spans="1:65" s="13" customFormat="1" ht="11.25">
      <c r="B256" s="155"/>
      <c r="D256" s="156" t="s">
        <v>144</v>
      </c>
      <c r="E256" s="157" t="s">
        <v>1</v>
      </c>
      <c r="F256" s="158" t="s">
        <v>207</v>
      </c>
      <c r="H256" s="159">
        <v>10.8</v>
      </c>
      <c r="L256" s="155"/>
      <c r="M256" s="160"/>
      <c r="N256" s="161"/>
      <c r="O256" s="161"/>
      <c r="P256" s="161"/>
      <c r="Q256" s="161"/>
      <c r="R256" s="161"/>
      <c r="S256" s="161"/>
      <c r="T256" s="162"/>
      <c r="AT256" s="157" t="s">
        <v>144</v>
      </c>
      <c r="AU256" s="157" t="s">
        <v>84</v>
      </c>
      <c r="AV256" s="13" t="s">
        <v>84</v>
      </c>
      <c r="AW256" s="13" t="s">
        <v>30</v>
      </c>
      <c r="AX256" s="13" t="s">
        <v>74</v>
      </c>
      <c r="AY256" s="157" t="s">
        <v>135</v>
      </c>
    </row>
    <row r="257" spans="1:65" s="14" customFormat="1" ht="11.25">
      <c r="B257" s="163"/>
      <c r="D257" s="156" t="s">
        <v>144</v>
      </c>
      <c r="E257" s="164" t="s">
        <v>1</v>
      </c>
      <c r="F257" s="165" t="s">
        <v>151</v>
      </c>
      <c r="H257" s="166">
        <v>73.8</v>
      </c>
      <c r="L257" s="163"/>
      <c r="M257" s="167"/>
      <c r="N257" s="168"/>
      <c r="O257" s="168"/>
      <c r="P257" s="168"/>
      <c r="Q257" s="168"/>
      <c r="R257" s="168"/>
      <c r="S257" s="168"/>
      <c r="T257" s="169"/>
      <c r="AT257" s="164" t="s">
        <v>144</v>
      </c>
      <c r="AU257" s="164" t="s">
        <v>84</v>
      </c>
      <c r="AV257" s="14" t="s">
        <v>142</v>
      </c>
      <c r="AW257" s="14" t="s">
        <v>30</v>
      </c>
      <c r="AX257" s="14" t="s">
        <v>82</v>
      </c>
      <c r="AY257" s="164" t="s">
        <v>135</v>
      </c>
    </row>
    <row r="258" spans="1:65" s="2" customFormat="1" ht="24.2" customHeight="1">
      <c r="A258" s="28"/>
      <c r="B258" s="141"/>
      <c r="C258" s="142" t="s">
        <v>308</v>
      </c>
      <c r="D258" s="142" t="s">
        <v>138</v>
      </c>
      <c r="E258" s="143" t="s">
        <v>309</v>
      </c>
      <c r="F258" s="144" t="s">
        <v>310</v>
      </c>
      <c r="G258" s="145" t="s">
        <v>277</v>
      </c>
      <c r="H258" s="146">
        <v>18</v>
      </c>
      <c r="I258" s="147"/>
      <c r="J258" s="147">
        <f>ROUND(I258*H258,2)</f>
        <v>0</v>
      </c>
      <c r="K258" s="148"/>
      <c r="L258" s="29"/>
      <c r="M258" s="149" t="s">
        <v>1</v>
      </c>
      <c r="N258" s="150" t="s">
        <v>39</v>
      </c>
      <c r="O258" s="151">
        <v>1.298</v>
      </c>
      <c r="P258" s="151">
        <f>O258*H258</f>
        <v>23.364000000000001</v>
      </c>
      <c r="Q258" s="151">
        <v>2.5999999999999998E-4</v>
      </c>
      <c r="R258" s="151">
        <f>Q258*H258</f>
        <v>4.6799999999999993E-3</v>
      </c>
      <c r="S258" s="151">
        <v>0</v>
      </c>
      <c r="T258" s="152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3" t="s">
        <v>217</v>
      </c>
      <c r="AT258" s="153" t="s">
        <v>138</v>
      </c>
      <c r="AU258" s="153" t="s">
        <v>84</v>
      </c>
      <c r="AY258" s="16" t="s">
        <v>135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6" t="s">
        <v>82</v>
      </c>
      <c r="BK258" s="154">
        <f>ROUND(I258*H258,2)</f>
        <v>0</v>
      </c>
      <c r="BL258" s="16" t="s">
        <v>217</v>
      </c>
      <c r="BM258" s="153" t="s">
        <v>311</v>
      </c>
    </row>
    <row r="259" spans="1:65" s="13" customFormat="1" ht="11.25">
      <c r="B259" s="155"/>
      <c r="D259" s="156" t="s">
        <v>144</v>
      </c>
      <c r="E259" s="157" t="s">
        <v>1</v>
      </c>
      <c r="F259" s="158" t="s">
        <v>312</v>
      </c>
      <c r="H259" s="159">
        <v>18</v>
      </c>
      <c r="L259" s="155"/>
      <c r="M259" s="160"/>
      <c r="N259" s="161"/>
      <c r="O259" s="161"/>
      <c r="P259" s="161"/>
      <c r="Q259" s="161"/>
      <c r="R259" s="161"/>
      <c r="S259" s="161"/>
      <c r="T259" s="162"/>
      <c r="AT259" s="157" t="s">
        <v>144</v>
      </c>
      <c r="AU259" s="157" t="s">
        <v>84</v>
      </c>
      <c r="AV259" s="13" t="s">
        <v>84</v>
      </c>
      <c r="AW259" s="13" t="s">
        <v>30</v>
      </c>
      <c r="AX259" s="13" t="s">
        <v>82</v>
      </c>
      <c r="AY259" s="157" t="s">
        <v>135</v>
      </c>
    </row>
    <row r="260" spans="1:65" s="2" customFormat="1" ht="24.2" customHeight="1">
      <c r="A260" s="28"/>
      <c r="B260" s="141"/>
      <c r="C260" s="170" t="s">
        <v>313</v>
      </c>
      <c r="D260" s="170" t="s">
        <v>163</v>
      </c>
      <c r="E260" s="171" t="s">
        <v>314</v>
      </c>
      <c r="F260" s="172" t="s">
        <v>315</v>
      </c>
      <c r="G260" s="173" t="s">
        <v>141</v>
      </c>
      <c r="H260" s="174">
        <v>10.368</v>
      </c>
      <c r="I260" s="175"/>
      <c r="J260" s="175">
        <f>ROUND(I260*H260,2)</f>
        <v>0</v>
      </c>
      <c r="K260" s="176"/>
      <c r="L260" s="177"/>
      <c r="M260" s="178" t="s">
        <v>1</v>
      </c>
      <c r="N260" s="179" t="s">
        <v>39</v>
      </c>
      <c r="O260" s="151">
        <v>0</v>
      </c>
      <c r="P260" s="151">
        <f>O260*H260</f>
        <v>0</v>
      </c>
      <c r="Q260" s="151">
        <v>3.7499999999999999E-2</v>
      </c>
      <c r="R260" s="151">
        <f>Q260*H260</f>
        <v>0.38879999999999998</v>
      </c>
      <c r="S260" s="151">
        <v>0</v>
      </c>
      <c r="T260" s="152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53" t="s">
        <v>291</v>
      </c>
      <c r="AT260" s="153" t="s">
        <v>163</v>
      </c>
      <c r="AU260" s="153" t="s">
        <v>84</v>
      </c>
      <c r="AY260" s="16" t="s">
        <v>135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6" t="s">
        <v>82</v>
      </c>
      <c r="BK260" s="154">
        <f>ROUND(I260*H260,2)</f>
        <v>0</v>
      </c>
      <c r="BL260" s="16" t="s">
        <v>217</v>
      </c>
      <c r="BM260" s="153" t="s">
        <v>316</v>
      </c>
    </row>
    <row r="261" spans="1:65" s="13" customFormat="1" ht="11.25">
      <c r="B261" s="155"/>
      <c r="D261" s="156" t="s">
        <v>144</v>
      </c>
      <c r="E261" s="157" t="s">
        <v>1</v>
      </c>
      <c r="F261" s="158" t="s">
        <v>190</v>
      </c>
      <c r="H261" s="159">
        <v>10.368</v>
      </c>
      <c r="L261" s="155"/>
      <c r="M261" s="160"/>
      <c r="N261" s="161"/>
      <c r="O261" s="161"/>
      <c r="P261" s="161"/>
      <c r="Q261" s="161"/>
      <c r="R261" s="161"/>
      <c r="S261" s="161"/>
      <c r="T261" s="162"/>
      <c r="AT261" s="157" t="s">
        <v>144</v>
      </c>
      <c r="AU261" s="157" t="s">
        <v>84</v>
      </c>
      <c r="AV261" s="13" t="s">
        <v>84</v>
      </c>
      <c r="AW261" s="13" t="s">
        <v>30</v>
      </c>
      <c r="AX261" s="13" t="s">
        <v>82</v>
      </c>
      <c r="AY261" s="157" t="s">
        <v>135</v>
      </c>
    </row>
    <row r="262" spans="1:65" s="2" customFormat="1" ht="24.2" customHeight="1">
      <c r="A262" s="28"/>
      <c r="B262" s="141"/>
      <c r="C262" s="142" t="s">
        <v>317</v>
      </c>
      <c r="D262" s="142" t="s">
        <v>138</v>
      </c>
      <c r="E262" s="143" t="s">
        <v>318</v>
      </c>
      <c r="F262" s="144" t="s">
        <v>319</v>
      </c>
      <c r="G262" s="145" t="s">
        <v>277</v>
      </c>
      <c r="H262" s="146">
        <v>21</v>
      </c>
      <c r="I262" s="147"/>
      <c r="J262" s="147">
        <f>ROUND(I262*H262,2)</f>
        <v>0</v>
      </c>
      <c r="K262" s="148"/>
      <c r="L262" s="29"/>
      <c r="M262" s="149" t="s">
        <v>1</v>
      </c>
      <c r="N262" s="150" t="s">
        <v>39</v>
      </c>
      <c r="O262" s="151">
        <v>0.34499999999999997</v>
      </c>
      <c r="P262" s="151">
        <f>O262*H262</f>
        <v>7.2449999999999992</v>
      </c>
      <c r="Q262" s="151">
        <v>0</v>
      </c>
      <c r="R262" s="151">
        <f>Q262*H262</f>
        <v>0</v>
      </c>
      <c r="S262" s="151">
        <v>0</v>
      </c>
      <c r="T262" s="152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53" t="s">
        <v>217</v>
      </c>
      <c r="AT262" s="153" t="s">
        <v>138</v>
      </c>
      <c r="AU262" s="153" t="s">
        <v>84</v>
      </c>
      <c r="AY262" s="16" t="s">
        <v>135</v>
      </c>
      <c r="BE262" s="154">
        <f>IF(N262="základní",J262,0)</f>
        <v>0</v>
      </c>
      <c r="BF262" s="154">
        <f>IF(N262="snížená",J262,0)</f>
        <v>0</v>
      </c>
      <c r="BG262" s="154">
        <f>IF(N262="zákl. přenesená",J262,0)</f>
        <v>0</v>
      </c>
      <c r="BH262" s="154">
        <f>IF(N262="sníž. přenesená",J262,0)</f>
        <v>0</v>
      </c>
      <c r="BI262" s="154">
        <f>IF(N262="nulová",J262,0)</f>
        <v>0</v>
      </c>
      <c r="BJ262" s="16" t="s">
        <v>82</v>
      </c>
      <c r="BK262" s="154">
        <f>ROUND(I262*H262,2)</f>
        <v>0</v>
      </c>
      <c r="BL262" s="16" t="s">
        <v>217</v>
      </c>
      <c r="BM262" s="153" t="s">
        <v>320</v>
      </c>
    </row>
    <row r="263" spans="1:65" s="13" customFormat="1" ht="11.25">
      <c r="B263" s="155"/>
      <c r="D263" s="156" t="s">
        <v>144</v>
      </c>
      <c r="E263" s="157" t="s">
        <v>1</v>
      </c>
      <c r="F263" s="158" t="s">
        <v>321</v>
      </c>
      <c r="H263" s="159">
        <v>3</v>
      </c>
      <c r="L263" s="155"/>
      <c r="M263" s="160"/>
      <c r="N263" s="161"/>
      <c r="O263" s="161"/>
      <c r="P263" s="161"/>
      <c r="Q263" s="161"/>
      <c r="R263" s="161"/>
      <c r="S263" s="161"/>
      <c r="T263" s="162"/>
      <c r="AT263" s="157" t="s">
        <v>144</v>
      </c>
      <c r="AU263" s="157" t="s">
        <v>84</v>
      </c>
      <c r="AV263" s="13" t="s">
        <v>84</v>
      </c>
      <c r="AW263" s="13" t="s">
        <v>30</v>
      </c>
      <c r="AX263" s="13" t="s">
        <v>74</v>
      </c>
      <c r="AY263" s="157" t="s">
        <v>135</v>
      </c>
    </row>
    <row r="264" spans="1:65" s="13" customFormat="1" ht="11.25">
      <c r="B264" s="155"/>
      <c r="D264" s="156" t="s">
        <v>144</v>
      </c>
      <c r="E264" s="157" t="s">
        <v>1</v>
      </c>
      <c r="F264" s="158" t="s">
        <v>312</v>
      </c>
      <c r="H264" s="159">
        <v>18</v>
      </c>
      <c r="L264" s="155"/>
      <c r="M264" s="160"/>
      <c r="N264" s="161"/>
      <c r="O264" s="161"/>
      <c r="P264" s="161"/>
      <c r="Q264" s="161"/>
      <c r="R264" s="161"/>
      <c r="S264" s="161"/>
      <c r="T264" s="162"/>
      <c r="AT264" s="157" t="s">
        <v>144</v>
      </c>
      <c r="AU264" s="157" t="s">
        <v>84</v>
      </c>
      <c r="AV264" s="13" t="s">
        <v>84</v>
      </c>
      <c r="AW264" s="13" t="s">
        <v>30</v>
      </c>
      <c r="AX264" s="13" t="s">
        <v>74</v>
      </c>
      <c r="AY264" s="157" t="s">
        <v>135</v>
      </c>
    </row>
    <row r="265" spans="1:65" s="14" customFormat="1" ht="11.25">
      <c r="B265" s="163"/>
      <c r="D265" s="156" t="s">
        <v>144</v>
      </c>
      <c r="E265" s="164" t="s">
        <v>95</v>
      </c>
      <c r="F265" s="165" t="s">
        <v>151</v>
      </c>
      <c r="H265" s="166">
        <v>21</v>
      </c>
      <c r="L265" s="163"/>
      <c r="M265" s="167"/>
      <c r="N265" s="168"/>
      <c r="O265" s="168"/>
      <c r="P265" s="168"/>
      <c r="Q265" s="168"/>
      <c r="R265" s="168"/>
      <c r="S265" s="168"/>
      <c r="T265" s="169"/>
      <c r="AT265" s="164" t="s">
        <v>144</v>
      </c>
      <c r="AU265" s="164" t="s">
        <v>84</v>
      </c>
      <c r="AV265" s="14" t="s">
        <v>142</v>
      </c>
      <c r="AW265" s="14" t="s">
        <v>30</v>
      </c>
      <c r="AX265" s="14" t="s">
        <v>82</v>
      </c>
      <c r="AY265" s="164" t="s">
        <v>135</v>
      </c>
    </row>
    <row r="266" spans="1:65" s="2" customFormat="1" ht="16.5" customHeight="1">
      <c r="A266" s="28"/>
      <c r="B266" s="141"/>
      <c r="C266" s="170" t="s">
        <v>322</v>
      </c>
      <c r="D266" s="170" t="s">
        <v>163</v>
      </c>
      <c r="E266" s="171" t="s">
        <v>323</v>
      </c>
      <c r="F266" s="172" t="s">
        <v>324</v>
      </c>
      <c r="G266" s="173" t="s">
        <v>161</v>
      </c>
      <c r="H266" s="174">
        <v>13.8</v>
      </c>
      <c r="I266" s="175"/>
      <c r="J266" s="175">
        <f>ROUND(I266*H266,2)</f>
        <v>0</v>
      </c>
      <c r="K266" s="176"/>
      <c r="L266" s="177"/>
      <c r="M266" s="178" t="s">
        <v>1</v>
      </c>
      <c r="N266" s="179" t="s">
        <v>39</v>
      </c>
      <c r="O266" s="151">
        <v>0</v>
      </c>
      <c r="P266" s="151">
        <f>O266*H266</f>
        <v>0</v>
      </c>
      <c r="Q266" s="151">
        <v>8.0000000000000004E-4</v>
      </c>
      <c r="R266" s="151">
        <f>Q266*H266</f>
        <v>1.1040000000000001E-2</v>
      </c>
      <c r="S266" s="151">
        <v>0</v>
      </c>
      <c r="T266" s="152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3" t="s">
        <v>291</v>
      </c>
      <c r="AT266" s="153" t="s">
        <v>163</v>
      </c>
      <c r="AU266" s="153" t="s">
        <v>84</v>
      </c>
      <c r="AY266" s="16" t="s">
        <v>135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6" t="s">
        <v>82</v>
      </c>
      <c r="BK266" s="154">
        <f>ROUND(I266*H266,2)</f>
        <v>0</v>
      </c>
      <c r="BL266" s="16" t="s">
        <v>217</v>
      </c>
      <c r="BM266" s="153" t="s">
        <v>325</v>
      </c>
    </row>
    <row r="267" spans="1:65" s="13" customFormat="1" ht="11.25">
      <c r="B267" s="155"/>
      <c r="D267" s="156" t="s">
        <v>144</v>
      </c>
      <c r="E267" s="157" t="s">
        <v>1</v>
      </c>
      <c r="F267" s="158" t="s">
        <v>326</v>
      </c>
      <c r="H267" s="159">
        <v>3</v>
      </c>
      <c r="L267" s="155"/>
      <c r="M267" s="160"/>
      <c r="N267" s="161"/>
      <c r="O267" s="161"/>
      <c r="P267" s="161"/>
      <c r="Q267" s="161"/>
      <c r="R267" s="161"/>
      <c r="S267" s="161"/>
      <c r="T267" s="162"/>
      <c r="AT267" s="157" t="s">
        <v>144</v>
      </c>
      <c r="AU267" s="157" t="s">
        <v>84</v>
      </c>
      <c r="AV267" s="13" t="s">
        <v>84</v>
      </c>
      <c r="AW267" s="13" t="s">
        <v>30</v>
      </c>
      <c r="AX267" s="13" t="s">
        <v>74</v>
      </c>
      <c r="AY267" s="157" t="s">
        <v>135</v>
      </c>
    </row>
    <row r="268" spans="1:65" s="13" customFormat="1" ht="11.25">
      <c r="B268" s="155"/>
      <c r="D268" s="156" t="s">
        <v>144</v>
      </c>
      <c r="E268" s="157" t="s">
        <v>1</v>
      </c>
      <c r="F268" s="158" t="s">
        <v>266</v>
      </c>
      <c r="H268" s="159">
        <v>10.8</v>
      </c>
      <c r="L268" s="155"/>
      <c r="M268" s="160"/>
      <c r="N268" s="161"/>
      <c r="O268" s="161"/>
      <c r="P268" s="161"/>
      <c r="Q268" s="161"/>
      <c r="R268" s="161"/>
      <c r="S268" s="161"/>
      <c r="T268" s="162"/>
      <c r="AT268" s="157" t="s">
        <v>144</v>
      </c>
      <c r="AU268" s="157" t="s">
        <v>84</v>
      </c>
      <c r="AV268" s="13" t="s">
        <v>84</v>
      </c>
      <c r="AW268" s="13" t="s">
        <v>30</v>
      </c>
      <c r="AX268" s="13" t="s">
        <v>74</v>
      </c>
      <c r="AY268" s="157" t="s">
        <v>135</v>
      </c>
    </row>
    <row r="269" spans="1:65" s="14" customFormat="1" ht="11.25">
      <c r="B269" s="163"/>
      <c r="D269" s="156" t="s">
        <v>144</v>
      </c>
      <c r="E269" s="164" t="s">
        <v>1</v>
      </c>
      <c r="F269" s="165" t="s">
        <v>151</v>
      </c>
      <c r="H269" s="166">
        <v>13.8</v>
      </c>
      <c r="L269" s="163"/>
      <c r="M269" s="167"/>
      <c r="N269" s="168"/>
      <c r="O269" s="168"/>
      <c r="P269" s="168"/>
      <c r="Q269" s="168"/>
      <c r="R269" s="168"/>
      <c r="S269" s="168"/>
      <c r="T269" s="169"/>
      <c r="AT269" s="164" t="s">
        <v>144</v>
      </c>
      <c r="AU269" s="164" t="s">
        <v>84</v>
      </c>
      <c r="AV269" s="14" t="s">
        <v>142</v>
      </c>
      <c r="AW269" s="14" t="s">
        <v>30</v>
      </c>
      <c r="AX269" s="14" t="s">
        <v>82</v>
      </c>
      <c r="AY269" s="164" t="s">
        <v>135</v>
      </c>
    </row>
    <row r="270" spans="1:65" s="2" customFormat="1" ht="16.5" customHeight="1">
      <c r="A270" s="28"/>
      <c r="B270" s="141"/>
      <c r="C270" s="170" t="s">
        <v>327</v>
      </c>
      <c r="D270" s="170" t="s">
        <v>163</v>
      </c>
      <c r="E270" s="171" t="s">
        <v>328</v>
      </c>
      <c r="F270" s="172" t="s">
        <v>329</v>
      </c>
      <c r="G270" s="173" t="s">
        <v>330</v>
      </c>
      <c r="H270" s="174">
        <v>21</v>
      </c>
      <c r="I270" s="175"/>
      <c r="J270" s="175">
        <f>ROUND(I270*H270,2)</f>
        <v>0</v>
      </c>
      <c r="K270" s="176"/>
      <c r="L270" s="177"/>
      <c r="M270" s="178" t="s">
        <v>1</v>
      </c>
      <c r="N270" s="179" t="s">
        <v>39</v>
      </c>
      <c r="O270" s="151">
        <v>0</v>
      </c>
      <c r="P270" s="151">
        <f>O270*H270</f>
        <v>0</v>
      </c>
      <c r="Q270" s="151">
        <v>2.0000000000000001E-4</v>
      </c>
      <c r="R270" s="151">
        <f>Q270*H270</f>
        <v>4.2000000000000006E-3</v>
      </c>
      <c r="S270" s="151">
        <v>0</v>
      </c>
      <c r="T270" s="152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3" t="s">
        <v>291</v>
      </c>
      <c r="AT270" s="153" t="s">
        <v>163</v>
      </c>
      <c r="AU270" s="153" t="s">
        <v>84</v>
      </c>
      <c r="AY270" s="16" t="s">
        <v>135</v>
      </c>
      <c r="BE270" s="154">
        <f>IF(N270="základní",J270,0)</f>
        <v>0</v>
      </c>
      <c r="BF270" s="154">
        <f>IF(N270="snížená",J270,0)</f>
        <v>0</v>
      </c>
      <c r="BG270" s="154">
        <f>IF(N270="zákl. přenesená",J270,0)</f>
        <v>0</v>
      </c>
      <c r="BH270" s="154">
        <f>IF(N270="sníž. přenesená",J270,0)</f>
        <v>0</v>
      </c>
      <c r="BI270" s="154">
        <f>IF(N270="nulová",J270,0)</f>
        <v>0</v>
      </c>
      <c r="BJ270" s="16" t="s">
        <v>82</v>
      </c>
      <c r="BK270" s="154">
        <f>ROUND(I270*H270,2)</f>
        <v>0</v>
      </c>
      <c r="BL270" s="16" t="s">
        <v>217</v>
      </c>
      <c r="BM270" s="153" t="s">
        <v>331</v>
      </c>
    </row>
    <row r="271" spans="1:65" s="13" customFormat="1" ht="11.25">
      <c r="B271" s="155"/>
      <c r="D271" s="156" t="s">
        <v>144</v>
      </c>
      <c r="E271" s="157" t="s">
        <v>1</v>
      </c>
      <c r="F271" s="158" t="s">
        <v>321</v>
      </c>
      <c r="H271" s="159">
        <v>3</v>
      </c>
      <c r="L271" s="155"/>
      <c r="M271" s="160"/>
      <c r="N271" s="161"/>
      <c r="O271" s="161"/>
      <c r="P271" s="161"/>
      <c r="Q271" s="161"/>
      <c r="R271" s="161"/>
      <c r="S271" s="161"/>
      <c r="T271" s="162"/>
      <c r="AT271" s="157" t="s">
        <v>144</v>
      </c>
      <c r="AU271" s="157" t="s">
        <v>84</v>
      </c>
      <c r="AV271" s="13" t="s">
        <v>84</v>
      </c>
      <c r="AW271" s="13" t="s">
        <v>30</v>
      </c>
      <c r="AX271" s="13" t="s">
        <v>74</v>
      </c>
      <c r="AY271" s="157" t="s">
        <v>135</v>
      </c>
    </row>
    <row r="272" spans="1:65" s="13" customFormat="1" ht="11.25">
      <c r="B272" s="155"/>
      <c r="D272" s="156" t="s">
        <v>144</v>
      </c>
      <c r="E272" s="157" t="s">
        <v>1</v>
      </c>
      <c r="F272" s="158" t="s">
        <v>312</v>
      </c>
      <c r="H272" s="159">
        <v>18</v>
      </c>
      <c r="L272" s="155"/>
      <c r="M272" s="160"/>
      <c r="N272" s="161"/>
      <c r="O272" s="161"/>
      <c r="P272" s="161"/>
      <c r="Q272" s="161"/>
      <c r="R272" s="161"/>
      <c r="S272" s="161"/>
      <c r="T272" s="162"/>
      <c r="AT272" s="157" t="s">
        <v>144</v>
      </c>
      <c r="AU272" s="157" t="s">
        <v>84</v>
      </c>
      <c r="AV272" s="13" t="s">
        <v>84</v>
      </c>
      <c r="AW272" s="13" t="s">
        <v>30</v>
      </c>
      <c r="AX272" s="13" t="s">
        <v>74</v>
      </c>
      <c r="AY272" s="157" t="s">
        <v>135</v>
      </c>
    </row>
    <row r="273" spans="1:65" s="14" customFormat="1" ht="11.25">
      <c r="B273" s="163"/>
      <c r="D273" s="156" t="s">
        <v>144</v>
      </c>
      <c r="E273" s="164" t="s">
        <v>1</v>
      </c>
      <c r="F273" s="165" t="s">
        <v>151</v>
      </c>
      <c r="H273" s="166">
        <v>21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144</v>
      </c>
      <c r="AU273" s="164" t="s">
        <v>84</v>
      </c>
      <c r="AV273" s="14" t="s">
        <v>142</v>
      </c>
      <c r="AW273" s="14" t="s">
        <v>30</v>
      </c>
      <c r="AX273" s="14" t="s">
        <v>82</v>
      </c>
      <c r="AY273" s="164" t="s">
        <v>135</v>
      </c>
    </row>
    <row r="274" spans="1:65" s="2" customFormat="1" ht="24.2" customHeight="1">
      <c r="A274" s="28"/>
      <c r="B274" s="141"/>
      <c r="C274" s="142" t="s">
        <v>332</v>
      </c>
      <c r="D274" s="142" t="s">
        <v>138</v>
      </c>
      <c r="E274" s="143" t="s">
        <v>333</v>
      </c>
      <c r="F274" s="144" t="s">
        <v>334</v>
      </c>
      <c r="G274" s="145" t="s">
        <v>277</v>
      </c>
      <c r="H274" s="146">
        <v>29</v>
      </c>
      <c r="I274" s="147"/>
      <c r="J274" s="147">
        <f>ROUND(I274*H274,2)</f>
        <v>0</v>
      </c>
      <c r="K274" s="148"/>
      <c r="L274" s="29"/>
      <c r="M274" s="149" t="s">
        <v>1</v>
      </c>
      <c r="N274" s="150" t="s">
        <v>39</v>
      </c>
      <c r="O274" s="151">
        <v>0.46400000000000002</v>
      </c>
      <c r="P274" s="151">
        <f>O274*H274</f>
        <v>13.456000000000001</v>
      </c>
      <c r="Q274" s="151">
        <v>0</v>
      </c>
      <c r="R274" s="151">
        <f>Q274*H274</f>
        <v>0</v>
      </c>
      <c r="S274" s="151">
        <v>0</v>
      </c>
      <c r="T274" s="152">
        <f>S274*H274</f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3" t="s">
        <v>217</v>
      </c>
      <c r="AT274" s="153" t="s">
        <v>138</v>
      </c>
      <c r="AU274" s="153" t="s">
        <v>84</v>
      </c>
      <c r="AY274" s="16" t="s">
        <v>135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6" t="s">
        <v>82</v>
      </c>
      <c r="BK274" s="154">
        <f>ROUND(I274*H274,2)</f>
        <v>0</v>
      </c>
      <c r="BL274" s="16" t="s">
        <v>217</v>
      </c>
      <c r="BM274" s="153" t="s">
        <v>335</v>
      </c>
    </row>
    <row r="275" spans="1:65" s="13" customFormat="1" ht="11.25">
      <c r="B275" s="155"/>
      <c r="D275" s="156" t="s">
        <v>144</v>
      </c>
      <c r="E275" s="157" t="s">
        <v>1</v>
      </c>
      <c r="F275" s="158" t="s">
        <v>336</v>
      </c>
      <c r="H275" s="159">
        <v>1</v>
      </c>
      <c r="L275" s="155"/>
      <c r="M275" s="160"/>
      <c r="N275" s="161"/>
      <c r="O275" s="161"/>
      <c r="P275" s="161"/>
      <c r="Q275" s="161"/>
      <c r="R275" s="161"/>
      <c r="S275" s="161"/>
      <c r="T275" s="162"/>
      <c r="AT275" s="157" t="s">
        <v>144</v>
      </c>
      <c r="AU275" s="157" t="s">
        <v>84</v>
      </c>
      <c r="AV275" s="13" t="s">
        <v>84</v>
      </c>
      <c r="AW275" s="13" t="s">
        <v>30</v>
      </c>
      <c r="AX275" s="13" t="s">
        <v>74</v>
      </c>
      <c r="AY275" s="157" t="s">
        <v>135</v>
      </c>
    </row>
    <row r="276" spans="1:65" s="13" customFormat="1" ht="11.25">
      <c r="B276" s="155"/>
      <c r="D276" s="156" t="s">
        <v>144</v>
      </c>
      <c r="E276" s="157" t="s">
        <v>1</v>
      </c>
      <c r="F276" s="158" t="s">
        <v>337</v>
      </c>
      <c r="H276" s="159">
        <v>3</v>
      </c>
      <c r="L276" s="155"/>
      <c r="M276" s="160"/>
      <c r="N276" s="161"/>
      <c r="O276" s="161"/>
      <c r="P276" s="161"/>
      <c r="Q276" s="161"/>
      <c r="R276" s="161"/>
      <c r="S276" s="161"/>
      <c r="T276" s="162"/>
      <c r="AT276" s="157" t="s">
        <v>144</v>
      </c>
      <c r="AU276" s="157" t="s">
        <v>84</v>
      </c>
      <c r="AV276" s="13" t="s">
        <v>84</v>
      </c>
      <c r="AW276" s="13" t="s">
        <v>30</v>
      </c>
      <c r="AX276" s="13" t="s">
        <v>74</v>
      </c>
      <c r="AY276" s="157" t="s">
        <v>135</v>
      </c>
    </row>
    <row r="277" spans="1:65" s="13" customFormat="1" ht="11.25">
      <c r="B277" s="155"/>
      <c r="D277" s="156" t="s">
        <v>144</v>
      </c>
      <c r="E277" s="157" t="s">
        <v>1</v>
      </c>
      <c r="F277" s="158" t="s">
        <v>338</v>
      </c>
      <c r="H277" s="159">
        <v>3</v>
      </c>
      <c r="L277" s="155"/>
      <c r="M277" s="160"/>
      <c r="N277" s="161"/>
      <c r="O277" s="161"/>
      <c r="P277" s="161"/>
      <c r="Q277" s="161"/>
      <c r="R277" s="161"/>
      <c r="S277" s="161"/>
      <c r="T277" s="162"/>
      <c r="AT277" s="157" t="s">
        <v>144</v>
      </c>
      <c r="AU277" s="157" t="s">
        <v>84</v>
      </c>
      <c r="AV277" s="13" t="s">
        <v>84</v>
      </c>
      <c r="AW277" s="13" t="s">
        <v>30</v>
      </c>
      <c r="AX277" s="13" t="s">
        <v>74</v>
      </c>
      <c r="AY277" s="157" t="s">
        <v>135</v>
      </c>
    </row>
    <row r="278" spans="1:65" s="13" customFormat="1" ht="11.25">
      <c r="B278" s="155"/>
      <c r="D278" s="156" t="s">
        <v>144</v>
      </c>
      <c r="E278" s="157" t="s">
        <v>1</v>
      </c>
      <c r="F278" s="158" t="s">
        <v>339</v>
      </c>
      <c r="H278" s="159">
        <v>1</v>
      </c>
      <c r="L278" s="155"/>
      <c r="M278" s="160"/>
      <c r="N278" s="161"/>
      <c r="O278" s="161"/>
      <c r="P278" s="161"/>
      <c r="Q278" s="161"/>
      <c r="R278" s="161"/>
      <c r="S278" s="161"/>
      <c r="T278" s="162"/>
      <c r="AT278" s="157" t="s">
        <v>144</v>
      </c>
      <c r="AU278" s="157" t="s">
        <v>84</v>
      </c>
      <c r="AV278" s="13" t="s">
        <v>84</v>
      </c>
      <c r="AW278" s="13" t="s">
        <v>30</v>
      </c>
      <c r="AX278" s="13" t="s">
        <v>74</v>
      </c>
      <c r="AY278" s="157" t="s">
        <v>135</v>
      </c>
    </row>
    <row r="279" spans="1:65" s="13" customFormat="1" ht="11.25">
      <c r="B279" s="155"/>
      <c r="D279" s="156" t="s">
        <v>144</v>
      </c>
      <c r="E279" s="157" t="s">
        <v>1</v>
      </c>
      <c r="F279" s="158" t="s">
        <v>340</v>
      </c>
      <c r="H279" s="159">
        <v>21</v>
      </c>
      <c r="L279" s="155"/>
      <c r="M279" s="160"/>
      <c r="N279" s="161"/>
      <c r="O279" s="161"/>
      <c r="P279" s="161"/>
      <c r="Q279" s="161"/>
      <c r="R279" s="161"/>
      <c r="S279" s="161"/>
      <c r="T279" s="162"/>
      <c r="AT279" s="157" t="s">
        <v>144</v>
      </c>
      <c r="AU279" s="157" t="s">
        <v>84</v>
      </c>
      <c r="AV279" s="13" t="s">
        <v>84</v>
      </c>
      <c r="AW279" s="13" t="s">
        <v>30</v>
      </c>
      <c r="AX279" s="13" t="s">
        <v>74</v>
      </c>
      <c r="AY279" s="157" t="s">
        <v>135</v>
      </c>
    </row>
    <row r="280" spans="1:65" s="14" customFormat="1" ht="11.25">
      <c r="B280" s="163"/>
      <c r="D280" s="156" t="s">
        <v>144</v>
      </c>
      <c r="E280" s="164" t="s">
        <v>96</v>
      </c>
      <c r="F280" s="165" t="s">
        <v>151</v>
      </c>
      <c r="H280" s="166">
        <v>29</v>
      </c>
      <c r="L280" s="163"/>
      <c r="M280" s="167"/>
      <c r="N280" s="168"/>
      <c r="O280" s="168"/>
      <c r="P280" s="168"/>
      <c r="Q280" s="168"/>
      <c r="R280" s="168"/>
      <c r="S280" s="168"/>
      <c r="T280" s="169"/>
      <c r="AT280" s="164" t="s">
        <v>144</v>
      </c>
      <c r="AU280" s="164" t="s">
        <v>84</v>
      </c>
      <c r="AV280" s="14" t="s">
        <v>142</v>
      </c>
      <c r="AW280" s="14" t="s">
        <v>30</v>
      </c>
      <c r="AX280" s="14" t="s">
        <v>82</v>
      </c>
      <c r="AY280" s="164" t="s">
        <v>135</v>
      </c>
    </row>
    <row r="281" spans="1:65" s="2" customFormat="1" ht="16.5" customHeight="1">
      <c r="A281" s="28"/>
      <c r="B281" s="141"/>
      <c r="C281" s="170" t="s">
        <v>341</v>
      </c>
      <c r="D281" s="170" t="s">
        <v>163</v>
      </c>
      <c r="E281" s="171" t="s">
        <v>323</v>
      </c>
      <c r="F281" s="172" t="s">
        <v>324</v>
      </c>
      <c r="G281" s="173" t="s">
        <v>161</v>
      </c>
      <c r="H281" s="174">
        <v>37.200000000000003</v>
      </c>
      <c r="I281" s="175"/>
      <c r="J281" s="175">
        <f>ROUND(I281*H281,2)</f>
        <v>0</v>
      </c>
      <c r="K281" s="176"/>
      <c r="L281" s="177"/>
      <c r="M281" s="178" t="s">
        <v>1</v>
      </c>
      <c r="N281" s="179" t="s">
        <v>39</v>
      </c>
      <c r="O281" s="151">
        <v>0</v>
      </c>
      <c r="P281" s="151">
        <f>O281*H281</f>
        <v>0</v>
      </c>
      <c r="Q281" s="151">
        <v>8.0000000000000004E-4</v>
      </c>
      <c r="R281" s="151">
        <f>Q281*H281</f>
        <v>2.9760000000000005E-2</v>
      </c>
      <c r="S281" s="151">
        <v>0</v>
      </c>
      <c r="T281" s="152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53" t="s">
        <v>291</v>
      </c>
      <c r="AT281" s="153" t="s">
        <v>163</v>
      </c>
      <c r="AU281" s="153" t="s">
        <v>84</v>
      </c>
      <c r="AY281" s="16" t="s">
        <v>135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6" t="s">
        <v>82</v>
      </c>
      <c r="BK281" s="154">
        <f>ROUND(I281*H281,2)</f>
        <v>0</v>
      </c>
      <c r="BL281" s="16" t="s">
        <v>217</v>
      </c>
      <c r="BM281" s="153" t="s">
        <v>342</v>
      </c>
    </row>
    <row r="282" spans="1:65" s="13" customFormat="1" ht="11.25">
      <c r="B282" s="155"/>
      <c r="D282" s="156" t="s">
        <v>144</v>
      </c>
      <c r="E282" s="157" t="s">
        <v>1</v>
      </c>
      <c r="F282" s="158" t="s">
        <v>257</v>
      </c>
      <c r="H282" s="159">
        <v>1.2</v>
      </c>
      <c r="L282" s="155"/>
      <c r="M282" s="160"/>
      <c r="N282" s="161"/>
      <c r="O282" s="161"/>
      <c r="P282" s="161"/>
      <c r="Q282" s="161"/>
      <c r="R282" s="161"/>
      <c r="S282" s="161"/>
      <c r="T282" s="162"/>
      <c r="AT282" s="157" t="s">
        <v>144</v>
      </c>
      <c r="AU282" s="157" t="s">
        <v>84</v>
      </c>
      <c r="AV282" s="13" t="s">
        <v>84</v>
      </c>
      <c r="AW282" s="13" t="s">
        <v>30</v>
      </c>
      <c r="AX282" s="13" t="s">
        <v>74</v>
      </c>
      <c r="AY282" s="157" t="s">
        <v>135</v>
      </c>
    </row>
    <row r="283" spans="1:65" s="13" customFormat="1" ht="11.25">
      <c r="B283" s="155"/>
      <c r="D283" s="156" t="s">
        <v>144</v>
      </c>
      <c r="E283" s="157" t="s">
        <v>1</v>
      </c>
      <c r="F283" s="158" t="s">
        <v>259</v>
      </c>
      <c r="H283" s="159">
        <v>4.8</v>
      </c>
      <c r="L283" s="155"/>
      <c r="M283" s="160"/>
      <c r="N283" s="161"/>
      <c r="O283" s="161"/>
      <c r="P283" s="161"/>
      <c r="Q283" s="161"/>
      <c r="R283" s="161"/>
      <c r="S283" s="161"/>
      <c r="T283" s="162"/>
      <c r="AT283" s="157" t="s">
        <v>144</v>
      </c>
      <c r="AU283" s="157" t="s">
        <v>84</v>
      </c>
      <c r="AV283" s="13" t="s">
        <v>84</v>
      </c>
      <c r="AW283" s="13" t="s">
        <v>30</v>
      </c>
      <c r="AX283" s="13" t="s">
        <v>74</v>
      </c>
      <c r="AY283" s="157" t="s">
        <v>135</v>
      </c>
    </row>
    <row r="284" spans="1:65" s="13" customFormat="1" ht="11.25">
      <c r="B284" s="155"/>
      <c r="D284" s="156" t="s">
        <v>144</v>
      </c>
      <c r="E284" s="157" t="s">
        <v>1</v>
      </c>
      <c r="F284" s="158" t="s">
        <v>258</v>
      </c>
      <c r="H284" s="159">
        <v>4.8</v>
      </c>
      <c r="L284" s="155"/>
      <c r="M284" s="160"/>
      <c r="N284" s="161"/>
      <c r="O284" s="161"/>
      <c r="P284" s="161"/>
      <c r="Q284" s="161"/>
      <c r="R284" s="161"/>
      <c r="S284" s="161"/>
      <c r="T284" s="162"/>
      <c r="AT284" s="157" t="s">
        <v>144</v>
      </c>
      <c r="AU284" s="157" t="s">
        <v>84</v>
      </c>
      <c r="AV284" s="13" t="s">
        <v>84</v>
      </c>
      <c r="AW284" s="13" t="s">
        <v>30</v>
      </c>
      <c r="AX284" s="13" t="s">
        <v>74</v>
      </c>
      <c r="AY284" s="157" t="s">
        <v>135</v>
      </c>
    </row>
    <row r="285" spans="1:65" s="13" customFormat="1" ht="11.25">
      <c r="B285" s="155"/>
      <c r="D285" s="156" t="s">
        <v>144</v>
      </c>
      <c r="E285" s="157" t="s">
        <v>1</v>
      </c>
      <c r="F285" s="158" t="s">
        <v>260</v>
      </c>
      <c r="H285" s="159">
        <v>1.2</v>
      </c>
      <c r="L285" s="155"/>
      <c r="M285" s="160"/>
      <c r="N285" s="161"/>
      <c r="O285" s="161"/>
      <c r="P285" s="161"/>
      <c r="Q285" s="161"/>
      <c r="R285" s="161"/>
      <c r="S285" s="161"/>
      <c r="T285" s="162"/>
      <c r="AT285" s="157" t="s">
        <v>144</v>
      </c>
      <c r="AU285" s="157" t="s">
        <v>84</v>
      </c>
      <c r="AV285" s="13" t="s">
        <v>84</v>
      </c>
      <c r="AW285" s="13" t="s">
        <v>30</v>
      </c>
      <c r="AX285" s="13" t="s">
        <v>74</v>
      </c>
      <c r="AY285" s="157" t="s">
        <v>135</v>
      </c>
    </row>
    <row r="286" spans="1:65" s="13" customFormat="1" ht="11.25">
      <c r="B286" s="155"/>
      <c r="D286" s="156" t="s">
        <v>144</v>
      </c>
      <c r="E286" s="157" t="s">
        <v>1</v>
      </c>
      <c r="F286" s="158" t="s">
        <v>267</v>
      </c>
      <c r="H286" s="159">
        <v>25.2</v>
      </c>
      <c r="L286" s="155"/>
      <c r="M286" s="160"/>
      <c r="N286" s="161"/>
      <c r="O286" s="161"/>
      <c r="P286" s="161"/>
      <c r="Q286" s="161"/>
      <c r="R286" s="161"/>
      <c r="S286" s="161"/>
      <c r="T286" s="162"/>
      <c r="AT286" s="157" t="s">
        <v>144</v>
      </c>
      <c r="AU286" s="157" t="s">
        <v>84</v>
      </c>
      <c r="AV286" s="13" t="s">
        <v>84</v>
      </c>
      <c r="AW286" s="13" t="s">
        <v>30</v>
      </c>
      <c r="AX286" s="13" t="s">
        <v>74</v>
      </c>
      <c r="AY286" s="157" t="s">
        <v>135</v>
      </c>
    </row>
    <row r="287" spans="1:65" s="14" customFormat="1" ht="11.25">
      <c r="B287" s="163"/>
      <c r="D287" s="156" t="s">
        <v>144</v>
      </c>
      <c r="E287" s="164" t="s">
        <v>1</v>
      </c>
      <c r="F287" s="165" t="s">
        <v>151</v>
      </c>
      <c r="H287" s="166">
        <v>37.200000000000003</v>
      </c>
      <c r="L287" s="163"/>
      <c r="M287" s="167"/>
      <c r="N287" s="168"/>
      <c r="O287" s="168"/>
      <c r="P287" s="168"/>
      <c r="Q287" s="168"/>
      <c r="R287" s="168"/>
      <c r="S287" s="168"/>
      <c r="T287" s="169"/>
      <c r="AT287" s="164" t="s">
        <v>144</v>
      </c>
      <c r="AU287" s="164" t="s">
        <v>84</v>
      </c>
      <c r="AV287" s="14" t="s">
        <v>142</v>
      </c>
      <c r="AW287" s="14" t="s">
        <v>30</v>
      </c>
      <c r="AX287" s="14" t="s">
        <v>82</v>
      </c>
      <c r="AY287" s="164" t="s">
        <v>135</v>
      </c>
    </row>
    <row r="288" spans="1:65" s="2" customFormat="1" ht="16.5" customHeight="1">
      <c r="A288" s="28"/>
      <c r="B288" s="141"/>
      <c r="C288" s="170" t="s">
        <v>343</v>
      </c>
      <c r="D288" s="170" t="s">
        <v>163</v>
      </c>
      <c r="E288" s="171" t="s">
        <v>328</v>
      </c>
      <c r="F288" s="172" t="s">
        <v>329</v>
      </c>
      <c r="G288" s="173" t="s">
        <v>330</v>
      </c>
      <c r="H288" s="174">
        <v>29</v>
      </c>
      <c r="I288" s="175"/>
      <c r="J288" s="175">
        <f>ROUND(I288*H288,2)</f>
        <v>0</v>
      </c>
      <c r="K288" s="176"/>
      <c r="L288" s="177"/>
      <c r="M288" s="178" t="s">
        <v>1</v>
      </c>
      <c r="N288" s="179" t="s">
        <v>39</v>
      </c>
      <c r="O288" s="151">
        <v>0</v>
      </c>
      <c r="P288" s="151">
        <f>O288*H288</f>
        <v>0</v>
      </c>
      <c r="Q288" s="151">
        <v>2.0000000000000001E-4</v>
      </c>
      <c r="R288" s="151">
        <f>Q288*H288</f>
        <v>5.8000000000000005E-3</v>
      </c>
      <c r="S288" s="151">
        <v>0</v>
      </c>
      <c r="T288" s="152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3" t="s">
        <v>291</v>
      </c>
      <c r="AT288" s="153" t="s">
        <v>163</v>
      </c>
      <c r="AU288" s="153" t="s">
        <v>84</v>
      </c>
      <c r="AY288" s="16" t="s">
        <v>135</v>
      </c>
      <c r="BE288" s="154">
        <f>IF(N288="základní",J288,0)</f>
        <v>0</v>
      </c>
      <c r="BF288" s="154">
        <f>IF(N288="snížená",J288,0)</f>
        <v>0</v>
      </c>
      <c r="BG288" s="154">
        <f>IF(N288="zákl. přenesená",J288,0)</f>
        <v>0</v>
      </c>
      <c r="BH288" s="154">
        <f>IF(N288="sníž. přenesená",J288,0)</f>
        <v>0</v>
      </c>
      <c r="BI288" s="154">
        <f>IF(N288="nulová",J288,0)</f>
        <v>0</v>
      </c>
      <c r="BJ288" s="16" t="s">
        <v>82</v>
      </c>
      <c r="BK288" s="154">
        <f>ROUND(I288*H288,2)</f>
        <v>0</v>
      </c>
      <c r="BL288" s="16" t="s">
        <v>217</v>
      </c>
      <c r="BM288" s="153" t="s">
        <v>344</v>
      </c>
    </row>
    <row r="289" spans="1:65" s="13" customFormat="1" ht="11.25">
      <c r="B289" s="155"/>
      <c r="D289" s="156" t="s">
        <v>144</v>
      </c>
      <c r="E289" s="157" t="s">
        <v>1</v>
      </c>
      <c r="F289" s="158" t="s">
        <v>336</v>
      </c>
      <c r="H289" s="159">
        <v>1</v>
      </c>
      <c r="L289" s="155"/>
      <c r="M289" s="160"/>
      <c r="N289" s="161"/>
      <c r="O289" s="161"/>
      <c r="P289" s="161"/>
      <c r="Q289" s="161"/>
      <c r="R289" s="161"/>
      <c r="S289" s="161"/>
      <c r="T289" s="162"/>
      <c r="AT289" s="157" t="s">
        <v>144</v>
      </c>
      <c r="AU289" s="157" t="s">
        <v>84</v>
      </c>
      <c r="AV289" s="13" t="s">
        <v>84</v>
      </c>
      <c r="AW289" s="13" t="s">
        <v>30</v>
      </c>
      <c r="AX289" s="13" t="s">
        <v>74</v>
      </c>
      <c r="AY289" s="157" t="s">
        <v>135</v>
      </c>
    </row>
    <row r="290" spans="1:65" s="13" customFormat="1" ht="11.25">
      <c r="B290" s="155"/>
      <c r="D290" s="156" t="s">
        <v>144</v>
      </c>
      <c r="E290" s="157" t="s">
        <v>1</v>
      </c>
      <c r="F290" s="158" t="s">
        <v>337</v>
      </c>
      <c r="H290" s="159">
        <v>3</v>
      </c>
      <c r="L290" s="155"/>
      <c r="M290" s="160"/>
      <c r="N290" s="161"/>
      <c r="O290" s="161"/>
      <c r="P290" s="161"/>
      <c r="Q290" s="161"/>
      <c r="R290" s="161"/>
      <c r="S290" s="161"/>
      <c r="T290" s="162"/>
      <c r="AT290" s="157" t="s">
        <v>144</v>
      </c>
      <c r="AU290" s="157" t="s">
        <v>84</v>
      </c>
      <c r="AV290" s="13" t="s">
        <v>84</v>
      </c>
      <c r="AW290" s="13" t="s">
        <v>30</v>
      </c>
      <c r="AX290" s="13" t="s">
        <v>74</v>
      </c>
      <c r="AY290" s="157" t="s">
        <v>135</v>
      </c>
    </row>
    <row r="291" spans="1:65" s="13" customFormat="1" ht="11.25">
      <c r="B291" s="155"/>
      <c r="D291" s="156" t="s">
        <v>144</v>
      </c>
      <c r="E291" s="157" t="s">
        <v>1</v>
      </c>
      <c r="F291" s="158" t="s">
        <v>338</v>
      </c>
      <c r="H291" s="159">
        <v>3</v>
      </c>
      <c r="L291" s="155"/>
      <c r="M291" s="160"/>
      <c r="N291" s="161"/>
      <c r="O291" s="161"/>
      <c r="P291" s="161"/>
      <c r="Q291" s="161"/>
      <c r="R291" s="161"/>
      <c r="S291" s="161"/>
      <c r="T291" s="162"/>
      <c r="AT291" s="157" t="s">
        <v>144</v>
      </c>
      <c r="AU291" s="157" t="s">
        <v>84</v>
      </c>
      <c r="AV291" s="13" t="s">
        <v>84</v>
      </c>
      <c r="AW291" s="13" t="s">
        <v>30</v>
      </c>
      <c r="AX291" s="13" t="s">
        <v>74</v>
      </c>
      <c r="AY291" s="157" t="s">
        <v>135</v>
      </c>
    </row>
    <row r="292" spans="1:65" s="13" customFormat="1" ht="11.25">
      <c r="B292" s="155"/>
      <c r="D292" s="156" t="s">
        <v>144</v>
      </c>
      <c r="E292" s="157" t="s">
        <v>1</v>
      </c>
      <c r="F292" s="158" t="s">
        <v>339</v>
      </c>
      <c r="H292" s="159">
        <v>1</v>
      </c>
      <c r="L292" s="155"/>
      <c r="M292" s="160"/>
      <c r="N292" s="161"/>
      <c r="O292" s="161"/>
      <c r="P292" s="161"/>
      <c r="Q292" s="161"/>
      <c r="R292" s="161"/>
      <c r="S292" s="161"/>
      <c r="T292" s="162"/>
      <c r="AT292" s="157" t="s">
        <v>144</v>
      </c>
      <c r="AU292" s="157" t="s">
        <v>84</v>
      </c>
      <c r="AV292" s="13" t="s">
        <v>84</v>
      </c>
      <c r="AW292" s="13" t="s">
        <v>30</v>
      </c>
      <c r="AX292" s="13" t="s">
        <v>74</v>
      </c>
      <c r="AY292" s="157" t="s">
        <v>135</v>
      </c>
    </row>
    <row r="293" spans="1:65" s="13" customFormat="1" ht="11.25">
      <c r="B293" s="155"/>
      <c r="D293" s="156" t="s">
        <v>144</v>
      </c>
      <c r="E293" s="157" t="s">
        <v>1</v>
      </c>
      <c r="F293" s="158" t="s">
        <v>340</v>
      </c>
      <c r="H293" s="159">
        <v>21</v>
      </c>
      <c r="L293" s="155"/>
      <c r="M293" s="160"/>
      <c r="N293" s="161"/>
      <c r="O293" s="161"/>
      <c r="P293" s="161"/>
      <c r="Q293" s="161"/>
      <c r="R293" s="161"/>
      <c r="S293" s="161"/>
      <c r="T293" s="162"/>
      <c r="AT293" s="157" t="s">
        <v>144</v>
      </c>
      <c r="AU293" s="157" t="s">
        <v>84</v>
      </c>
      <c r="AV293" s="13" t="s">
        <v>84</v>
      </c>
      <c r="AW293" s="13" t="s">
        <v>30</v>
      </c>
      <c r="AX293" s="13" t="s">
        <v>74</v>
      </c>
      <c r="AY293" s="157" t="s">
        <v>135</v>
      </c>
    </row>
    <row r="294" spans="1:65" s="14" customFormat="1" ht="11.25">
      <c r="B294" s="163"/>
      <c r="D294" s="156" t="s">
        <v>144</v>
      </c>
      <c r="E294" s="164" t="s">
        <v>1</v>
      </c>
      <c r="F294" s="165" t="s">
        <v>151</v>
      </c>
      <c r="H294" s="166">
        <v>29</v>
      </c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144</v>
      </c>
      <c r="AU294" s="164" t="s">
        <v>84</v>
      </c>
      <c r="AV294" s="14" t="s">
        <v>142</v>
      </c>
      <c r="AW294" s="14" t="s">
        <v>30</v>
      </c>
      <c r="AX294" s="14" t="s">
        <v>82</v>
      </c>
      <c r="AY294" s="164" t="s">
        <v>135</v>
      </c>
    </row>
    <row r="295" spans="1:65" s="2" customFormat="1" ht="24.2" customHeight="1">
      <c r="A295" s="28"/>
      <c r="B295" s="141"/>
      <c r="C295" s="142" t="s">
        <v>345</v>
      </c>
      <c r="D295" s="142" t="s">
        <v>138</v>
      </c>
      <c r="E295" s="143" t="s">
        <v>346</v>
      </c>
      <c r="F295" s="144" t="s">
        <v>347</v>
      </c>
      <c r="G295" s="145" t="s">
        <v>277</v>
      </c>
      <c r="H295" s="146">
        <v>6</v>
      </c>
      <c r="I295" s="147"/>
      <c r="J295" s="147">
        <f>ROUND(I295*H295,2)</f>
        <v>0</v>
      </c>
      <c r="K295" s="148"/>
      <c r="L295" s="29"/>
      <c r="M295" s="149" t="s">
        <v>1</v>
      </c>
      <c r="N295" s="150" t="s">
        <v>39</v>
      </c>
      <c r="O295" s="151">
        <v>0.63</v>
      </c>
      <c r="P295" s="151">
        <f>O295*H295</f>
        <v>3.7800000000000002</v>
      </c>
      <c r="Q295" s="151">
        <v>0</v>
      </c>
      <c r="R295" s="151">
        <f>Q295*H295</f>
        <v>0</v>
      </c>
      <c r="S295" s="151">
        <v>0</v>
      </c>
      <c r="T295" s="152">
        <f>S295*H295</f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53" t="s">
        <v>217</v>
      </c>
      <c r="AT295" s="153" t="s">
        <v>138</v>
      </c>
      <c r="AU295" s="153" t="s">
        <v>84</v>
      </c>
      <c r="AY295" s="16" t="s">
        <v>135</v>
      </c>
      <c r="BE295" s="154">
        <f>IF(N295="základní",J295,0)</f>
        <v>0</v>
      </c>
      <c r="BF295" s="154">
        <f>IF(N295="snížená",J295,0)</f>
        <v>0</v>
      </c>
      <c r="BG295" s="154">
        <f>IF(N295="zákl. přenesená",J295,0)</f>
        <v>0</v>
      </c>
      <c r="BH295" s="154">
        <f>IF(N295="sníž. přenesená",J295,0)</f>
        <v>0</v>
      </c>
      <c r="BI295" s="154">
        <f>IF(N295="nulová",J295,0)</f>
        <v>0</v>
      </c>
      <c r="BJ295" s="16" t="s">
        <v>82</v>
      </c>
      <c r="BK295" s="154">
        <f>ROUND(I295*H295,2)</f>
        <v>0</v>
      </c>
      <c r="BL295" s="16" t="s">
        <v>217</v>
      </c>
      <c r="BM295" s="153" t="s">
        <v>348</v>
      </c>
    </row>
    <row r="296" spans="1:65" s="13" customFormat="1" ht="11.25">
      <c r="B296" s="155"/>
      <c r="D296" s="156" t="s">
        <v>144</v>
      </c>
      <c r="E296" s="157" t="s">
        <v>1</v>
      </c>
      <c r="F296" s="158" t="s">
        <v>349</v>
      </c>
      <c r="H296" s="159">
        <v>3</v>
      </c>
      <c r="L296" s="155"/>
      <c r="M296" s="160"/>
      <c r="N296" s="161"/>
      <c r="O296" s="161"/>
      <c r="P296" s="161"/>
      <c r="Q296" s="161"/>
      <c r="R296" s="161"/>
      <c r="S296" s="161"/>
      <c r="T296" s="162"/>
      <c r="AT296" s="157" t="s">
        <v>144</v>
      </c>
      <c r="AU296" s="157" t="s">
        <v>84</v>
      </c>
      <c r="AV296" s="13" t="s">
        <v>84</v>
      </c>
      <c r="AW296" s="13" t="s">
        <v>30</v>
      </c>
      <c r="AX296" s="13" t="s">
        <v>74</v>
      </c>
      <c r="AY296" s="157" t="s">
        <v>135</v>
      </c>
    </row>
    <row r="297" spans="1:65" s="13" customFormat="1" ht="11.25">
      <c r="B297" s="155"/>
      <c r="D297" s="156" t="s">
        <v>144</v>
      </c>
      <c r="E297" s="157" t="s">
        <v>1</v>
      </c>
      <c r="F297" s="158" t="s">
        <v>350</v>
      </c>
      <c r="H297" s="159">
        <v>3</v>
      </c>
      <c r="L297" s="155"/>
      <c r="M297" s="160"/>
      <c r="N297" s="161"/>
      <c r="O297" s="161"/>
      <c r="P297" s="161"/>
      <c r="Q297" s="161"/>
      <c r="R297" s="161"/>
      <c r="S297" s="161"/>
      <c r="T297" s="162"/>
      <c r="AT297" s="157" t="s">
        <v>144</v>
      </c>
      <c r="AU297" s="157" t="s">
        <v>84</v>
      </c>
      <c r="AV297" s="13" t="s">
        <v>84</v>
      </c>
      <c r="AW297" s="13" t="s">
        <v>30</v>
      </c>
      <c r="AX297" s="13" t="s">
        <v>74</v>
      </c>
      <c r="AY297" s="157" t="s">
        <v>135</v>
      </c>
    </row>
    <row r="298" spans="1:65" s="14" customFormat="1" ht="11.25">
      <c r="B298" s="163"/>
      <c r="D298" s="156" t="s">
        <v>144</v>
      </c>
      <c r="E298" s="164" t="s">
        <v>98</v>
      </c>
      <c r="F298" s="165" t="s">
        <v>151</v>
      </c>
      <c r="H298" s="166">
        <v>6</v>
      </c>
      <c r="L298" s="163"/>
      <c r="M298" s="167"/>
      <c r="N298" s="168"/>
      <c r="O298" s="168"/>
      <c r="P298" s="168"/>
      <c r="Q298" s="168"/>
      <c r="R298" s="168"/>
      <c r="S298" s="168"/>
      <c r="T298" s="169"/>
      <c r="AT298" s="164" t="s">
        <v>144</v>
      </c>
      <c r="AU298" s="164" t="s">
        <v>84</v>
      </c>
      <c r="AV298" s="14" t="s">
        <v>142</v>
      </c>
      <c r="AW298" s="14" t="s">
        <v>30</v>
      </c>
      <c r="AX298" s="14" t="s">
        <v>82</v>
      </c>
      <c r="AY298" s="164" t="s">
        <v>135</v>
      </c>
    </row>
    <row r="299" spans="1:65" s="2" customFormat="1" ht="16.5" customHeight="1">
      <c r="A299" s="28"/>
      <c r="B299" s="141"/>
      <c r="C299" s="170" t="s">
        <v>351</v>
      </c>
      <c r="D299" s="170" t="s">
        <v>163</v>
      </c>
      <c r="E299" s="171" t="s">
        <v>323</v>
      </c>
      <c r="F299" s="172" t="s">
        <v>324</v>
      </c>
      <c r="G299" s="173" t="s">
        <v>161</v>
      </c>
      <c r="H299" s="174">
        <v>10.8</v>
      </c>
      <c r="I299" s="175"/>
      <c r="J299" s="175">
        <f>ROUND(I299*H299,2)</f>
        <v>0</v>
      </c>
      <c r="K299" s="176"/>
      <c r="L299" s="177"/>
      <c r="M299" s="178" t="s">
        <v>1</v>
      </c>
      <c r="N299" s="179" t="s">
        <v>39</v>
      </c>
      <c r="O299" s="151">
        <v>0</v>
      </c>
      <c r="P299" s="151">
        <f>O299*H299</f>
        <v>0</v>
      </c>
      <c r="Q299" s="151">
        <v>8.0000000000000004E-4</v>
      </c>
      <c r="R299" s="151">
        <f>Q299*H299</f>
        <v>8.6400000000000018E-3</v>
      </c>
      <c r="S299" s="151">
        <v>0</v>
      </c>
      <c r="T299" s="152">
        <f>S299*H299</f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53" t="s">
        <v>291</v>
      </c>
      <c r="AT299" s="153" t="s">
        <v>163</v>
      </c>
      <c r="AU299" s="153" t="s">
        <v>84</v>
      </c>
      <c r="AY299" s="16" t="s">
        <v>135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6" t="s">
        <v>82</v>
      </c>
      <c r="BK299" s="154">
        <f>ROUND(I299*H299,2)</f>
        <v>0</v>
      </c>
      <c r="BL299" s="16" t="s">
        <v>217</v>
      </c>
      <c r="BM299" s="153" t="s">
        <v>352</v>
      </c>
    </row>
    <row r="300" spans="1:65" s="13" customFormat="1" ht="11.25">
      <c r="B300" s="155"/>
      <c r="D300" s="156" t="s">
        <v>144</v>
      </c>
      <c r="E300" s="157" t="s">
        <v>1</v>
      </c>
      <c r="F300" s="158" t="s">
        <v>256</v>
      </c>
      <c r="H300" s="159">
        <v>5.4</v>
      </c>
      <c r="L300" s="155"/>
      <c r="M300" s="160"/>
      <c r="N300" s="161"/>
      <c r="O300" s="161"/>
      <c r="P300" s="161"/>
      <c r="Q300" s="161"/>
      <c r="R300" s="161"/>
      <c r="S300" s="161"/>
      <c r="T300" s="162"/>
      <c r="AT300" s="157" t="s">
        <v>144</v>
      </c>
      <c r="AU300" s="157" t="s">
        <v>84</v>
      </c>
      <c r="AV300" s="13" t="s">
        <v>84</v>
      </c>
      <c r="AW300" s="13" t="s">
        <v>30</v>
      </c>
      <c r="AX300" s="13" t="s">
        <v>74</v>
      </c>
      <c r="AY300" s="157" t="s">
        <v>135</v>
      </c>
    </row>
    <row r="301" spans="1:65" s="13" customFormat="1" ht="11.25">
      <c r="B301" s="155"/>
      <c r="D301" s="156" t="s">
        <v>144</v>
      </c>
      <c r="E301" s="157" t="s">
        <v>1</v>
      </c>
      <c r="F301" s="158" t="s">
        <v>261</v>
      </c>
      <c r="H301" s="159">
        <v>5.4</v>
      </c>
      <c r="L301" s="155"/>
      <c r="M301" s="160"/>
      <c r="N301" s="161"/>
      <c r="O301" s="161"/>
      <c r="P301" s="161"/>
      <c r="Q301" s="161"/>
      <c r="R301" s="161"/>
      <c r="S301" s="161"/>
      <c r="T301" s="162"/>
      <c r="AT301" s="157" t="s">
        <v>144</v>
      </c>
      <c r="AU301" s="157" t="s">
        <v>84</v>
      </c>
      <c r="AV301" s="13" t="s">
        <v>84</v>
      </c>
      <c r="AW301" s="13" t="s">
        <v>30</v>
      </c>
      <c r="AX301" s="13" t="s">
        <v>74</v>
      </c>
      <c r="AY301" s="157" t="s">
        <v>135</v>
      </c>
    </row>
    <row r="302" spans="1:65" s="14" customFormat="1" ht="11.25">
      <c r="B302" s="163"/>
      <c r="D302" s="156" t="s">
        <v>144</v>
      </c>
      <c r="E302" s="164" t="s">
        <v>1</v>
      </c>
      <c r="F302" s="165" t="s">
        <v>151</v>
      </c>
      <c r="H302" s="166">
        <v>10.8</v>
      </c>
      <c r="L302" s="163"/>
      <c r="M302" s="167"/>
      <c r="N302" s="168"/>
      <c r="O302" s="168"/>
      <c r="P302" s="168"/>
      <c r="Q302" s="168"/>
      <c r="R302" s="168"/>
      <c r="S302" s="168"/>
      <c r="T302" s="169"/>
      <c r="AT302" s="164" t="s">
        <v>144</v>
      </c>
      <c r="AU302" s="164" t="s">
        <v>84</v>
      </c>
      <c r="AV302" s="14" t="s">
        <v>142</v>
      </c>
      <c r="AW302" s="14" t="s">
        <v>30</v>
      </c>
      <c r="AX302" s="14" t="s">
        <v>82</v>
      </c>
      <c r="AY302" s="164" t="s">
        <v>135</v>
      </c>
    </row>
    <row r="303" spans="1:65" s="2" customFormat="1" ht="16.5" customHeight="1">
      <c r="A303" s="28"/>
      <c r="B303" s="141"/>
      <c r="C303" s="170" t="s">
        <v>353</v>
      </c>
      <c r="D303" s="170" t="s">
        <v>163</v>
      </c>
      <c r="E303" s="171" t="s">
        <v>328</v>
      </c>
      <c r="F303" s="172" t="s">
        <v>329</v>
      </c>
      <c r="G303" s="173" t="s">
        <v>330</v>
      </c>
      <c r="H303" s="174">
        <v>6</v>
      </c>
      <c r="I303" s="175"/>
      <c r="J303" s="175">
        <f>ROUND(I303*H303,2)</f>
        <v>0</v>
      </c>
      <c r="K303" s="176"/>
      <c r="L303" s="177"/>
      <c r="M303" s="178" t="s">
        <v>1</v>
      </c>
      <c r="N303" s="179" t="s">
        <v>39</v>
      </c>
      <c r="O303" s="151">
        <v>0</v>
      </c>
      <c r="P303" s="151">
        <f>O303*H303</f>
        <v>0</v>
      </c>
      <c r="Q303" s="151">
        <v>2.0000000000000001E-4</v>
      </c>
      <c r="R303" s="151">
        <f>Q303*H303</f>
        <v>1.2000000000000001E-3</v>
      </c>
      <c r="S303" s="151">
        <v>0</v>
      </c>
      <c r="T303" s="152">
        <f>S303*H303</f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53" t="s">
        <v>291</v>
      </c>
      <c r="AT303" s="153" t="s">
        <v>163</v>
      </c>
      <c r="AU303" s="153" t="s">
        <v>84</v>
      </c>
      <c r="AY303" s="16" t="s">
        <v>135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6" t="s">
        <v>82</v>
      </c>
      <c r="BK303" s="154">
        <f>ROUND(I303*H303,2)</f>
        <v>0</v>
      </c>
      <c r="BL303" s="16" t="s">
        <v>217</v>
      </c>
      <c r="BM303" s="153" t="s">
        <v>354</v>
      </c>
    </row>
    <row r="304" spans="1:65" s="13" customFormat="1" ht="11.25">
      <c r="B304" s="155"/>
      <c r="D304" s="156" t="s">
        <v>144</v>
      </c>
      <c r="E304" s="157" t="s">
        <v>1</v>
      </c>
      <c r="F304" s="158" t="s">
        <v>349</v>
      </c>
      <c r="H304" s="159">
        <v>3</v>
      </c>
      <c r="L304" s="155"/>
      <c r="M304" s="160"/>
      <c r="N304" s="161"/>
      <c r="O304" s="161"/>
      <c r="P304" s="161"/>
      <c r="Q304" s="161"/>
      <c r="R304" s="161"/>
      <c r="S304" s="161"/>
      <c r="T304" s="162"/>
      <c r="AT304" s="157" t="s">
        <v>144</v>
      </c>
      <c r="AU304" s="157" t="s">
        <v>84</v>
      </c>
      <c r="AV304" s="13" t="s">
        <v>84</v>
      </c>
      <c r="AW304" s="13" t="s">
        <v>30</v>
      </c>
      <c r="AX304" s="13" t="s">
        <v>74</v>
      </c>
      <c r="AY304" s="157" t="s">
        <v>135</v>
      </c>
    </row>
    <row r="305" spans="1:65" s="13" customFormat="1" ht="11.25">
      <c r="B305" s="155"/>
      <c r="D305" s="156" t="s">
        <v>144</v>
      </c>
      <c r="E305" s="157" t="s">
        <v>1</v>
      </c>
      <c r="F305" s="158" t="s">
        <v>350</v>
      </c>
      <c r="H305" s="159">
        <v>3</v>
      </c>
      <c r="L305" s="155"/>
      <c r="M305" s="160"/>
      <c r="N305" s="161"/>
      <c r="O305" s="161"/>
      <c r="P305" s="161"/>
      <c r="Q305" s="161"/>
      <c r="R305" s="161"/>
      <c r="S305" s="161"/>
      <c r="T305" s="162"/>
      <c r="AT305" s="157" t="s">
        <v>144</v>
      </c>
      <c r="AU305" s="157" t="s">
        <v>84</v>
      </c>
      <c r="AV305" s="13" t="s">
        <v>84</v>
      </c>
      <c r="AW305" s="13" t="s">
        <v>30</v>
      </c>
      <c r="AX305" s="13" t="s">
        <v>74</v>
      </c>
      <c r="AY305" s="157" t="s">
        <v>135</v>
      </c>
    </row>
    <row r="306" spans="1:65" s="14" customFormat="1" ht="11.25">
      <c r="B306" s="163"/>
      <c r="D306" s="156" t="s">
        <v>144</v>
      </c>
      <c r="E306" s="164" t="s">
        <v>1</v>
      </c>
      <c r="F306" s="165" t="s">
        <v>151</v>
      </c>
      <c r="H306" s="166">
        <v>6</v>
      </c>
      <c r="L306" s="163"/>
      <c r="M306" s="167"/>
      <c r="N306" s="168"/>
      <c r="O306" s="168"/>
      <c r="P306" s="168"/>
      <c r="Q306" s="168"/>
      <c r="R306" s="168"/>
      <c r="S306" s="168"/>
      <c r="T306" s="169"/>
      <c r="AT306" s="164" t="s">
        <v>144</v>
      </c>
      <c r="AU306" s="164" t="s">
        <v>84</v>
      </c>
      <c r="AV306" s="14" t="s">
        <v>142</v>
      </c>
      <c r="AW306" s="14" t="s">
        <v>30</v>
      </c>
      <c r="AX306" s="14" t="s">
        <v>82</v>
      </c>
      <c r="AY306" s="164" t="s">
        <v>135</v>
      </c>
    </row>
    <row r="307" spans="1:65" s="2" customFormat="1" ht="24.2" customHeight="1">
      <c r="A307" s="28"/>
      <c r="B307" s="141"/>
      <c r="C307" s="142" t="s">
        <v>355</v>
      </c>
      <c r="D307" s="142" t="s">
        <v>138</v>
      </c>
      <c r="E307" s="143" t="s">
        <v>356</v>
      </c>
      <c r="F307" s="144" t="s">
        <v>357</v>
      </c>
      <c r="G307" s="145" t="s">
        <v>230</v>
      </c>
      <c r="H307" s="146">
        <v>5.8769999999999998</v>
      </c>
      <c r="I307" s="147"/>
      <c r="J307" s="147">
        <f>ROUND(I307*H307,2)</f>
        <v>0</v>
      </c>
      <c r="K307" s="148"/>
      <c r="L307" s="29"/>
      <c r="M307" s="149" t="s">
        <v>1</v>
      </c>
      <c r="N307" s="150" t="s">
        <v>39</v>
      </c>
      <c r="O307" s="151">
        <v>2.2549999999999999</v>
      </c>
      <c r="P307" s="151">
        <f>O307*H307</f>
        <v>13.252635</v>
      </c>
      <c r="Q307" s="151">
        <v>0</v>
      </c>
      <c r="R307" s="151">
        <f>Q307*H307</f>
        <v>0</v>
      </c>
      <c r="S307" s="151">
        <v>0</v>
      </c>
      <c r="T307" s="152">
        <f>S307*H307</f>
        <v>0</v>
      </c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R307" s="153" t="s">
        <v>217</v>
      </c>
      <c r="AT307" s="153" t="s">
        <v>138</v>
      </c>
      <c r="AU307" s="153" t="s">
        <v>84</v>
      </c>
      <c r="AY307" s="16" t="s">
        <v>135</v>
      </c>
      <c r="BE307" s="154">
        <f>IF(N307="základní",J307,0)</f>
        <v>0</v>
      </c>
      <c r="BF307" s="154">
        <f>IF(N307="snížená",J307,0)</f>
        <v>0</v>
      </c>
      <c r="BG307" s="154">
        <f>IF(N307="zákl. přenesená",J307,0)</f>
        <v>0</v>
      </c>
      <c r="BH307" s="154">
        <f>IF(N307="sníž. přenesená",J307,0)</f>
        <v>0</v>
      </c>
      <c r="BI307" s="154">
        <f>IF(N307="nulová",J307,0)</f>
        <v>0</v>
      </c>
      <c r="BJ307" s="16" t="s">
        <v>82</v>
      </c>
      <c r="BK307" s="154">
        <f>ROUND(I307*H307,2)</f>
        <v>0</v>
      </c>
      <c r="BL307" s="16" t="s">
        <v>217</v>
      </c>
      <c r="BM307" s="153" t="s">
        <v>358</v>
      </c>
    </row>
    <row r="308" spans="1:65" s="12" customFormat="1" ht="22.9" customHeight="1">
      <c r="B308" s="129"/>
      <c r="D308" s="130" t="s">
        <v>73</v>
      </c>
      <c r="E308" s="139" t="s">
        <v>359</v>
      </c>
      <c r="F308" s="139" t="s">
        <v>360</v>
      </c>
      <c r="J308" s="140">
        <f>BK308</f>
        <v>0</v>
      </c>
      <c r="L308" s="129"/>
      <c r="M308" s="133"/>
      <c r="N308" s="134"/>
      <c r="O308" s="134"/>
      <c r="P308" s="135">
   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SUM(T309:T312)</f>
        <v>0</v>
      </c>
      <c r="AR308" s="130" t="s">
        <v>84</v>
      </c>
      <c r="AT308" s="137" t="s">
        <v>73</v>
      </c>
      <c r="AU308" s="137" t="s">
        <v>82</v>
      </c>
      <c r="AY308" s="130" t="s">
        <v>135</v>
      </c>
      <c r="BK308" s="138">
        <f>SUM(BK309:BK312)</f>
        <v>0</v>
      </c>
    </row>
    <row r="309" spans="1:65" s="2" customFormat="1" ht="24.2" customHeight="1">
      <c r="A309" s="28"/>
      <c r="B309" s="141"/>
      <c r="C309" s="142" t="s">
        <v>361</v>
      </c>
      <c r="D309" s="142" t="s">
        <v>138</v>
      </c>
      <c r="E309" s="143" t="s">
        <v>362</v>
      </c>
      <c r="F309" s="144" t="s">
        <v>363</v>
      </c>
      <c r="G309" s="145" t="s">
        <v>161</v>
      </c>
      <c r="H309" s="146">
        <v>150.96</v>
      </c>
      <c r="I309" s="147"/>
      <c r="J309" s="147">
        <f>ROUND(I309*H309,2)</f>
        <v>0</v>
      </c>
      <c r="K309" s="148"/>
      <c r="L309" s="29"/>
      <c r="M309" s="149" t="s">
        <v>1</v>
      </c>
      <c r="N309" s="150" t="s">
        <v>39</v>
      </c>
      <c r="O309" s="151">
        <v>0.15</v>
      </c>
      <c r="P309" s="151">
        <f>O309*H309</f>
        <v>22.644000000000002</v>
      </c>
      <c r="Q309" s="151">
        <v>6.0000000000000002E-5</v>
      </c>
      <c r="R309" s="151">
        <f>Q309*H309</f>
        <v>9.0576000000000007E-3</v>
      </c>
      <c r="S309" s="151">
        <v>0</v>
      </c>
      <c r="T309" s="152">
        <f>S309*H309</f>
        <v>0</v>
      </c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R309" s="153" t="s">
        <v>217</v>
      </c>
      <c r="AT309" s="153" t="s">
        <v>138</v>
      </c>
      <c r="AU309" s="153" t="s">
        <v>84</v>
      </c>
      <c r="AY309" s="16" t="s">
        <v>135</v>
      </c>
      <c r="BE309" s="154">
        <f>IF(N309="základní",J309,0)</f>
        <v>0</v>
      </c>
      <c r="BF309" s="154">
        <f>IF(N309="snížená",J309,0)</f>
        <v>0</v>
      </c>
      <c r="BG309" s="154">
        <f>IF(N309="zákl. přenesená",J309,0)</f>
        <v>0</v>
      </c>
      <c r="BH309" s="154">
        <f>IF(N309="sníž. přenesená",J309,0)</f>
        <v>0</v>
      </c>
      <c r="BI309" s="154">
        <f>IF(N309="nulová",J309,0)</f>
        <v>0</v>
      </c>
      <c r="BJ309" s="16" t="s">
        <v>82</v>
      </c>
      <c r="BK309" s="154">
        <f>ROUND(I309*H309,2)</f>
        <v>0</v>
      </c>
      <c r="BL309" s="16" t="s">
        <v>217</v>
      </c>
      <c r="BM309" s="153" t="s">
        <v>364</v>
      </c>
    </row>
    <row r="310" spans="1:65" s="13" customFormat="1" ht="11.25">
      <c r="B310" s="155"/>
      <c r="D310" s="156" t="s">
        <v>144</v>
      </c>
      <c r="E310" s="157" t="s">
        <v>90</v>
      </c>
      <c r="F310" s="158" t="s">
        <v>365</v>
      </c>
      <c r="H310" s="159">
        <v>150.96</v>
      </c>
      <c r="L310" s="155"/>
      <c r="M310" s="160"/>
      <c r="N310" s="161"/>
      <c r="O310" s="161"/>
      <c r="P310" s="161"/>
      <c r="Q310" s="161"/>
      <c r="R310" s="161"/>
      <c r="S310" s="161"/>
      <c r="T310" s="162"/>
      <c r="AT310" s="157" t="s">
        <v>144</v>
      </c>
      <c r="AU310" s="157" t="s">
        <v>84</v>
      </c>
      <c r="AV310" s="13" t="s">
        <v>84</v>
      </c>
      <c r="AW310" s="13" t="s">
        <v>30</v>
      </c>
      <c r="AX310" s="13" t="s">
        <v>82</v>
      </c>
      <c r="AY310" s="157" t="s">
        <v>135</v>
      </c>
    </row>
    <row r="311" spans="1:65" s="2" customFormat="1" ht="24.2" customHeight="1">
      <c r="A311" s="28"/>
      <c r="B311" s="141"/>
      <c r="C311" s="142" t="s">
        <v>366</v>
      </c>
      <c r="D311" s="142" t="s">
        <v>138</v>
      </c>
      <c r="E311" s="143" t="s">
        <v>367</v>
      </c>
      <c r="F311" s="144" t="s">
        <v>368</v>
      </c>
      <c r="G311" s="145" t="s">
        <v>161</v>
      </c>
      <c r="H311" s="146">
        <v>150.96</v>
      </c>
      <c r="I311" s="147"/>
      <c r="J311" s="147">
        <f>ROUND(I311*H311,2)</f>
        <v>0</v>
      </c>
      <c r="K311" s="148"/>
      <c r="L311" s="29"/>
      <c r="M311" s="149" t="s">
        <v>1</v>
      </c>
      <c r="N311" s="150" t="s">
        <v>39</v>
      </c>
      <c r="O311" s="151">
        <v>0.15</v>
      </c>
      <c r="P311" s="151">
        <f>O311*H311</f>
        <v>22.644000000000002</v>
      </c>
      <c r="Q311" s="151">
        <v>6.9999999999999994E-5</v>
      </c>
      <c r="R311" s="151">
        <f>Q311*H311</f>
        <v>1.0567199999999999E-2</v>
      </c>
      <c r="S311" s="151">
        <v>0</v>
      </c>
      <c r="T311" s="152">
        <f>S311*H311</f>
        <v>0</v>
      </c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R311" s="153" t="s">
        <v>217</v>
      </c>
      <c r="AT311" s="153" t="s">
        <v>138</v>
      </c>
      <c r="AU311" s="153" t="s">
        <v>84</v>
      </c>
      <c r="AY311" s="16" t="s">
        <v>135</v>
      </c>
      <c r="BE311" s="154">
        <f>IF(N311="základní",J311,0)</f>
        <v>0</v>
      </c>
      <c r="BF311" s="154">
        <f>IF(N311="snížená",J311,0)</f>
        <v>0</v>
      </c>
      <c r="BG311" s="154">
        <f>IF(N311="zákl. přenesená",J311,0)</f>
        <v>0</v>
      </c>
      <c r="BH311" s="154">
        <f>IF(N311="sníž. přenesená",J311,0)</f>
        <v>0</v>
      </c>
      <c r="BI311" s="154">
        <f>IF(N311="nulová",J311,0)</f>
        <v>0</v>
      </c>
      <c r="BJ311" s="16" t="s">
        <v>82</v>
      </c>
      <c r="BK311" s="154">
        <f>ROUND(I311*H311,2)</f>
        <v>0</v>
      </c>
      <c r="BL311" s="16" t="s">
        <v>217</v>
      </c>
      <c r="BM311" s="153" t="s">
        <v>369</v>
      </c>
    </row>
    <row r="312" spans="1:65" s="13" customFormat="1" ht="11.25">
      <c r="B312" s="155"/>
      <c r="D312" s="156" t="s">
        <v>144</v>
      </c>
      <c r="E312" s="157" t="s">
        <v>1</v>
      </c>
      <c r="F312" s="158" t="s">
        <v>90</v>
      </c>
      <c r="H312" s="159">
        <v>150.96</v>
      </c>
      <c r="L312" s="155"/>
      <c r="M312" s="160"/>
      <c r="N312" s="161"/>
      <c r="O312" s="161"/>
      <c r="P312" s="161"/>
      <c r="Q312" s="161"/>
      <c r="R312" s="161"/>
      <c r="S312" s="161"/>
      <c r="T312" s="162"/>
      <c r="AT312" s="157" t="s">
        <v>144</v>
      </c>
      <c r="AU312" s="157" t="s">
        <v>84</v>
      </c>
      <c r="AV312" s="13" t="s">
        <v>84</v>
      </c>
      <c r="AW312" s="13" t="s">
        <v>30</v>
      </c>
      <c r="AX312" s="13" t="s">
        <v>82</v>
      </c>
      <c r="AY312" s="157" t="s">
        <v>135</v>
      </c>
    </row>
    <row r="313" spans="1:65" s="12" customFormat="1" ht="22.9" customHeight="1">
      <c r="B313" s="129"/>
      <c r="D313" s="130" t="s">
        <v>73</v>
      </c>
      <c r="E313" s="139" t="s">
        <v>370</v>
      </c>
      <c r="F313" s="139" t="s">
        <v>371</v>
      </c>
      <c r="J313" s="140">
        <f>BK313</f>
        <v>0</v>
      </c>
      <c r="L313" s="129"/>
      <c r="M313" s="133"/>
      <c r="N313" s="134"/>
      <c r="O313" s="134"/>
      <c r="P313" s="135">
        <f>SUM(P314:P317)</f>
        <v>1.5767039999999999</v>
      </c>
      <c r="Q313" s="134"/>
      <c r="R313" s="135">
        <f>SUM(R314:R317)</f>
        <v>7.1444400000000002E-3</v>
      </c>
      <c r="S313" s="134"/>
      <c r="T313" s="136">
        <f>SUM(T314:T317)</f>
        <v>0</v>
      </c>
      <c r="AR313" s="130" t="s">
        <v>84</v>
      </c>
      <c r="AT313" s="137" t="s">
        <v>73</v>
      </c>
      <c r="AU313" s="137" t="s">
        <v>82</v>
      </c>
      <c r="AY313" s="130" t="s">
        <v>135</v>
      </c>
      <c r="BK313" s="138">
        <f>SUM(BK314:BK317)</f>
        <v>0</v>
      </c>
    </row>
    <row r="314" spans="1:65" s="2" customFormat="1" ht="24.2" customHeight="1">
      <c r="A314" s="28"/>
      <c r="B314" s="141"/>
      <c r="C314" s="142" t="s">
        <v>372</v>
      </c>
      <c r="D314" s="142" t="s">
        <v>138</v>
      </c>
      <c r="E314" s="143" t="s">
        <v>373</v>
      </c>
      <c r="F314" s="144" t="s">
        <v>374</v>
      </c>
      <c r="G314" s="145" t="s">
        <v>141</v>
      </c>
      <c r="H314" s="146">
        <v>24.635999999999999</v>
      </c>
      <c r="I314" s="147"/>
      <c r="J314" s="147">
        <f>ROUND(I314*H314,2)</f>
        <v>0</v>
      </c>
      <c r="K314" s="148"/>
      <c r="L314" s="29"/>
      <c r="M314" s="149" t="s">
        <v>1</v>
      </c>
      <c r="N314" s="150" t="s">
        <v>39</v>
      </c>
      <c r="O314" s="151">
        <v>6.4000000000000001E-2</v>
      </c>
      <c r="P314" s="151">
        <f>O314*H314</f>
        <v>1.5767039999999999</v>
      </c>
      <c r="Q314" s="151">
        <v>2.9E-4</v>
      </c>
      <c r="R314" s="151">
        <f>Q314*H314</f>
        <v>7.1444400000000002E-3</v>
      </c>
      <c r="S314" s="151">
        <v>0</v>
      </c>
      <c r="T314" s="152">
        <f>S314*H314</f>
        <v>0</v>
      </c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R314" s="153" t="s">
        <v>217</v>
      </c>
      <c r="AT314" s="153" t="s">
        <v>138</v>
      </c>
      <c r="AU314" s="153" t="s">
        <v>84</v>
      </c>
      <c r="AY314" s="16" t="s">
        <v>135</v>
      </c>
      <c r="BE314" s="154">
        <f>IF(N314="základní",J314,0)</f>
        <v>0</v>
      </c>
      <c r="BF314" s="154">
        <f>IF(N314="snížená",J314,0)</f>
        <v>0</v>
      </c>
      <c r="BG314" s="154">
        <f>IF(N314="zákl. přenesená",J314,0)</f>
        <v>0</v>
      </c>
      <c r="BH314" s="154">
        <f>IF(N314="sníž. přenesená",J314,0)</f>
        <v>0</v>
      </c>
      <c r="BI314" s="154">
        <f>IF(N314="nulová",J314,0)</f>
        <v>0</v>
      </c>
      <c r="BJ314" s="16" t="s">
        <v>82</v>
      </c>
      <c r="BK314" s="154">
        <f>ROUND(I314*H314,2)</f>
        <v>0</v>
      </c>
      <c r="BL314" s="16" t="s">
        <v>217</v>
      </c>
      <c r="BM314" s="153" t="s">
        <v>375</v>
      </c>
    </row>
    <row r="315" spans="1:65" s="13" customFormat="1" ht="11.25">
      <c r="B315" s="155"/>
      <c r="D315" s="156" t="s">
        <v>144</v>
      </c>
      <c r="E315" s="157" t="s">
        <v>1</v>
      </c>
      <c r="F315" s="158" t="s">
        <v>101</v>
      </c>
      <c r="H315" s="159">
        <v>9.5399999999999991</v>
      </c>
      <c r="L315" s="155"/>
      <c r="M315" s="160"/>
      <c r="N315" s="161"/>
      <c r="O315" s="161"/>
      <c r="P315" s="161"/>
      <c r="Q315" s="161"/>
      <c r="R315" s="161"/>
      <c r="S315" s="161"/>
      <c r="T315" s="162"/>
      <c r="AT315" s="157" t="s">
        <v>144</v>
      </c>
      <c r="AU315" s="157" t="s">
        <v>84</v>
      </c>
      <c r="AV315" s="13" t="s">
        <v>84</v>
      </c>
      <c r="AW315" s="13" t="s">
        <v>30</v>
      </c>
      <c r="AX315" s="13" t="s">
        <v>74</v>
      </c>
      <c r="AY315" s="157" t="s">
        <v>135</v>
      </c>
    </row>
    <row r="316" spans="1:65" s="13" customFormat="1" ht="11.25">
      <c r="B316" s="155"/>
      <c r="D316" s="156" t="s">
        <v>144</v>
      </c>
      <c r="E316" s="157" t="s">
        <v>1</v>
      </c>
      <c r="F316" s="158" t="s">
        <v>150</v>
      </c>
      <c r="H316" s="159">
        <v>15.096</v>
      </c>
      <c r="L316" s="155"/>
      <c r="M316" s="160"/>
      <c r="N316" s="161"/>
      <c r="O316" s="161"/>
      <c r="P316" s="161"/>
      <c r="Q316" s="161"/>
      <c r="R316" s="161"/>
      <c r="S316" s="161"/>
      <c r="T316" s="162"/>
      <c r="AT316" s="157" t="s">
        <v>144</v>
      </c>
      <c r="AU316" s="157" t="s">
        <v>84</v>
      </c>
      <c r="AV316" s="13" t="s">
        <v>84</v>
      </c>
      <c r="AW316" s="13" t="s">
        <v>30</v>
      </c>
      <c r="AX316" s="13" t="s">
        <v>74</v>
      </c>
      <c r="AY316" s="157" t="s">
        <v>135</v>
      </c>
    </row>
    <row r="317" spans="1:65" s="14" customFormat="1" ht="11.25">
      <c r="B317" s="163"/>
      <c r="D317" s="156" t="s">
        <v>144</v>
      </c>
      <c r="E317" s="164" t="s">
        <v>1</v>
      </c>
      <c r="F317" s="165" t="s">
        <v>151</v>
      </c>
      <c r="H317" s="166">
        <v>24.635999999999999</v>
      </c>
      <c r="L317" s="163"/>
      <c r="M317" s="167"/>
      <c r="N317" s="168"/>
      <c r="O317" s="168"/>
      <c r="P317" s="168"/>
      <c r="Q317" s="168"/>
      <c r="R317" s="168"/>
      <c r="S317" s="168"/>
      <c r="T317" s="169"/>
      <c r="AT317" s="164" t="s">
        <v>144</v>
      </c>
      <c r="AU317" s="164" t="s">
        <v>84</v>
      </c>
      <c r="AV317" s="14" t="s">
        <v>142</v>
      </c>
      <c r="AW317" s="14" t="s">
        <v>30</v>
      </c>
      <c r="AX317" s="14" t="s">
        <v>82</v>
      </c>
      <c r="AY317" s="164" t="s">
        <v>135</v>
      </c>
    </row>
    <row r="318" spans="1:65" s="12" customFormat="1" ht="22.9" customHeight="1">
      <c r="B318" s="129"/>
      <c r="D318" s="130" t="s">
        <v>73</v>
      </c>
      <c r="E318" s="139" t="s">
        <v>376</v>
      </c>
      <c r="F318" s="139" t="s">
        <v>377</v>
      </c>
      <c r="J318" s="140">
        <f>BK318</f>
        <v>0</v>
      </c>
      <c r="L318" s="129"/>
      <c r="M318" s="133"/>
      <c r="N318" s="134"/>
      <c r="O318" s="134"/>
      <c r="P318" s="135">
        <f>SUM(P319:P337)</f>
        <v>49.296300000000002</v>
      </c>
      <c r="Q318" s="134"/>
      <c r="R318" s="135">
        <f>SUM(R319:R337)</f>
        <v>5.9925599999999996E-2</v>
      </c>
      <c r="S318" s="134"/>
      <c r="T318" s="136">
        <f>SUM(T319:T337)</f>
        <v>0</v>
      </c>
      <c r="AR318" s="130" t="s">
        <v>84</v>
      </c>
      <c r="AT318" s="137" t="s">
        <v>73</v>
      </c>
      <c r="AU318" s="137" t="s">
        <v>82</v>
      </c>
      <c r="AY318" s="130" t="s">
        <v>135</v>
      </c>
      <c r="BK318" s="138">
        <f>SUM(BK319:BK337)</f>
        <v>0</v>
      </c>
    </row>
    <row r="319" spans="1:65" s="2" customFormat="1" ht="24.2" customHeight="1">
      <c r="A319" s="28"/>
      <c r="B319" s="141"/>
      <c r="C319" s="142" t="s">
        <v>378</v>
      </c>
      <c r="D319" s="142" t="s">
        <v>138</v>
      </c>
      <c r="E319" s="143" t="s">
        <v>379</v>
      </c>
      <c r="F319" s="144" t="s">
        <v>380</v>
      </c>
      <c r="G319" s="145" t="s">
        <v>141</v>
      </c>
      <c r="H319" s="146">
        <v>73.08</v>
      </c>
      <c r="I319" s="147"/>
      <c r="J319" s="147">
        <f>ROUND(I319*H319,2)</f>
        <v>0</v>
      </c>
      <c r="K319" s="148"/>
      <c r="L319" s="29"/>
      <c r="M319" s="149" t="s">
        <v>1</v>
      </c>
      <c r="N319" s="150" t="s">
        <v>39</v>
      </c>
      <c r="O319" s="151">
        <v>0.67300000000000004</v>
      </c>
      <c r="P319" s="151">
        <f>O319*H319</f>
        <v>49.182839999999999</v>
      </c>
      <c r="Q319" s="151">
        <v>0</v>
      </c>
      <c r="R319" s="151">
        <f>Q319*H319</f>
        <v>0</v>
      </c>
      <c r="S319" s="151">
        <v>0</v>
      </c>
      <c r="T319" s="152">
        <f>S319*H319</f>
        <v>0</v>
      </c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R319" s="153" t="s">
        <v>217</v>
      </c>
      <c r="AT319" s="153" t="s">
        <v>138</v>
      </c>
      <c r="AU319" s="153" t="s">
        <v>84</v>
      </c>
      <c r="AY319" s="16" t="s">
        <v>135</v>
      </c>
      <c r="BE319" s="154">
        <f>IF(N319="základní",J319,0)</f>
        <v>0</v>
      </c>
      <c r="BF319" s="154">
        <f>IF(N319="snížená",J319,0)</f>
        <v>0</v>
      </c>
      <c r="BG319" s="154">
        <f>IF(N319="zákl. přenesená",J319,0)</f>
        <v>0</v>
      </c>
      <c r="BH319" s="154">
        <f>IF(N319="sníž. přenesená",J319,0)</f>
        <v>0</v>
      </c>
      <c r="BI319" s="154">
        <f>IF(N319="nulová",J319,0)</f>
        <v>0</v>
      </c>
      <c r="BJ319" s="16" t="s">
        <v>82</v>
      </c>
      <c r="BK319" s="154">
        <f>ROUND(I319*H319,2)</f>
        <v>0</v>
      </c>
      <c r="BL319" s="16" t="s">
        <v>217</v>
      </c>
      <c r="BM319" s="153" t="s">
        <v>381</v>
      </c>
    </row>
    <row r="320" spans="1:65" s="13" customFormat="1" ht="11.25">
      <c r="B320" s="155"/>
      <c r="D320" s="156" t="s">
        <v>144</v>
      </c>
      <c r="E320" s="157" t="s">
        <v>1</v>
      </c>
      <c r="F320" s="158" t="s">
        <v>201</v>
      </c>
      <c r="H320" s="159">
        <v>11.34</v>
      </c>
      <c r="L320" s="155"/>
      <c r="M320" s="160"/>
      <c r="N320" s="161"/>
      <c r="O320" s="161"/>
      <c r="P320" s="161"/>
      <c r="Q320" s="161"/>
      <c r="R320" s="161"/>
      <c r="S320" s="161"/>
      <c r="T320" s="162"/>
      <c r="AT320" s="157" t="s">
        <v>144</v>
      </c>
      <c r="AU320" s="157" t="s">
        <v>84</v>
      </c>
      <c r="AV320" s="13" t="s">
        <v>84</v>
      </c>
      <c r="AW320" s="13" t="s">
        <v>30</v>
      </c>
      <c r="AX320" s="13" t="s">
        <v>74</v>
      </c>
      <c r="AY320" s="157" t="s">
        <v>135</v>
      </c>
    </row>
    <row r="321" spans="1:65" s="13" customFormat="1" ht="11.25">
      <c r="B321" s="155"/>
      <c r="D321" s="156" t="s">
        <v>144</v>
      </c>
      <c r="E321" s="157" t="s">
        <v>1</v>
      </c>
      <c r="F321" s="158" t="s">
        <v>202</v>
      </c>
      <c r="H321" s="159">
        <v>2.52</v>
      </c>
      <c r="L321" s="155"/>
      <c r="M321" s="160"/>
      <c r="N321" s="161"/>
      <c r="O321" s="161"/>
      <c r="P321" s="161"/>
      <c r="Q321" s="161"/>
      <c r="R321" s="161"/>
      <c r="S321" s="161"/>
      <c r="T321" s="162"/>
      <c r="AT321" s="157" t="s">
        <v>144</v>
      </c>
      <c r="AU321" s="157" t="s">
        <v>84</v>
      </c>
      <c r="AV321" s="13" t="s">
        <v>84</v>
      </c>
      <c r="AW321" s="13" t="s">
        <v>30</v>
      </c>
      <c r="AX321" s="13" t="s">
        <v>74</v>
      </c>
      <c r="AY321" s="157" t="s">
        <v>135</v>
      </c>
    </row>
    <row r="322" spans="1:65" s="13" customFormat="1" ht="11.25">
      <c r="B322" s="155"/>
      <c r="D322" s="156" t="s">
        <v>144</v>
      </c>
      <c r="E322" s="157" t="s">
        <v>1</v>
      </c>
      <c r="F322" s="158" t="s">
        <v>205</v>
      </c>
      <c r="H322" s="159">
        <v>2.52</v>
      </c>
      <c r="L322" s="155"/>
      <c r="M322" s="160"/>
      <c r="N322" s="161"/>
      <c r="O322" s="161"/>
      <c r="P322" s="161"/>
      <c r="Q322" s="161"/>
      <c r="R322" s="161"/>
      <c r="S322" s="161"/>
      <c r="T322" s="162"/>
      <c r="AT322" s="157" t="s">
        <v>144</v>
      </c>
      <c r="AU322" s="157" t="s">
        <v>84</v>
      </c>
      <c r="AV322" s="13" t="s">
        <v>84</v>
      </c>
      <c r="AW322" s="13" t="s">
        <v>30</v>
      </c>
      <c r="AX322" s="13" t="s">
        <v>74</v>
      </c>
      <c r="AY322" s="157" t="s">
        <v>135</v>
      </c>
    </row>
    <row r="323" spans="1:65" s="13" customFormat="1" ht="11.25">
      <c r="B323" s="155"/>
      <c r="D323" s="156" t="s">
        <v>144</v>
      </c>
      <c r="E323" s="157" t="s">
        <v>1</v>
      </c>
      <c r="F323" s="158" t="s">
        <v>206</v>
      </c>
      <c r="H323" s="159">
        <v>11.34</v>
      </c>
      <c r="L323" s="155"/>
      <c r="M323" s="160"/>
      <c r="N323" s="161"/>
      <c r="O323" s="161"/>
      <c r="P323" s="161"/>
      <c r="Q323" s="161"/>
      <c r="R323" s="161"/>
      <c r="S323" s="161"/>
      <c r="T323" s="162"/>
      <c r="AT323" s="157" t="s">
        <v>144</v>
      </c>
      <c r="AU323" s="157" t="s">
        <v>84</v>
      </c>
      <c r="AV323" s="13" t="s">
        <v>84</v>
      </c>
      <c r="AW323" s="13" t="s">
        <v>30</v>
      </c>
      <c r="AX323" s="13" t="s">
        <v>74</v>
      </c>
      <c r="AY323" s="157" t="s">
        <v>135</v>
      </c>
    </row>
    <row r="324" spans="1:65" s="13" customFormat="1" ht="11.25">
      <c r="B324" s="155"/>
      <c r="D324" s="156" t="s">
        <v>144</v>
      </c>
      <c r="E324" s="157" t="s">
        <v>1</v>
      </c>
      <c r="F324" s="158" t="s">
        <v>207</v>
      </c>
      <c r="H324" s="159">
        <v>10.8</v>
      </c>
      <c r="L324" s="155"/>
      <c r="M324" s="160"/>
      <c r="N324" s="161"/>
      <c r="O324" s="161"/>
      <c r="P324" s="161"/>
      <c r="Q324" s="161"/>
      <c r="R324" s="161"/>
      <c r="S324" s="161"/>
      <c r="T324" s="162"/>
      <c r="AT324" s="157" t="s">
        <v>144</v>
      </c>
      <c r="AU324" s="157" t="s">
        <v>84</v>
      </c>
      <c r="AV324" s="13" t="s">
        <v>84</v>
      </c>
      <c r="AW324" s="13" t="s">
        <v>30</v>
      </c>
      <c r="AX324" s="13" t="s">
        <v>74</v>
      </c>
      <c r="AY324" s="157" t="s">
        <v>135</v>
      </c>
    </row>
    <row r="325" spans="1:65" s="13" customFormat="1" ht="11.25">
      <c r="B325" s="155"/>
      <c r="D325" s="156" t="s">
        <v>144</v>
      </c>
      <c r="E325" s="157" t="s">
        <v>1</v>
      </c>
      <c r="F325" s="158" t="s">
        <v>190</v>
      </c>
      <c r="H325" s="159">
        <v>10.368</v>
      </c>
      <c r="L325" s="155"/>
      <c r="M325" s="160"/>
      <c r="N325" s="161"/>
      <c r="O325" s="161"/>
      <c r="P325" s="161"/>
      <c r="Q325" s="161"/>
      <c r="R325" s="161"/>
      <c r="S325" s="161"/>
      <c r="T325" s="162"/>
      <c r="AT325" s="157" t="s">
        <v>144</v>
      </c>
      <c r="AU325" s="157" t="s">
        <v>84</v>
      </c>
      <c r="AV325" s="13" t="s">
        <v>84</v>
      </c>
      <c r="AW325" s="13" t="s">
        <v>30</v>
      </c>
      <c r="AX325" s="13" t="s">
        <v>74</v>
      </c>
      <c r="AY325" s="157" t="s">
        <v>135</v>
      </c>
    </row>
    <row r="326" spans="1:65" s="13" customFormat="1" ht="11.25">
      <c r="B326" s="155"/>
      <c r="D326" s="156" t="s">
        <v>144</v>
      </c>
      <c r="E326" s="157" t="s">
        <v>1</v>
      </c>
      <c r="F326" s="158" t="s">
        <v>195</v>
      </c>
      <c r="H326" s="159">
        <v>24.192</v>
      </c>
      <c r="L326" s="155"/>
      <c r="M326" s="160"/>
      <c r="N326" s="161"/>
      <c r="O326" s="161"/>
      <c r="P326" s="161"/>
      <c r="Q326" s="161"/>
      <c r="R326" s="161"/>
      <c r="S326" s="161"/>
      <c r="T326" s="162"/>
      <c r="AT326" s="157" t="s">
        <v>144</v>
      </c>
      <c r="AU326" s="157" t="s">
        <v>84</v>
      </c>
      <c r="AV326" s="13" t="s">
        <v>84</v>
      </c>
      <c r="AW326" s="13" t="s">
        <v>30</v>
      </c>
      <c r="AX326" s="13" t="s">
        <v>74</v>
      </c>
      <c r="AY326" s="157" t="s">
        <v>135</v>
      </c>
    </row>
    <row r="327" spans="1:65" s="14" customFormat="1" ht="11.25">
      <c r="B327" s="163"/>
      <c r="D327" s="156" t="s">
        <v>144</v>
      </c>
      <c r="E327" s="164" t="s">
        <v>1</v>
      </c>
      <c r="F327" s="165" t="s">
        <v>151</v>
      </c>
      <c r="H327" s="166">
        <v>73.08</v>
      </c>
      <c r="L327" s="163"/>
      <c r="M327" s="167"/>
      <c r="N327" s="168"/>
      <c r="O327" s="168"/>
      <c r="P327" s="168"/>
      <c r="Q327" s="168"/>
      <c r="R327" s="168"/>
      <c r="S327" s="168"/>
      <c r="T327" s="169"/>
      <c r="AT327" s="164" t="s">
        <v>144</v>
      </c>
      <c r="AU327" s="164" t="s">
        <v>84</v>
      </c>
      <c r="AV327" s="14" t="s">
        <v>142</v>
      </c>
      <c r="AW327" s="14" t="s">
        <v>30</v>
      </c>
      <c r="AX327" s="14" t="s">
        <v>82</v>
      </c>
      <c r="AY327" s="164" t="s">
        <v>135</v>
      </c>
    </row>
    <row r="328" spans="1:65" s="2" customFormat="1" ht="16.5" customHeight="1">
      <c r="A328" s="28"/>
      <c r="B328" s="141"/>
      <c r="C328" s="170" t="s">
        <v>382</v>
      </c>
      <c r="D328" s="170" t="s">
        <v>163</v>
      </c>
      <c r="E328" s="171" t="s">
        <v>383</v>
      </c>
      <c r="F328" s="172" t="s">
        <v>384</v>
      </c>
      <c r="G328" s="173" t="s">
        <v>141</v>
      </c>
      <c r="H328" s="174">
        <v>73.08</v>
      </c>
      <c r="I328" s="175"/>
      <c r="J328" s="175">
        <f>ROUND(I328*H328,2)</f>
        <v>0</v>
      </c>
      <c r="K328" s="176"/>
      <c r="L328" s="177"/>
      <c r="M328" s="178" t="s">
        <v>1</v>
      </c>
      <c r="N328" s="179" t="s">
        <v>39</v>
      </c>
      <c r="O328" s="151">
        <v>0</v>
      </c>
      <c r="P328" s="151">
        <f>O328*H328</f>
        <v>0</v>
      </c>
      <c r="Q328" s="151">
        <v>8.1999999999999998E-4</v>
      </c>
      <c r="R328" s="151">
        <f>Q328*H328</f>
        <v>5.9925599999999996E-2</v>
      </c>
      <c r="S328" s="151">
        <v>0</v>
      </c>
      <c r="T328" s="152">
        <f>S328*H328</f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53" t="s">
        <v>291</v>
      </c>
      <c r="AT328" s="153" t="s">
        <v>163</v>
      </c>
      <c r="AU328" s="153" t="s">
        <v>84</v>
      </c>
      <c r="AY328" s="16" t="s">
        <v>135</v>
      </c>
      <c r="BE328" s="154">
        <f>IF(N328="základní",J328,0)</f>
        <v>0</v>
      </c>
      <c r="BF328" s="154">
        <f>IF(N328="snížená",J328,0)</f>
        <v>0</v>
      </c>
      <c r="BG328" s="154">
        <f>IF(N328="zákl. přenesená",J328,0)</f>
        <v>0</v>
      </c>
      <c r="BH328" s="154">
        <f>IF(N328="sníž. přenesená",J328,0)</f>
        <v>0</v>
      </c>
      <c r="BI328" s="154">
        <f>IF(N328="nulová",J328,0)</f>
        <v>0</v>
      </c>
      <c r="BJ328" s="16" t="s">
        <v>82</v>
      </c>
      <c r="BK328" s="154">
        <f>ROUND(I328*H328,2)</f>
        <v>0</v>
      </c>
      <c r="BL328" s="16" t="s">
        <v>217</v>
      </c>
      <c r="BM328" s="153" t="s">
        <v>385</v>
      </c>
    </row>
    <row r="329" spans="1:65" s="13" customFormat="1" ht="11.25">
      <c r="B329" s="155"/>
      <c r="D329" s="156" t="s">
        <v>144</v>
      </c>
      <c r="E329" s="157" t="s">
        <v>1</v>
      </c>
      <c r="F329" s="158" t="s">
        <v>201</v>
      </c>
      <c r="H329" s="159">
        <v>11.34</v>
      </c>
      <c r="L329" s="155"/>
      <c r="M329" s="160"/>
      <c r="N329" s="161"/>
      <c r="O329" s="161"/>
      <c r="P329" s="161"/>
      <c r="Q329" s="161"/>
      <c r="R329" s="161"/>
      <c r="S329" s="161"/>
      <c r="T329" s="162"/>
      <c r="AT329" s="157" t="s">
        <v>144</v>
      </c>
      <c r="AU329" s="157" t="s">
        <v>84</v>
      </c>
      <c r="AV329" s="13" t="s">
        <v>84</v>
      </c>
      <c r="AW329" s="13" t="s">
        <v>30</v>
      </c>
      <c r="AX329" s="13" t="s">
        <v>74</v>
      </c>
      <c r="AY329" s="157" t="s">
        <v>135</v>
      </c>
    </row>
    <row r="330" spans="1:65" s="13" customFormat="1" ht="11.25">
      <c r="B330" s="155"/>
      <c r="D330" s="156" t="s">
        <v>144</v>
      </c>
      <c r="E330" s="157" t="s">
        <v>1</v>
      </c>
      <c r="F330" s="158" t="s">
        <v>202</v>
      </c>
      <c r="H330" s="159">
        <v>2.52</v>
      </c>
      <c r="L330" s="155"/>
      <c r="M330" s="160"/>
      <c r="N330" s="161"/>
      <c r="O330" s="161"/>
      <c r="P330" s="161"/>
      <c r="Q330" s="161"/>
      <c r="R330" s="161"/>
      <c r="S330" s="161"/>
      <c r="T330" s="162"/>
      <c r="AT330" s="157" t="s">
        <v>144</v>
      </c>
      <c r="AU330" s="157" t="s">
        <v>84</v>
      </c>
      <c r="AV330" s="13" t="s">
        <v>84</v>
      </c>
      <c r="AW330" s="13" t="s">
        <v>30</v>
      </c>
      <c r="AX330" s="13" t="s">
        <v>74</v>
      </c>
      <c r="AY330" s="157" t="s">
        <v>135</v>
      </c>
    </row>
    <row r="331" spans="1:65" s="13" customFormat="1" ht="11.25">
      <c r="B331" s="155"/>
      <c r="D331" s="156" t="s">
        <v>144</v>
      </c>
      <c r="E331" s="157" t="s">
        <v>1</v>
      </c>
      <c r="F331" s="158" t="s">
        <v>205</v>
      </c>
      <c r="H331" s="159">
        <v>2.52</v>
      </c>
      <c r="L331" s="155"/>
      <c r="M331" s="160"/>
      <c r="N331" s="161"/>
      <c r="O331" s="161"/>
      <c r="P331" s="161"/>
      <c r="Q331" s="161"/>
      <c r="R331" s="161"/>
      <c r="S331" s="161"/>
      <c r="T331" s="162"/>
      <c r="AT331" s="157" t="s">
        <v>144</v>
      </c>
      <c r="AU331" s="157" t="s">
        <v>84</v>
      </c>
      <c r="AV331" s="13" t="s">
        <v>84</v>
      </c>
      <c r="AW331" s="13" t="s">
        <v>30</v>
      </c>
      <c r="AX331" s="13" t="s">
        <v>74</v>
      </c>
      <c r="AY331" s="157" t="s">
        <v>135</v>
      </c>
    </row>
    <row r="332" spans="1:65" s="13" customFormat="1" ht="11.25">
      <c r="B332" s="155"/>
      <c r="D332" s="156" t="s">
        <v>144</v>
      </c>
      <c r="E332" s="157" t="s">
        <v>1</v>
      </c>
      <c r="F332" s="158" t="s">
        <v>206</v>
      </c>
      <c r="H332" s="159">
        <v>11.34</v>
      </c>
      <c r="L332" s="155"/>
      <c r="M332" s="160"/>
      <c r="N332" s="161"/>
      <c r="O332" s="161"/>
      <c r="P332" s="161"/>
      <c r="Q332" s="161"/>
      <c r="R332" s="161"/>
      <c r="S332" s="161"/>
      <c r="T332" s="162"/>
      <c r="AT332" s="157" t="s">
        <v>144</v>
      </c>
      <c r="AU332" s="157" t="s">
        <v>84</v>
      </c>
      <c r="AV332" s="13" t="s">
        <v>84</v>
      </c>
      <c r="AW332" s="13" t="s">
        <v>30</v>
      </c>
      <c r="AX332" s="13" t="s">
        <v>74</v>
      </c>
      <c r="AY332" s="157" t="s">
        <v>135</v>
      </c>
    </row>
    <row r="333" spans="1:65" s="13" customFormat="1" ht="11.25">
      <c r="B333" s="155"/>
      <c r="D333" s="156" t="s">
        <v>144</v>
      </c>
      <c r="E333" s="157" t="s">
        <v>1</v>
      </c>
      <c r="F333" s="158" t="s">
        <v>207</v>
      </c>
      <c r="H333" s="159">
        <v>10.8</v>
      </c>
      <c r="L333" s="155"/>
      <c r="M333" s="160"/>
      <c r="N333" s="161"/>
      <c r="O333" s="161"/>
      <c r="P333" s="161"/>
      <c r="Q333" s="161"/>
      <c r="R333" s="161"/>
      <c r="S333" s="161"/>
      <c r="T333" s="162"/>
      <c r="AT333" s="157" t="s">
        <v>144</v>
      </c>
      <c r="AU333" s="157" t="s">
        <v>84</v>
      </c>
      <c r="AV333" s="13" t="s">
        <v>84</v>
      </c>
      <c r="AW333" s="13" t="s">
        <v>30</v>
      </c>
      <c r="AX333" s="13" t="s">
        <v>74</v>
      </c>
      <c r="AY333" s="157" t="s">
        <v>135</v>
      </c>
    </row>
    <row r="334" spans="1:65" s="13" customFormat="1" ht="11.25">
      <c r="B334" s="155"/>
      <c r="D334" s="156" t="s">
        <v>144</v>
      </c>
      <c r="E334" s="157" t="s">
        <v>1</v>
      </c>
      <c r="F334" s="158" t="s">
        <v>190</v>
      </c>
      <c r="H334" s="159">
        <v>10.368</v>
      </c>
      <c r="L334" s="155"/>
      <c r="M334" s="160"/>
      <c r="N334" s="161"/>
      <c r="O334" s="161"/>
      <c r="P334" s="161"/>
      <c r="Q334" s="161"/>
      <c r="R334" s="161"/>
      <c r="S334" s="161"/>
      <c r="T334" s="162"/>
      <c r="AT334" s="157" t="s">
        <v>144</v>
      </c>
      <c r="AU334" s="157" t="s">
        <v>84</v>
      </c>
      <c r="AV334" s="13" t="s">
        <v>84</v>
      </c>
      <c r="AW334" s="13" t="s">
        <v>30</v>
      </c>
      <c r="AX334" s="13" t="s">
        <v>74</v>
      </c>
      <c r="AY334" s="157" t="s">
        <v>135</v>
      </c>
    </row>
    <row r="335" spans="1:65" s="13" customFormat="1" ht="11.25">
      <c r="B335" s="155"/>
      <c r="D335" s="156" t="s">
        <v>144</v>
      </c>
      <c r="E335" s="157" t="s">
        <v>1</v>
      </c>
      <c r="F335" s="158" t="s">
        <v>195</v>
      </c>
      <c r="H335" s="159">
        <v>24.192</v>
      </c>
      <c r="L335" s="155"/>
      <c r="M335" s="160"/>
      <c r="N335" s="161"/>
      <c r="O335" s="161"/>
      <c r="P335" s="161"/>
      <c r="Q335" s="161"/>
      <c r="R335" s="161"/>
      <c r="S335" s="161"/>
      <c r="T335" s="162"/>
      <c r="AT335" s="157" t="s">
        <v>144</v>
      </c>
      <c r="AU335" s="157" t="s">
        <v>84</v>
      </c>
      <c r="AV335" s="13" t="s">
        <v>84</v>
      </c>
      <c r="AW335" s="13" t="s">
        <v>30</v>
      </c>
      <c r="AX335" s="13" t="s">
        <v>74</v>
      </c>
      <c r="AY335" s="157" t="s">
        <v>135</v>
      </c>
    </row>
    <row r="336" spans="1:65" s="14" customFormat="1" ht="11.25">
      <c r="B336" s="163"/>
      <c r="D336" s="156" t="s">
        <v>144</v>
      </c>
      <c r="E336" s="164" t="s">
        <v>1</v>
      </c>
      <c r="F336" s="165" t="s">
        <v>151</v>
      </c>
      <c r="H336" s="166">
        <v>73.08</v>
      </c>
      <c r="L336" s="163"/>
      <c r="M336" s="167"/>
      <c r="N336" s="168"/>
      <c r="O336" s="168"/>
      <c r="P336" s="168"/>
      <c r="Q336" s="168"/>
      <c r="R336" s="168"/>
      <c r="S336" s="168"/>
      <c r="T336" s="169"/>
      <c r="AT336" s="164" t="s">
        <v>144</v>
      </c>
      <c r="AU336" s="164" t="s">
        <v>84</v>
      </c>
      <c r="AV336" s="14" t="s">
        <v>142</v>
      </c>
      <c r="AW336" s="14" t="s">
        <v>30</v>
      </c>
      <c r="AX336" s="14" t="s">
        <v>82</v>
      </c>
      <c r="AY336" s="164" t="s">
        <v>135</v>
      </c>
    </row>
    <row r="337" spans="1:65" s="2" customFormat="1" ht="24.2" customHeight="1">
      <c r="A337" s="28"/>
      <c r="B337" s="141"/>
      <c r="C337" s="142" t="s">
        <v>386</v>
      </c>
      <c r="D337" s="142" t="s">
        <v>138</v>
      </c>
      <c r="E337" s="143" t="s">
        <v>387</v>
      </c>
      <c r="F337" s="144" t="s">
        <v>388</v>
      </c>
      <c r="G337" s="145" t="s">
        <v>230</v>
      </c>
      <c r="H337" s="146">
        <v>0.06</v>
      </c>
      <c r="I337" s="147"/>
      <c r="J337" s="147">
        <f>ROUND(I337*H337,2)</f>
        <v>0</v>
      </c>
      <c r="K337" s="148"/>
      <c r="L337" s="29"/>
      <c r="M337" s="180" t="s">
        <v>1</v>
      </c>
      <c r="N337" s="181" t="s">
        <v>39</v>
      </c>
      <c r="O337" s="182">
        <v>1.891</v>
      </c>
      <c r="P337" s="182">
        <f>O337*H337</f>
        <v>0.11345999999999999</v>
      </c>
      <c r="Q337" s="182">
        <v>0</v>
      </c>
      <c r="R337" s="182">
        <f>Q337*H337</f>
        <v>0</v>
      </c>
      <c r="S337" s="182">
        <v>0</v>
      </c>
      <c r="T337" s="183">
        <f>S337*H337</f>
        <v>0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53" t="s">
        <v>217</v>
      </c>
      <c r="AT337" s="153" t="s">
        <v>138</v>
      </c>
      <c r="AU337" s="153" t="s">
        <v>84</v>
      </c>
      <c r="AY337" s="16" t="s">
        <v>135</v>
      </c>
      <c r="BE337" s="154">
        <f>IF(N337="základní",J337,0)</f>
        <v>0</v>
      </c>
      <c r="BF337" s="154">
        <f>IF(N337="snížená",J337,0)</f>
        <v>0</v>
      </c>
      <c r="BG337" s="154">
        <f>IF(N337="zákl. přenesená",J337,0)</f>
        <v>0</v>
      </c>
      <c r="BH337" s="154">
        <f>IF(N337="sníž. přenesená",J337,0)</f>
        <v>0</v>
      </c>
      <c r="BI337" s="154">
        <f>IF(N337="nulová",J337,0)</f>
        <v>0</v>
      </c>
      <c r="BJ337" s="16" t="s">
        <v>82</v>
      </c>
      <c r="BK337" s="154">
        <f>ROUND(I337*H337,2)</f>
        <v>0</v>
      </c>
      <c r="BL337" s="16" t="s">
        <v>217</v>
      </c>
      <c r="BM337" s="153" t="s">
        <v>389</v>
      </c>
    </row>
    <row r="338" spans="1:65" s="2" customFormat="1" ht="6.95" customHeight="1">
      <c r="A338" s="28"/>
      <c r="B338" s="43"/>
      <c r="C338" s="44"/>
      <c r="D338" s="44"/>
      <c r="E338" s="44"/>
      <c r="F338" s="44"/>
      <c r="G338" s="44"/>
      <c r="H338" s="44"/>
      <c r="I338" s="44"/>
      <c r="J338" s="44"/>
      <c r="K338" s="44"/>
      <c r="L338" s="29"/>
      <c r="M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</sheetData>
  <autoFilter ref="C126:K337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28"/>
  <sheetViews>
    <sheetView showGridLines="0" topLeftCell="A111" workbookViewId="0">
      <selection activeCell="I132" sqref="I13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9"/>
    </row>
    <row r="2" spans="1:46" s="1" customFormat="1" ht="36.950000000000003" customHeight="1">
      <c r="L2" s="225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1:46" s="1" customFormat="1" ht="24.95" customHeight="1">
      <c r="B4" s="19"/>
      <c r="D4" s="20" t="s">
        <v>92</v>
      </c>
      <c r="L4" s="19"/>
      <c r="M4" s="91" t="s">
        <v>10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5" t="s">
        <v>14</v>
      </c>
      <c r="L6" s="19"/>
    </row>
    <row r="7" spans="1:46" s="1" customFormat="1" ht="16.5" customHeight="1">
      <c r="B7" s="19"/>
      <c r="E7" s="226" t="str">
        <f>'Rekapitulace stavby'!K6</f>
        <v>Výměna fasádních výplní pavilonu B na ZŠ Vojanova</v>
      </c>
      <c r="F7" s="227"/>
      <c r="G7" s="227"/>
      <c r="H7" s="227"/>
      <c r="L7" s="19"/>
    </row>
    <row r="8" spans="1:46" s="2" customFormat="1" ht="12" customHeight="1">
      <c r="A8" s="28"/>
      <c r="B8" s="29"/>
      <c r="C8" s="28"/>
      <c r="D8" s="25" t="s">
        <v>100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6" t="s">
        <v>390</v>
      </c>
      <c r="F9" s="228"/>
      <c r="G9" s="228"/>
      <c r="H9" s="228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1.25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16</v>
      </c>
      <c r="E11" s="28"/>
      <c r="F11" s="23" t="s">
        <v>1</v>
      </c>
      <c r="G11" s="28"/>
      <c r="H11" s="28"/>
      <c r="I11" s="25" t="s">
        <v>17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18</v>
      </c>
      <c r="E12" s="28"/>
      <c r="F12" s="23" t="s">
        <v>19</v>
      </c>
      <c r="G12" s="28"/>
      <c r="H12" s="28"/>
      <c r="I12" s="25" t="s">
        <v>20</v>
      </c>
      <c r="J12" s="51" t="str">
        <f>'Rekapitulace stavby'!AN8</f>
        <v>8. 2. 2022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22</v>
      </c>
      <c r="E14" s="28"/>
      <c r="F14" s="28"/>
      <c r="G14" s="28"/>
      <c r="H14" s="28"/>
      <c r="I14" s="25" t="s">
        <v>23</v>
      </c>
      <c r="J14" s="23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24</v>
      </c>
      <c r="F15" s="28"/>
      <c r="G15" s="28"/>
      <c r="H15" s="28"/>
      <c r="I15" s="25" t="s">
        <v>25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26</v>
      </c>
      <c r="E17" s="28"/>
      <c r="F17" s="28"/>
      <c r="G17" s="28"/>
      <c r="H17" s="28"/>
      <c r="I17" s="25" t="s">
        <v>23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2" t="str">
        <f>'Rekapitulace stavby'!E14</f>
        <v xml:space="preserve"> </v>
      </c>
      <c r="F18" s="192"/>
      <c r="G18" s="192"/>
      <c r="H18" s="192"/>
      <c r="I18" s="25" t="s">
        <v>25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28</v>
      </c>
      <c r="E20" s="28"/>
      <c r="F20" s="28"/>
      <c r="G20" s="28"/>
      <c r="H20" s="28"/>
      <c r="I20" s="25" t="s">
        <v>23</v>
      </c>
      <c r="J20" s="23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29</v>
      </c>
      <c r="F21" s="28"/>
      <c r="G21" s="28"/>
      <c r="H21" s="28"/>
      <c r="I21" s="25" t="s">
        <v>25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31</v>
      </c>
      <c r="E23" s="28"/>
      <c r="F23" s="28"/>
      <c r="G23" s="28"/>
      <c r="H23" s="28"/>
      <c r="I23" s="25" t="s">
        <v>23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32</v>
      </c>
      <c r="F24" s="28"/>
      <c r="G24" s="28"/>
      <c r="H24" s="28"/>
      <c r="I24" s="25" t="s">
        <v>25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33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2"/>
      <c r="B27" s="93"/>
      <c r="C27" s="92"/>
      <c r="D27" s="92"/>
      <c r="E27" s="195" t="s">
        <v>1</v>
      </c>
      <c r="F27" s="195"/>
      <c r="G27" s="195"/>
      <c r="H27" s="19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5" t="s">
        <v>34</v>
      </c>
      <c r="E30" s="28"/>
      <c r="F30" s="28"/>
      <c r="G30" s="28"/>
      <c r="H30" s="28"/>
      <c r="I30" s="28"/>
      <c r="J30" s="67">
        <f>ROUND(J120,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36</v>
      </c>
      <c r="G32" s="28"/>
      <c r="H32" s="28"/>
      <c r="I32" s="32" t="s">
        <v>35</v>
      </c>
      <c r="J32" s="32" t="s">
        <v>37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6" t="s">
        <v>38</v>
      </c>
      <c r="E33" s="25" t="s">
        <v>39</v>
      </c>
      <c r="F33" s="97">
        <f>ROUND((SUM(BE120:BE127)),  2)</f>
        <v>0</v>
      </c>
      <c r="G33" s="28"/>
      <c r="H33" s="28"/>
      <c r="I33" s="98">
        <v>0.21</v>
      </c>
      <c r="J33" s="97">
        <f>ROUND(((SUM(BE120:BE127))*I33),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40</v>
      </c>
      <c r="F34" s="97">
        <f>ROUND((SUM(BF120:BF127)),  2)</f>
        <v>0</v>
      </c>
      <c r="G34" s="28"/>
      <c r="H34" s="28"/>
      <c r="I34" s="98">
        <v>0.15</v>
      </c>
      <c r="J34" s="97">
        <f>ROUND(((SUM(BF120:BF127))*I34),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41</v>
      </c>
      <c r="F35" s="97">
        <f>ROUND((SUM(BG120:BG127)),  2)</f>
        <v>0</v>
      </c>
      <c r="G35" s="28"/>
      <c r="H35" s="28"/>
      <c r="I35" s="98">
        <v>0.21</v>
      </c>
      <c r="J35" s="97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5" t="s">
        <v>42</v>
      </c>
      <c r="F36" s="97">
        <f>ROUND((SUM(BH120:BH127)),  2)</f>
        <v>0</v>
      </c>
      <c r="G36" s="28"/>
      <c r="H36" s="28"/>
      <c r="I36" s="98">
        <v>0.15</v>
      </c>
      <c r="J36" s="97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5" t="s">
        <v>43</v>
      </c>
      <c r="F37" s="97">
        <f>ROUND((SUM(BI120:BI127)),  2)</f>
        <v>0</v>
      </c>
      <c r="G37" s="28"/>
      <c r="H37" s="28"/>
      <c r="I37" s="98">
        <v>0</v>
      </c>
      <c r="J37" s="97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9"/>
      <c r="D39" s="100" t="s">
        <v>44</v>
      </c>
      <c r="E39" s="56"/>
      <c r="F39" s="56"/>
      <c r="G39" s="101" t="s">
        <v>45</v>
      </c>
      <c r="H39" s="102" t="s">
        <v>46</v>
      </c>
      <c r="I39" s="56"/>
      <c r="J39" s="103">
        <f>SUM(J30:J37)</f>
        <v>0</v>
      </c>
      <c r="K39" s="104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28"/>
      <c r="B61" s="29"/>
      <c r="C61" s="28"/>
      <c r="D61" s="41" t="s">
        <v>49</v>
      </c>
      <c r="E61" s="31"/>
      <c r="F61" s="105" t="s">
        <v>50</v>
      </c>
      <c r="G61" s="41" t="s">
        <v>49</v>
      </c>
      <c r="H61" s="31"/>
      <c r="I61" s="31"/>
      <c r="J61" s="106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28"/>
      <c r="B76" s="29"/>
      <c r="C76" s="28"/>
      <c r="D76" s="41" t="s">
        <v>49</v>
      </c>
      <c r="E76" s="31"/>
      <c r="F76" s="105" t="s">
        <v>50</v>
      </c>
      <c r="G76" s="41" t="s">
        <v>49</v>
      </c>
      <c r="H76" s="31"/>
      <c r="I76" s="31"/>
      <c r="J76" s="106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104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26" t="str">
        <f>E7</f>
        <v>Výměna fasádních výplní pavilonu B na ZŠ Vojanova</v>
      </c>
      <c r="F85" s="227"/>
      <c r="G85" s="227"/>
      <c r="H85" s="227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100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6" t="str">
        <f>E9</f>
        <v>VRN - Vedlejší a ostatní rozpočtové náklady</v>
      </c>
      <c r="F87" s="228"/>
      <c r="G87" s="228"/>
      <c r="H87" s="228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18</v>
      </c>
      <c r="D89" s="28"/>
      <c r="E89" s="28"/>
      <c r="F89" s="23" t="str">
        <f>F12</f>
        <v>st.p.č. 711</v>
      </c>
      <c r="G89" s="28"/>
      <c r="H89" s="28"/>
      <c r="I89" s="25" t="s">
        <v>20</v>
      </c>
      <c r="J89" s="51" t="str">
        <f>IF(J12="","",J12)</f>
        <v>8. 2. 2022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22</v>
      </c>
      <c r="D91" s="28"/>
      <c r="E91" s="28"/>
      <c r="F91" s="23" t="str">
        <f>E15</f>
        <v>Statutární město Děčín</v>
      </c>
      <c r="G91" s="28"/>
      <c r="H91" s="28"/>
      <c r="I91" s="25" t="s">
        <v>28</v>
      </c>
      <c r="J91" s="26" t="str">
        <f>E21</f>
        <v>NORDARCH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26</v>
      </c>
      <c r="D92" s="28"/>
      <c r="E92" s="28"/>
      <c r="F92" s="23" t="str">
        <f>IF(E18="","",E18)</f>
        <v xml:space="preserve"> </v>
      </c>
      <c r="G92" s="28"/>
      <c r="H92" s="28"/>
      <c r="I92" s="25" t="s">
        <v>31</v>
      </c>
      <c r="J92" s="26" t="str">
        <f>E24</f>
        <v>Ing. Jan Duben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9" t="s">
        <v>107</v>
      </c>
      <c r="D96" s="28"/>
      <c r="E96" s="28"/>
      <c r="F96" s="28"/>
      <c r="G96" s="28"/>
      <c r="H96" s="28"/>
      <c r="I96" s="28"/>
      <c r="J96" s="67">
        <f>J120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108</v>
      </c>
    </row>
    <row r="97" spans="1:31" s="9" customFormat="1" ht="24.95" customHeight="1">
      <c r="B97" s="110"/>
      <c r="D97" s="111" t="s">
        <v>391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1:31" s="10" customFormat="1" ht="19.899999999999999" customHeight="1">
      <c r="B98" s="114"/>
      <c r="D98" s="115" t="s">
        <v>392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1:31" s="10" customFormat="1" ht="19.899999999999999" customHeight="1">
      <c r="B99" s="114"/>
      <c r="D99" s="115" t="s">
        <v>393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1:31" s="10" customFormat="1" ht="19.899999999999999" customHeight="1">
      <c r="B100" s="114"/>
      <c r="D100" s="115" t="s">
        <v>394</v>
      </c>
      <c r="E100" s="116"/>
      <c r="F100" s="116"/>
      <c r="G100" s="116"/>
      <c r="H100" s="116"/>
      <c r="I100" s="116"/>
      <c r="J100" s="117">
        <f>J126</f>
        <v>0</v>
      </c>
      <c r="L100" s="114"/>
    </row>
    <row r="101" spans="1:31" s="2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31" s="2" customFormat="1" ht="6.95" customHeight="1">
      <c r="A106" s="28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4.95" customHeight="1">
      <c r="A107" s="28"/>
      <c r="B107" s="29"/>
      <c r="C107" s="20" t="s">
        <v>120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14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26" t="str">
        <f>E7</f>
        <v>Výměna fasádních výplní pavilonu B na ZŠ Vojanova</v>
      </c>
      <c r="F110" s="227"/>
      <c r="G110" s="227"/>
      <c r="H110" s="227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100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28"/>
      <c r="D112" s="28"/>
      <c r="E112" s="206" t="str">
        <f>E9</f>
        <v>VRN - Vedlejší a ostatní rozpočtové náklady</v>
      </c>
      <c r="F112" s="228"/>
      <c r="G112" s="228"/>
      <c r="H112" s="2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18</v>
      </c>
      <c r="D114" s="28"/>
      <c r="E114" s="28"/>
      <c r="F114" s="23" t="str">
        <f>F12</f>
        <v>st.p.č. 711</v>
      </c>
      <c r="G114" s="28"/>
      <c r="H114" s="28"/>
      <c r="I114" s="25" t="s">
        <v>20</v>
      </c>
      <c r="J114" s="51" t="str">
        <f>IF(J12="","",J12)</f>
        <v>8. 2. 2022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5.2" customHeight="1">
      <c r="A116" s="28"/>
      <c r="B116" s="29"/>
      <c r="C116" s="25" t="s">
        <v>22</v>
      </c>
      <c r="D116" s="28"/>
      <c r="E116" s="28"/>
      <c r="F116" s="23" t="str">
        <f>E15</f>
        <v>Statutární město Děčín</v>
      </c>
      <c r="G116" s="28"/>
      <c r="H116" s="28"/>
      <c r="I116" s="25" t="s">
        <v>28</v>
      </c>
      <c r="J116" s="26" t="str">
        <f>E21</f>
        <v>NORDARCH s.r.o.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5.2" customHeight="1">
      <c r="A117" s="28"/>
      <c r="B117" s="29"/>
      <c r="C117" s="25" t="s">
        <v>26</v>
      </c>
      <c r="D117" s="28"/>
      <c r="E117" s="28"/>
      <c r="F117" s="23" t="str">
        <f>IF(E18="","",E18)</f>
        <v xml:space="preserve"> </v>
      </c>
      <c r="G117" s="28"/>
      <c r="H117" s="28"/>
      <c r="I117" s="25" t="s">
        <v>31</v>
      </c>
      <c r="J117" s="26" t="str">
        <f>E24</f>
        <v>Ing. Jan Duben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0.3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11" customFormat="1" ht="29.25" customHeight="1">
      <c r="A119" s="118"/>
      <c r="B119" s="119"/>
      <c r="C119" s="120" t="s">
        <v>121</v>
      </c>
      <c r="D119" s="121" t="s">
        <v>59</v>
      </c>
      <c r="E119" s="121" t="s">
        <v>55</v>
      </c>
      <c r="F119" s="121" t="s">
        <v>56</v>
      </c>
      <c r="G119" s="121" t="s">
        <v>122</v>
      </c>
      <c r="H119" s="121" t="s">
        <v>123</v>
      </c>
      <c r="I119" s="121" t="s">
        <v>124</v>
      </c>
      <c r="J119" s="122" t="s">
        <v>106</v>
      </c>
      <c r="K119" s="123" t="s">
        <v>125</v>
      </c>
      <c r="L119" s="124"/>
      <c r="M119" s="58" t="s">
        <v>1</v>
      </c>
      <c r="N119" s="59" t="s">
        <v>38</v>
      </c>
      <c r="O119" s="59" t="s">
        <v>126</v>
      </c>
      <c r="P119" s="59" t="s">
        <v>127</v>
      </c>
      <c r="Q119" s="59" t="s">
        <v>128</v>
      </c>
      <c r="R119" s="59" t="s">
        <v>129</v>
      </c>
      <c r="S119" s="59" t="s">
        <v>130</v>
      </c>
      <c r="T119" s="60" t="s">
        <v>131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5" s="2" customFormat="1" ht="22.9" customHeight="1">
      <c r="A120" s="28"/>
      <c r="B120" s="29"/>
      <c r="C120" s="65" t="s">
        <v>132</v>
      </c>
      <c r="D120" s="28"/>
      <c r="E120" s="28"/>
      <c r="F120" s="28"/>
      <c r="G120" s="28"/>
      <c r="H120" s="28"/>
      <c r="I120" s="28"/>
      <c r="J120" s="125">
        <f>BK120</f>
        <v>0</v>
      </c>
      <c r="K120" s="28"/>
      <c r="L120" s="29"/>
      <c r="M120" s="61"/>
      <c r="N120" s="52"/>
      <c r="O120" s="62"/>
      <c r="P120" s="126">
        <f>P121</f>
        <v>0</v>
      </c>
      <c r="Q120" s="62"/>
      <c r="R120" s="126">
        <f>R121</f>
        <v>0</v>
      </c>
      <c r="S120" s="62"/>
      <c r="T120" s="127">
        <f>T121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6" t="s">
        <v>73</v>
      </c>
      <c r="AU120" s="16" t="s">
        <v>108</v>
      </c>
      <c r="BK120" s="128">
        <f>BK121</f>
        <v>0</v>
      </c>
    </row>
    <row r="121" spans="1:65" s="12" customFormat="1" ht="25.9" customHeight="1">
      <c r="B121" s="129"/>
      <c r="D121" s="130" t="s">
        <v>73</v>
      </c>
      <c r="E121" s="131" t="s">
        <v>85</v>
      </c>
      <c r="F121" s="131" t="s">
        <v>395</v>
      </c>
      <c r="J121" s="132">
        <f>BK121</f>
        <v>0</v>
      </c>
      <c r="L121" s="129"/>
      <c r="M121" s="133"/>
      <c r="N121" s="134"/>
      <c r="O121" s="134"/>
      <c r="P121" s="135">
        <f>P122+P124+P126</f>
        <v>0</v>
      </c>
      <c r="Q121" s="134"/>
      <c r="R121" s="135">
        <f>R122+R124+R126</f>
        <v>0</v>
      </c>
      <c r="S121" s="134"/>
      <c r="T121" s="136">
        <f>T122+T124+T126</f>
        <v>0</v>
      </c>
      <c r="AR121" s="130" t="s">
        <v>158</v>
      </c>
      <c r="AT121" s="137" t="s">
        <v>73</v>
      </c>
      <c r="AU121" s="137" t="s">
        <v>74</v>
      </c>
      <c r="AY121" s="130" t="s">
        <v>135</v>
      </c>
      <c r="BK121" s="138">
        <f>BK122+BK124+BK126</f>
        <v>0</v>
      </c>
    </row>
    <row r="122" spans="1:65" s="12" customFormat="1" ht="22.9" customHeight="1">
      <c r="B122" s="129"/>
      <c r="D122" s="130" t="s">
        <v>73</v>
      </c>
      <c r="E122" s="139" t="s">
        <v>396</v>
      </c>
      <c r="F122" s="139" t="s">
        <v>397</v>
      </c>
      <c r="J122" s="140">
        <f>BK122</f>
        <v>0</v>
      </c>
      <c r="L122" s="129"/>
      <c r="M122" s="133"/>
      <c r="N122" s="134"/>
      <c r="O122" s="134"/>
      <c r="P122" s="135">
        <f>P123</f>
        <v>0</v>
      </c>
      <c r="Q122" s="134"/>
      <c r="R122" s="135">
        <f>R123</f>
        <v>0</v>
      </c>
      <c r="S122" s="134"/>
      <c r="T122" s="136">
        <f>T123</f>
        <v>0</v>
      </c>
      <c r="AR122" s="130" t="s">
        <v>158</v>
      </c>
      <c r="AT122" s="137" t="s">
        <v>73</v>
      </c>
      <c r="AU122" s="137" t="s">
        <v>82</v>
      </c>
      <c r="AY122" s="130" t="s">
        <v>135</v>
      </c>
      <c r="BK122" s="138">
        <f>BK123</f>
        <v>0</v>
      </c>
    </row>
    <row r="123" spans="1:65" s="2" customFormat="1" ht="16.5" customHeight="1">
      <c r="A123" s="28"/>
      <c r="B123" s="141"/>
      <c r="C123" s="142" t="s">
        <v>82</v>
      </c>
      <c r="D123" s="142" t="s">
        <v>138</v>
      </c>
      <c r="E123" s="143" t="s">
        <v>398</v>
      </c>
      <c r="F123" s="144" t="s">
        <v>397</v>
      </c>
      <c r="G123" s="145" t="s">
        <v>399</v>
      </c>
      <c r="H123" s="146">
        <v>1</v>
      </c>
      <c r="I123" s="147"/>
      <c r="J123" s="147">
        <f>ROUND(I123*H123,2)</f>
        <v>0</v>
      </c>
      <c r="K123" s="148"/>
      <c r="L123" s="29"/>
      <c r="M123" s="149" t="s">
        <v>1</v>
      </c>
      <c r="N123" s="150" t="s">
        <v>39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3" t="s">
        <v>400</v>
      </c>
      <c r="AT123" s="153" t="s">
        <v>138</v>
      </c>
      <c r="AU123" s="153" t="s">
        <v>84</v>
      </c>
      <c r="AY123" s="16" t="s">
        <v>135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6" t="s">
        <v>82</v>
      </c>
      <c r="BK123" s="154">
        <f>ROUND(I123*H123,2)</f>
        <v>0</v>
      </c>
      <c r="BL123" s="16" t="s">
        <v>400</v>
      </c>
      <c r="BM123" s="153" t="s">
        <v>401</v>
      </c>
    </row>
    <row r="124" spans="1:65" s="12" customFormat="1" ht="22.9" customHeight="1">
      <c r="B124" s="129"/>
      <c r="D124" s="130" t="s">
        <v>73</v>
      </c>
      <c r="E124" s="139" t="s">
        <v>402</v>
      </c>
      <c r="F124" s="139" t="s">
        <v>403</v>
      </c>
      <c r="J124" s="140">
        <f>BK124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158</v>
      </c>
      <c r="AT124" s="137" t="s">
        <v>73</v>
      </c>
      <c r="AU124" s="137" t="s">
        <v>82</v>
      </c>
      <c r="AY124" s="130" t="s">
        <v>135</v>
      </c>
      <c r="BK124" s="138">
        <f>BK125</f>
        <v>0</v>
      </c>
    </row>
    <row r="125" spans="1:65" s="2" customFormat="1" ht="16.5" customHeight="1">
      <c r="A125" s="28"/>
      <c r="B125" s="141"/>
      <c r="C125" s="142" t="s">
        <v>84</v>
      </c>
      <c r="D125" s="142" t="s">
        <v>138</v>
      </c>
      <c r="E125" s="143" t="s">
        <v>404</v>
      </c>
      <c r="F125" s="144" t="s">
        <v>405</v>
      </c>
      <c r="G125" s="145" t="s">
        <v>399</v>
      </c>
      <c r="H125" s="146">
        <v>1</v>
      </c>
      <c r="I125" s="147"/>
      <c r="J125" s="147">
        <f>ROUND(I125*H125,2)</f>
        <v>0</v>
      </c>
      <c r="K125" s="148"/>
      <c r="L125" s="29"/>
      <c r="M125" s="149" t="s">
        <v>1</v>
      </c>
      <c r="N125" s="150" t="s">
        <v>39</v>
      </c>
      <c r="O125" s="151">
        <v>0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3" t="s">
        <v>400</v>
      </c>
      <c r="AT125" s="153" t="s">
        <v>138</v>
      </c>
      <c r="AU125" s="153" t="s">
        <v>84</v>
      </c>
      <c r="AY125" s="16" t="s">
        <v>135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6" t="s">
        <v>82</v>
      </c>
      <c r="BK125" s="154">
        <f>ROUND(I125*H125,2)</f>
        <v>0</v>
      </c>
      <c r="BL125" s="16" t="s">
        <v>400</v>
      </c>
      <c r="BM125" s="153" t="s">
        <v>406</v>
      </c>
    </row>
    <row r="126" spans="1:65" s="12" customFormat="1" ht="22.9" customHeight="1">
      <c r="B126" s="129"/>
      <c r="D126" s="130" t="s">
        <v>73</v>
      </c>
      <c r="E126" s="139" t="s">
        <v>407</v>
      </c>
      <c r="F126" s="139" t="s">
        <v>408</v>
      </c>
      <c r="J126" s="140">
        <f>BK126</f>
        <v>0</v>
      </c>
      <c r="L126" s="129"/>
      <c r="M126" s="133"/>
      <c r="N126" s="134"/>
      <c r="O126" s="134"/>
      <c r="P126" s="135">
        <f>P127</f>
        <v>0</v>
      </c>
      <c r="Q126" s="134"/>
      <c r="R126" s="135">
        <f>R127</f>
        <v>0</v>
      </c>
      <c r="S126" s="134"/>
      <c r="T126" s="136">
        <f>T127</f>
        <v>0</v>
      </c>
      <c r="AR126" s="130" t="s">
        <v>158</v>
      </c>
      <c r="AT126" s="137" t="s">
        <v>73</v>
      </c>
      <c r="AU126" s="137" t="s">
        <v>82</v>
      </c>
      <c r="AY126" s="130" t="s">
        <v>135</v>
      </c>
      <c r="BK126" s="138">
        <f>BK127</f>
        <v>0</v>
      </c>
    </row>
    <row r="127" spans="1:65" s="2" customFormat="1" ht="44.25" customHeight="1">
      <c r="A127" s="28"/>
      <c r="B127" s="141"/>
      <c r="C127" s="142" t="s">
        <v>136</v>
      </c>
      <c r="D127" s="142" t="s">
        <v>138</v>
      </c>
      <c r="E127" s="143" t="s">
        <v>409</v>
      </c>
      <c r="F127" s="144" t="s">
        <v>410</v>
      </c>
      <c r="G127" s="145" t="s">
        <v>399</v>
      </c>
      <c r="H127" s="146">
        <v>1</v>
      </c>
      <c r="I127" s="147"/>
      <c r="J127" s="147">
        <f>ROUND(I127*H127,2)</f>
        <v>0</v>
      </c>
      <c r="K127" s="148"/>
      <c r="L127" s="29"/>
      <c r="M127" s="180" t="s">
        <v>1</v>
      </c>
      <c r="N127" s="181" t="s">
        <v>39</v>
      </c>
      <c r="O127" s="182">
        <v>0</v>
      </c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400</v>
      </c>
      <c r="AT127" s="153" t="s">
        <v>138</v>
      </c>
      <c r="AU127" s="153" t="s">
        <v>84</v>
      </c>
      <c r="AY127" s="16" t="s">
        <v>135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6" t="s">
        <v>82</v>
      </c>
      <c r="BK127" s="154">
        <f>ROUND(I127*H127,2)</f>
        <v>0</v>
      </c>
      <c r="BL127" s="16" t="s">
        <v>400</v>
      </c>
      <c r="BM127" s="153" t="s">
        <v>411</v>
      </c>
    </row>
    <row r="128" spans="1:65" s="2" customFormat="1" ht="6.95" customHeight="1">
      <c r="A128" s="28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29"/>
      <c r="M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</sheetData>
  <autoFilter ref="C119:K127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2"/>
  <sheetViews>
    <sheetView showGridLines="0" topLeftCell="A21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7"/>
      <c r="C3" s="18"/>
      <c r="D3" s="18"/>
      <c r="E3" s="18"/>
      <c r="F3" s="18"/>
      <c r="G3" s="18"/>
      <c r="H3" s="19"/>
    </row>
    <row r="4" spans="1:8" s="1" customFormat="1" ht="24.95" customHeight="1">
      <c r="B4" s="19"/>
      <c r="C4" s="20" t="s">
        <v>412</v>
      </c>
      <c r="H4" s="19"/>
    </row>
    <row r="5" spans="1:8" s="1" customFormat="1" ht="12" customHeight="1">
      <c r="B5" s="19"/>
      <c r="C5" s="22" t="s">
        <v>12</v>
      </c>
      <c r="D5" s="195" t="s">
        <v>13</v>
      </c>
      <c r="E5" s="193"/>
      <c r="F5" s="193"/>
      <c r="H5" s="19"/>
    </row>
    <row r="6" spans="1:8" s="1" customFormat="1" ht="36.950000000000003" customHeight="1">
      <c r="B6" s="19"/>
      <c r="C6" s="24" t="s">
        <v>14</v>
      </c>
      <c r="D6" s="194" t="s">
        <v>15</v>
      </c>
      <c r="E6" s="193"/>
      <c r="F6" s="193"/>
      <c r="H6" s="19"/>
    </row>
    <row r="7" spans="1:8" s="1" customFormat="1" ht="16.5" customHeight="1">
      <c r="B7" s="19"/>
      <c r="C7" s="25" t="s">
        <v>20</v>
      </c>
      <c r="D7" s="51" t="str">
        <f>'Rekapitulace stavby'!AN8</f>
        <v>8. 2. 2022</v>
      </c>
      <c r="H7" s="19"/>
    </row>
    <row r="8" spans="1:8" s="2" customFormat="1" ht="10.9" customHeight="1">
      <c r="A8" s="28"/>
      <c r="B8" s="29"/>
      <c r="C8" s="28"/>
      <c r="D8" s="28"/>
      <c r="E8" s="28"/>
      <c r="F8" s="28"/>
      <c r="G8" s="28"/>
      <c r="H8" s="29"/>
    </row>
    <row r="9" spans="1:8" s="11" customFormat="1" ht="29.25" customHeight="1">
      <c r="A9" s="118"/>
      <c r="B9" s="119"/>
      <c r="C9" s="120" t="s">
        <v>55</v>
      </c>
      <c r="D9" s="121" t="s">
        <v>56</v>
      </c>
      <c r="E9" s="121" t="s">
        <v>122</v>
      </c>
      <c r="F9" s="122" t="s">
        <v>413</v>
      </c>
      <c r="G9" s="118"/>
      <c r="H9" s="119"/>
    </row>
    <row r="10" spans="1:8" s="2" customFormat="1" ht="26.45" customHeight="1">
      <c r="A10" s="28"/>
      <c r="B10" s="29"/>
      <c r="C10" s="184" t="s">
        <v>414</v>
      </c>
      <c r="D10" s="184" t="s">
        <v>80</v>
      </c>
      <c r="E10" s="28"/>
      <c r="F10" s="28"/>
      <c r="G10" s="28"/>
      <c r="H10" s="29"/>
    </row>
    <row r="11" spans="1:8" s="2" customFormat="1" ht="16.899999999999999" customHeight="1">
      <c r="A11" s="28"/>
      <c r="B11" s="29"/>
      <c r="C11" s="185" t="s">
        <v>88</v>
      </c>
      <c r="D11" s="186" t="s">
        <v>1</v>
      </c>
      <c r="E11" s="187" t="s">
        <v>1</v>
      </c>
      <c r="F11" s="188">
        <v>320</v>
      </c>
      <c r="G11" s="28"/>
      <c r="H11" s="29"/>
    </row>
    <row r="12" spans="1:8" s="2" customFormat="1" ht="16.899999999999999" customHeight="1">
      <c r="A12" s="28"/>
      <c r="B12" s="29"/>
      <c r="C12" s="189" t="s">
        <v>88</v>
      </c>
      <c r="D12" s="189" t="s">
        <v>178</v>
      </c>
      <c r="E12" s="16" t="s">
        <v>1</v>
      </c>
      <c r="F12" s="190">
        <v>320</v>
      </c>
      <c r="G12" s="28"/>
      <c r="H12" s="29"/>
    </row>
    <row r="13" spans="1:8" s="2" customFormat="1" ht="16.899999999999999" customHeight="1">
      <c r="A13" s="28"/>
      <c r="B13" s="29"/>
      <c r="C13" s="191" t="s">
        <v>415</v>
      </c>
      <c r="D13" s="28"/>
      <c r="E13" s="28"/>
      <c r="F13" s="28"/>
      <c r="G13" s="28"/>
      <c r="H13" s="29"/>
    </row>
    <row r="14" spans="1:8" s="2" customFormat="1" ht="22.5">
      <c r="A14" s="28"/>
      <c r="B14" s="29"/>
      <c r="C14" s="189" t="s">
        <v>175</v>
      </c>
      <c r="D14" s="189" t="s">
        <v>176</v>
      </c>
      <c r="E14" s="16" t="s">
        <v>141</v>
      </c>
      <c r="F14" s="190">
        <v>320</v>
      </c>
      <c r="G14" s="28"/>
      <c r="H14" s="29"/>
    </row>
    <row r="15" spans="1:8" s="2" customFormat="1" ht="22.5">
      <c r="A15" s="28"/>
      <c r="B15" s="29"/>
      <c r="C15" s="189" t="s">
        <v>179</v>
      </c>
      <c r="D15" s="189" t="s">
        <v>180</v>
      </c>
      <c r="E15" s="16" t="s">
        <v>141</v>
      </c>
      <c r="F15" s="190">
        <v>320</v>
      </c>
      <c r="G15" s="28"/>
      <c r="H15" s="29"/>
    </row>
    <row r="16" spans="1:8" s="2" customFormat="1" ht="22.5">
      <c r="A16" s="28"/>
      <c r="B16" s="29"/>
      <c r="C16" s="189" t="s">
        <v>183</v>
      </c>
      <c r="D16" s="189" t="s">
        <v>184</v>
      </c>
      <c r="E16" s="16" t="s">
        <v>141</v>
      </c>
      <c r="F16" s="190">
        <v>320</v>
      </c>
      <c r="G16" s="28"/>
      <c r="H16" s="29"/>
    </row>
    <row r="17" spans="1:8" s="2" customFormat="1" ht="16.899999999999999" customHeight="1">
      <c r="A17" s="28"/>
      <c r="B17" s="29"/>
      <c r="C17" s="185" t="s">
        <v>90</v>
      </c>
      <c r="D17" s="186" t="s">
        <v>1</v>
      </c>
      <c r="E17" s="187" t="s">
        <v>1</v>
      </c>
      <c r="F17" s="188">
        <v>150.96</v>
      </c>
      <c r="G17" s="28"/>
      <c r="H17" s="29"/>
    </row>
    <row r="18" spans="1:8" s="2" customFormat="1" ht="16.899999999999999" customHeight="1">
      <c r="A18" s="28"/>
      <c r="B18" s="29"/>
      <c r="C18" s="189" t="s">
        <v>90</v>
      </c>
      <c r="D18" s="189" t="s">
        <v>365</v>
      </c>
      <c r="E18" s="16" t="s">
        <v>1</v>
      </c>
      <c r="F18" s="190">
        <v>150.96</v>
      </c>
      <c r="G18" s="28"/>
      <c r="H18" s="29"/>
    </row>
    <row r="19" spans="1:8" s="2" customFormat="1" ht="16.899999999999999" customHeight="1">
      <c r="A19" s="28"/>
      <c r="B19" s="29"/>
      <c r="C19" s="191" t="s">
        <v>415</v>
      </c>
      <c r="D19" s="28"/>
      <c r="E19" s="28"/>
      <c r="F19" s="28"/>
      <c r="G19" s="28"/>
      <c r="H19" s="29"/>
    </row>
    <row r="20" spans="1:8" s="2" customFormat="1" ht="16.899999999999999" customHeight="1">
      <c r="A20" s="28"/>
      <c r="B20" s="29"/>
      <c r="C20" s="189" t="s">
        <v>362</v>
      </c>
      <c r="D20" s="189" t="s">
        <v>363</v>
      </c>
      <c r="E20" s="16" t="s">
        <v>161</v>
      </c>
      <c r="F20" s="190">
        <v>150.96</v>
      </c>
      <c r="G20" s="28"/>
      <c r="H20" s="29"/>
    </row>
    <row r="21" spans="1:8" s="2" customFormat="1" ht="16.899999999999999" customHeight="1">
      <c r="A21" s="28"/>
      <c r="B21" s="29"/>
      <c r="C21" s="189" t="s">
        <v>147</v>
      </c>
      <c r="D21" s="189" t="s">
        <v>148</v>
      </c>
      <c r="E21" s="16" t="s">
        <v>141</v>
      </c>
      <c r="F21" s="190">
        <v>24.635999999999999</v>
      </c>
      <c r="G21" s="28"/>
      <c r="H21" s="29"/>
    </row>
    <row r="22" spans="1:8" s="2" customFormat="1" ht="16.899999999999999" customHeight="1">
      <c r="A22" s="28"/>
      <c r="B22" s="29"/>
      <c r="C22" s="189" t="s">
        <v>152</v>
      </c>
      <c r="D22" s="189" t="s">
        <v>153</v>
      </c>
      <c r="E22" s="16" t="s">
        <v>141</v>
      </c>
      <c r="F22" s="190">
        <v>24.635999999999999</v>
      </c>
      <c r="G22" s="28"/>
      <c r="H22" s="29"/>
    </row>
    <row r="23" spans="1:8" s="2" customFormat="1" ht="16.899999999999999" customHeight="1">
      <c r="A23" s="28"/>
      <c r="B23" s="29"/>
      <c r="C23" s="189" t="s">
        <v>155</v>
      </c>
      <c r="D23" s="189" t="s">
        <v>156</v>
      </c>
      <c r="E23" s="16" t="s">
        <v>141</v>
      </c>
      <c r="F23" s="190">
        <v>24.635999999999999</v>
      </c>
      <c r="G23" s="28"/>
      <c r="H23" s="29"/>
    </row>
    <row r="24" spans="1:8" s="2" customFormat="1" ht="16.899999999999999" customHeight="1">
      <c r="A24" s="28"/>
      <c r="B24" s="29"/>
      <c r="C24" s="189" t="s">
        <v>170</v>
      </c>
      <c r="D24" s="189" t="s">
        <v>171</v>
      </c>
      <c r="E24" s="16" t="s">
        <v>141</v>
      </c>
      <c r="F24" s="190">
        <v>24.635999999999999</v>
      </c>
      <c r="G24" s="28"/>
      <c r="H24" s="29"/>
    </row>
    <row r="25" spans="1:8" s="2" customFormat="1" ht="16.899999999999999" customHeight="1">
      <c r="A25" s="28"/>
      <c r="B25" s="29"/>
      <c r="C25" s="189" t="s">
        <v>367</v>
      </c>
      <c r="D25" s="189" t="s">
        <v>368</v>
      </c>
      <c r="E25" s="16" t="s">
        <v>161</v>
      </c>
      <c r="F25" s="190">
        <v>150.96</v>
      </c>
      <c r="G25" s="28"/>
      <c r="H25" s="29"/>
    </row>
    <row r="26" spans="1:8" s="2" customFormat="1" ht="16.899999999999999" customHeight="1">
      <c r="A26" s="28"/>
      <c r="B26" s="29"/>
      <c r="C26" s="189" t="s">
        <v>373</v>
      </c>
      <c r="D26" s="189" t="s">
        <v>374</v>
      </c>
      <c r="E26" s="16" t="s">
        <v>141</v>
      </c>
      <c r="F26" s="190">
        <v>24.635999999999999</v>
      </c>
      <c r="G26" s="28"/>
      <c r="H26" s="29"/>
    </row>
    <row r="27" spans="1:8" s="2" customFormat="1" ht="16.899999999999999" customHeight="1">
      <c r="A27" s="28"/>
      <c r="B27" s="29"/>
      <c r="C27" s="185" t="s">
        <v>93</v>
      </c>
      <c r="D27" s="186" t="s">
        <v>1</v>
      </c>
      <c r="E27" s="187" t="s">
        <v>1</v>
      </c>
      <c r="F27" s="188">
        <v>84.4</v>
      </c>
      <c r="G27" s="28"/>
      <c r="H27" s="29"/>
    </row>
    <row r="28" spans="1:8" s="2" customFormat="1" ht="16.899999999999999" customHeight="1">
      <c r="A28" s="28"/>
      <c r="B28" s="29"/>
      <c r="C28" s="189" t="s">
        <v>1</v>
      </c>
      <c r="D28" s="189" t="s">
        <v>256</v>
      </c>
      <c r="E28" s="16" t="s">
        <v>1</v>
      </c>
      <c r="F28" s="190">
        <v>5.4</v>
      </c>
      <c r="G28" s="28"/>
      <c r="H28" s="29"/>
    </row>
    <row r="29" spans="1:8" s="2" customFormat="1" ht="16.899999999999999" customHeight="1">
      <c r="A29" s="28"/>
      <c r="B29" s="29"/>
      <c r="C29" s="189" t="s">
        <v>1</v>
      </c>
      <c r="D29" s="189" t="s">
        <v>257</v>
      </c>
      <c r="E29" s="16" t="s">
        <v>1</v>
      </c>
      <c r="F29" s="190">
        <v>1.2</v>
      </c>
      <c r="G29" s="28"/>
      <c r="H29" s="29"/>
    </row>
    <row r="30" spans="1:8" s="2" customFormat="1" ht="16.899999999999999" customHeight="1">
      <c r="A30" s="28"/>
      <c r="B30" s="29"/>
      <c r="C30" s="189" t="s">
        <v>1</v>
      </c>
      <c r="D30" s="189" t="s">
        <v>258</v>
      </c>
      <c r="E30" s="16" t="s">
        <v>1</v>
      </c>
      <c r="F30" s="190">
        <v>4.8</v>
      </c>
      <c r="G30" s="28"/>
      <c r="H30" s="29"/>
    </row>
    <row r="31" spans="1:8" s="2" customFormat="1" ht="16.899999999999999" customHeight="1">
      <c r="A31" s="28"/>
      <c r="B31" s="29"/>
      <c r="C31" s="189" t="s">
        <v>1</v>
      </c>
      <c r="D31" s="189" t="s">
        <v>259</v>
      </c>
      <c r="E31" s="16" t="s">
        <v>1</v>
      </c>
      <c r="F31" s="190">
        <v>4.8</v>
      </c>
      <c r="G31" s="28"/>
      <c r="H31" s="29"/>
    </row>
    <row r="32" spans="1:8" s="2" customFormat="1" ht="16.899999999999999" customHeight="1">
      <c r="A32" s="28"/>
      <c r="B32" s="29"/>
      <c r="C32" s="189" t="s">
        <v>1</v>
      </c>
      <c r="D32" s="189" t="s">
        <v>260</v>
      </c>
      <c r="E32" s="16" t="s">
        <v>1</v>
      </c>
      <c r="F32" s="190">
        <v>1.2</v>
      </c>
      <c r="G32" s="28"/>
      <c r="H32" s="29"/>
    </row>
    <row r="33" spans="1:8" s="2" customFormat="1" ht="16.899999999999999" customHeight="1">
      <c r="A33" s="28"/>
      <c r="B33" s="29"/>
      <c r="C33" s="189" t="s">
        <v>1</v>
      </c>
      <c r="D33" s="189" t="s">
        <v>261</v>
      </c>
      <c r="E33" s="16" t="s">
        <v>1</v>
      </c>
      <c r="F33" s="190">
        <v>5.4</v>
      </c>
      <c r="G33" s="28"/>
      <c r="H33" s="29"/>
    </row>
    <row r="34" spans="1:8" s="2" customFormat="1" ht="16.899999999999999" customHeight="1">
      <c r="A34" s="28"/>
      <c r="B34" s="29"/>
      <c r="C34" s="189" t="s">
        <v>1</v>
      </c>
      <c r="D34" s="189" t="s">
        <v>262</v>
      </c>
      <c r="E34" s="16" t="s">
        <v>1</v>
      </c>
      <c r="F34" s="190">
        <v>12.6</v>
      </c>
      <c r="G34" s="28"/>
      <c r="H34" s="29"/>
    </row>
    <row r="35" spans="1:8" s="2" customFormat="1" ht="16.899999999999999" customHeight="1">
      <c r="A35" s="28"/>
      <c r="B35" s="29"/>
      <c r="C35" s="189" t="s">
        <v>1</v>
      </c>
      <c r="D35" s="189" t="s">
        <v>263</v>
      </c>
      <c r="E35" s="16" t="s">
        <v>1</v>
      </c>
      <c r="F35" s="190">
        <v>8.4</v>
      </c>
      <c r="G35" s="28"/>
      <c r="H35" s="29"/>
    </row>
    <row r="36" spans="1:8" s="2" customFormat="1" ht="16.899999999999999" customHeight="1">
      <c r="A36" s="28"/>
      <c r="B36" s="29"/>
      <c r="C36" s="189" t="s">
        <v>1</v>
      </c>
      <c r="D36" s="189" t="s">
        <v>264</v>
      </c>
      <c r="E36" s="16" t="s">
        <v>1</v>
      </c>
      <c r="F36" s="190">
        <v>1</v>
      </c>
      <c r="G36" s="28"/>
      <c r="H36" s="29"/>
    </row>
    <row r="37" spans="1:8" s="2" customFormat="1" ht="16.899999999999999" customHeight="1">
      <c r="A37" s="28"/>
      <c r="B37" s="29"/>
      <c r="C37" s="189" t="s">
        <v>1</v>
      </c>
      <c r="D37" s="189" t="s">
        <v>265</v>
      </c>
      <c r="E37" s="16" t="s">
        <v>1</v>
      </c>
      <c r="F37" s="190">
        <v>3.6</v>
      </c>
      <c r="G37" s="28"/>
      <c r="H37" s="29"/>
    </row>
    <row r="38" spans="1:8" s="2" customFormat="1" ht="16.899999999999999" customHeight="1">
      <c r="A38" s="28"/>
      <c r="B38" s="29"/>
      <c r="C38" s="189" t="s">
        <v>1</v>
      </c>
      <c r="D38" s="189" t="s">
        <v>266</v>
      </c>
      <c r="E38" s="16" t="s">
        <v>1</v>
      </c>
      <c r="F38" s="190">
        <v>10.8</v>
      </c>
      <c r="G38" s="28"/>
      <c r="H38" s="29"/>
    </row>
    <row r="39" spans="1:8" s="2" customFormat="1" ht="16.899999999999999" customHeight="1">
      <c r="A39" s="28"/>
      <c r="B39" s="29"/>
      <c r="C39" s="189" t="s">
        <v>1</v>
      </c>
      <c r="D39" s="189" t="s">
        <v>267</v>
      </c>
      <c r="E39" s="16" t="s">
        <v>1</v>
      </c>
      <c r="F39" s="190">
        <v>25.2</v>
      </c>
      <c r="G39" s="28"/>
      <c r="H39" s="29"/>
    </row>
    <row r="40" spans="1:8" s="2" customFormat="1" ht="16.899999999999999" customHeight="1">
      <c r="A40" s="28"/>
      <c r="B40" s="29"/>
      <c r="C40" s="189" t="s">
        <v>93</v>
      </c>
      <c r="D40" s="189" t="s">
        <v>151</v>
      </c>
      <c r="E40" s="16" t="s">
        <v>1</v>
      </c>
      <c r="F40" s="190">
        <v>84.4</v>
      </c>
      <c r="G40" s="28"/>
      <c r="H40" s="29"/>
    </row>
    <row r="41" spans="1:8" s="2" customFormat="1" ht="16.899999999999999" customHeight="1">
      <c r="A41" s="28"/>
      <c r="B41" s="29"/>
      <c r="C41" s="191" t="s">
        <v>415</v>
      </c>
      <c r="D41" s="28"/>
      <c r="E41" s="28"/>
      <c r="F41" s="28"/>
      <c r="G41" s="28"/>
      <c r="H41" s="29"/>
    </row>
    <row r="42" spans="1:8" s="2" customFormat="1" ht="16.899999999999999" customHeight="1">
      <c r="A42" s="28"/>
      <c r="B42" s="29"/>
      <c r="C42" s="189" t="s">
        <v>253</v>
      </c>
      <c r="D42" s="189" t="s">
        <v>254</v>
      </c>
      <c r="E42" s="16" t="s">
        <v>161</v>
      </c>
      <c r="F42" s="190">
        <v>84.4</v>
      </c>
      <c r="G42" s="28"/>
      <c r="H42" s="29"/>
    </row>
    <row r="43" spans="1:8" s="2" customFormat="1" ht="22.5">
      <c r="A43" s="28"/>
      <c r="B43" s="29"/>
      <c r="C43" s="189" t="s">
        <v>159</v>
      </c>
      <c r="D43" s="189" t="s">
        <v>160</v>
      </c>
      <c r="E43" s="16" t="s">
        <v>161</v>
      </c>
      <c r="F43" s="190">
        <v>84.4</v>
      </c>
      <c r="G43" s="28"/>
      <c r="H43" s="29"/>
    </row>
    <row r="44" spans="1:8" s="2" customFormat="1" ht="16.899999999999999" customHeight="1">
      <c r="A44" s="28"/>
      <c r="B44" s="29"/>
      <c r="C44" s="189" t="s">
        <v>249</v>
      </c>
      <c r="D44" s="189" t="s">
        <v>250</v>
      </c>
      <c r="E44" s="16" t="s">
        <v>161</v>
      </c>
      <c r="F44" s="190">
        <v>84.4</v>
      </c>
      <c r="G44" s="28"/>
      <c r="H44" s="29"/>
    </row>
    <row r="45" spans="1:8" s="2" customFormat="1" ht="16.899999999999999" customHeight="1">
      <c r="A45" s="28"/>
      <c r="B45" s="29"/>
      <c r="C45" s="189" t="s">
        <v>164</v>
      </c>
      <c r="D45" s="189" t="s">
        <v>165</v>
      </c>
      <c r="E45" s="16" t="s">
        <v>141</v>
      </c>
      <c r="F45" s="190">
        <v>6.7519999999999998</v>
      </c>
      <c r="G45" s="28"/>
      <c r="H45" s="29"/>
    </row>
    <row r="46" spans="1:8" s="2" customFormat="1" ht="16.899999999999999" customHeight="1">
      <c r="A46" s="28"/>
      <c r="B46" s="29"/>
      <c r="C46" s="185" t="s">
        <v>95</v>
      </c>
      <c r="D46" s="186" t="s">
        <v>1</v>
      </c>
      <c r="E46" s="187" t="s">
        <v>1</v>
      </c>
      <c r="F46" s="188">
        <v>21</v>
      </c>
      <c r="G46" s="28"/>
      <c r="H46" s="29"/>
    </row>
    <row r="47" spans="1:8" s="2" customFormat="1" ht="16.899999999999999" customHeight="1">
      <c r="A47" s="28"/>
      <c r="B47" s="29"/>
      <c r="C47" s="189" t="s">
        <v>1</v>
      </c>
      <c r="D47" s="189" t="s">
        <v>321</v>
      </c>
      <c r="E47" s="16" t="s">
        <v>1</v>
      </c>
      <c r="F47" s="190">
        <v>3</v>
      </c>
      <c r="G47" s="28"/>
      <c r="H47" s="29"/>
    </row>
    <row r="48" spans="1:8" s="2" customFormat="1" ht="16.899999999999999" customHeight="1">
      <c r="A48" s="28"/>
      <c r="B48" s="29"/>
      <c r="C48" s="189" t="s">
        <v>1</v>
      </c>
      <c r="D48" s="189" t="s">
        <v>312</v>
      </c>
      <c r="E48" s="16" t="s">
        <v>1</v>
      </c>
      <c r="F48" s="190">
        <v>18</v>
      </c>
      <c r="G48" s="28"/>
      <c r="H48" s="29"/>
    </row>
    <row r="49" spans="1:8" s="2" customFormat="1" ht="16.899999999999999" customHeight="1">
      <c r="A49" s="28"/>
      <c r="B49" s="29"/>
      <c r="C49" s="189" t="s">
        <v>95</v>
      </c>
      <c r="D49" s="189" t="s">
        <v>151</v>
      </c>
      <c r="E49" s="16" t="s">
        <v>1</v>
      </c>
      <c r="F49" s="190">
        <v>21</v>
      </c>
      <c r="G49" s="28"/>
      <c r="H49" s="29"/>
    </row>
    <row r="50" spans="1:8" s="2" customFormat="1" ht="16.899999999999999" customHeight="1">
      <c r="A50" s="28"/>
      <c r="B50" s="29"/>
      <c r="C50" s="191" t="s">
        <v>415</v>
      </c>
      <c r="D50" s="28"/>
      <c r="E50" s="28"/>
      <c r="F50" s="28"/>
      <c r="G50" s="28"/>
      <c r="H50" s="29"/>
    </row>
    <row r="51" spans="1:8" s="2" customFormat="1" ht="16.899999999999999" customHeight="1">
      <c r="A51" s="28"/>
      <c r="B51" s="29"/>
      <c r="C51" s="189" t="s">
        <v>318</v>
      </c>
      <c r="D51" s="189" t="s">
        <v>319</v>
      </c>
      <c r="E51" s="16" t="s">
        <v>277</v>
      </c>
      <c r="F51" s="190">
        <v>21</v>
      </c>
      <c r="G51" s="28"/>
      <c r="H51" s="29"/>
    </row>
    <row r="52" spans="1:8" s="2" customFormat="1" ht="16.899999999999999" customHeight="1">
      <c r="A52" s="28"/>
      <c r="B52" s="29"/>
      <c r="C52" s="189" t="s">
        <v>275</v>
      </c>
      <c r="D52" s="189" t="s">
        <v>276</v>
      </c>
      <c r="E52" s="16" t="s">
        <v>277</v>
      </c>
      <c r="F52" s="190">
        <v>21</v>
      </c>
      <c r="G52" s="28"/>
      <c r="H52" s="29"/>
    </row>
    <row r="53" spans="1:8" s="2" customFormat="1" ht="16.899999999999999" customHeight="1">
      <c r="A53" s="28"/>
      <c r="B53" s="29"/>
      <c r="C53" s="185" t="s">
        <v>96</v>
      </c>
      <c r="D53" s="186" t="s">
        <v>1</v>
      </c>
      <c r="E53" s="187" t="s">
        <v>1</v>
      </c>
      <c r="F53" s="188">
        <v>29</v>
      </c>
      <c r="G53" s="28"/>
      <c r="H53" s="29"/>
    </row>
    <row r="54" spans="1:8" s="2" customFormat="1" ht="16.899999999999999" customHeight="1">
      <c r="A54" s="28"/>
      <c r="B54" s="29"/>
      <c r="C54" s="189" t="s">
        <v>1</v>
      </c>
      <c r="D54" s="189" t="s">
        <v>336</v>
      </c>
      <c r="E54" s="16" t="s">
        <v>1</v>
      </c>
      <c r="F54" s="190">
        <v>1</v>
      </c>
      <c r="G54" s="28"/>
      <c r="H54" s="29"/>
    </row>
    <row r="55" spans="1:8" s="2" customFormat="1" ht="16.899999999999999" customHeight="1">
      <c r="A55" s="28"/>
      <c r="B55" s="29"/>
      <c r="C55" s="189" t="s">
        <v>1</v>
      </c>
      <c r="D55" s="189" t="s">
        <v>337</v>
      </c>
      <c r="E55" s="16" t="s">
        <v>1</v>
      </c>
      <c r="F55" s="190">
        <v>3</v>
      </c>
      <c r="G55" s="28"/>
      <c r="H55" s="29"/>
    </row>
    <row r="56" spans="1:8" s="2" customFormat="1" ht="16.899999999999999" customHeight="1">
      <c r="A56" s="28"/>
      <c r="B56" s="29"/>
      <c r="C56" s="189" t="s">
        <v>1</v>
      </c>
      <c r="D56" s="189" t="s">
        <v>338</v>
      </c>
      <c r="E56" s="16" t="s">
        <v>1</v>
      </c>
      <c r="F56" s="190">
        <v>3</v>
      </c>
      <c r="G56" s="28"/>
      <c r="H56" s="29"/>
    </row>
    <row r="57" spans="1:8" s="2" customFormat="1" ht="16.899999999999999" customHeight="1">
      <c r="A57" s="28"/>
      <c r="B57" s="29"/>
      <c r="C57" s="189" t="s">
        <v>1</v>
      </c>
      <c r="D57" s="189" t="s">
        <v>339</v>
      </c>
      <c r="E57" s="16" t="s">
        <v>1</v>
      </c>
      <c r="F57" s="190">
        <v>1</v>
      </c>
      <c r="G57" s="28"/>
      <c r="H57" s="29"/>
    </row>
    <row r="58" spans="1:8" s="2" customFormat="1" ht="16.899999999999999" customHeight="1">
      <c r="A58" s="28"/>
      <c r="B58" s="29"/>
      <c r="C58" s="189" t="s">
        <v>1</v>
      </c>
      <c r="D58" s="189" t="s">
        <v>340</v>
      </c>
      <c r="E58" s="16" t="s">
        <v>1</v>
      </c>
      <c r="F58" s="190">
        <v>21</v>
      </c>
      <c r="G58" s="28"/>
      <c r="H58" s="29"/>
    </row>
    <row r="59" spans="1:8" s="2" customFormat="1" ht="16.899999999999999" customHeight="1">
      <c r="A59" s="28"/>
      <c r="B59" s="29"/>
      <c r="C59" s="189" t="s">
        <v>96</v>
      </c>
      <c r="D59" s="189" t="s">
        <v>151</v>
      </c>
      <c r="E59" s="16" t="s">
        <v>1</v>
      </c>
      <c r="F59" s="190">
        <v>29</v>
      </c>
      <c r="G59" s="28"/>
      <c r="H59" s="29"/>
    </row>
    <row r="60" spans="1:8" s="2" customFormat="1" ht="16.899999999999999" customHeight="1">
      <c r="A60" s="28"/>
      <c r="B60" s="29"/>
      <c r="C60" s="191" t="s">
        <v>415</v>
      </c>
      <c r="D60" s="28"/>
      <c r="E60" s="28"/>
      <c r="F60" s="28"/>
      <c r="G60" s="28"/>
      <c r="H60" s="29"/>
    </row>
    <row r="61" spans="1:8" s="2" customFormat="1" ht="16.899999999999999" customHeight="1">
      <c r="A61" s="28"/>
      <c r="B61" s="29"/>
      <c r="C61" s="189" t="s">
        <v>333</v>
      </c>
      <c r="D61" s="189" t="s">
        <v>334</v>
      </c>
      <c r="E61" s="16" t="s">
        <v>277</v>
      </c>
      <c r="F61" s="190">
        <v>29</v>
      </c>
      <c r="G61" s="28"/>
      <c r="H61" s="29"/>
    </row>
    <row r="62" spans="1:8" s="2" customFormat="1" ht="16.899999999999999" customHeight="1">
      <c r="A62" s="28"/>
      <c r="B62" s="29"/>
      <c r="C62" s="189" t="s">
        <v>280</v>
      </c>
      <c r="D62" s="189" t="s">
        <v>281</v>
      </c>
      <c r="E62" s="16" t="s">
        <v>277</v>
      </c>
      <c r="F62" s="190">
        <v>35</v>
      </c>
      <c r="G62" s="28"/>
      <c r="H62" s="29"/>
    </row>
    <row r="63" spans="1:8" s="2" customFormat="1" ht="16.899999999999999" customHeight="1">
      <c r="A63" s="28"/>
      <c r="B63" s="29"/>
      <c r="C63" s="185" t="s">
        <v>98</v>
      </c>
      <c r="D63" s="186" t="s">
        <v>1</v>
      </c>
      <c r="E63" s="187" t="s">
        <v>1</v>
      </c>
      <c r="F63" s="188">
        <v>6</v>
      </c>
      <c r="G63" s="28"/>
      <c r="H63" s="29"/>
    </row>
    <row r="64" spans="1:8" s="2" customFormat="1" ht="16.899999999999999" customHeight="1">
      <c r="A64" s="28"/>
      <c r="B64" s="29"/>
      <c r="C64" s="189" t="s">
        <v>1</v>
      </c>
      <c r="D64" s="189" t="s">
        <v>349</v>
      </c>
      <c r="E64" s="16" t="s">
        <v>1</v>
      </c>
      <c r="F64" s="190">
        <v>3</v>
      </c>
      <c r="G64" s="28"/>
      <c r="H64" s="29"/>
    </row>
    <row r="65" spans="1:8" s="2" customFormat="1" ht="16.899999999999999" customHeight="1">
      <c r="A65" s="28"/>
      <c r="B65" s="29"/>
      <c r="C65" s="189" t="s">
        <v>1</v>
      </c>
      <c r="D65" s="189" t="s">
        <v>350</v>
      </c>
      <c r="E65" s="16" t="s">
        <v>1</v>
      </c>
      <c r="F65" s="190">
        <v>3</v>
      </c>
      <c r="G65" s="28"/>
      <c r="H65" s="29"/>
    </row>
    <row r="66" spans="1:8" s="2" customFormat="1" ht="16.899999999999999" customHeight="1">
      <c r="A66" s="28"/>
      <c r="B66" s="29"/>
      <c r="C66" s="189" t="s">
        <v>98</v>
      </c>
      <c r="D66" s="189" t="s">
        <v>151</v>
      </c>
      <c r="E66" s="16" t="s">
        <v>1</v>
      </c>
      <c r="F66" s="190">
        <v>6</v>
      </c>
      <c r="G66" s="28"/>
      <c r="H66" s="29"/>
    </row>
    <row r="67" spans="1:8" s="2" customFormat="1" ht="16.899999999999999" customHeight="1">
      <c r="A67" s="28"/>
      <c r="B67" s="29"/>
      <c r="C67" s="191" t="s">
        <v>415</v>
      </c>
      <c r="D67" s="28"/>
      <c r="E67" s="28"/>
      <c r="F67" s="28"/>
      <c r="G67" s="28"/>
      <c r="H67" s="29"/>
    </row>
    <row r="68" spans="1:8" s="2" customFormat="1" ht="16.899999999999999" customHeight="1">
      <c r="A68" s="28"/>
      <c r="B68" s="29"/>
      <c r="C68" s="189" t="s">
        <v>346</v>
      </c>
      <c r="D68" s="189" t="s">
        <v>347</v>
      </c>
      <c r="E68" s="16" t="s">
        <v>277</v>
      </c>
      <c r="F68" s="190">
        <v>6</v>
      </c>
      <c r="G68" s="28"/>
      <c r="H68" s="29"/>
    </row>
    <row r="69" spans="1:8" s="2" customFormat="1" ht="16.899999999999999" customHeight="1">
      <c r="A69" s="28"/>
      <c r="B69" s="29"/>
      <c r="C69" s="189" t="s">
        <v>280</v>
      </c>
      <c r="D69" s="189" t="s">
        <v>281</v>
      </c>
      <c r="E69" s="16" t="s">
        <v>277</v>
      </c>
      <c r="F69" s="190">
        <v>35</v>
      </c>
      <c r="G69" s="28"/>
      <c r="H69" s="29"/>
    </row>
    <row r="70" spans="1:8" s="2" customFormat="1" ht="16.899999999999999" customHeight="1">
      <c r="A70" s="28"/>
      <c r="B70" s="29"/>
      <c r="C70" s="185" t="s">
        <v>101</v>
      </c>
      <c r="D70" s="186" t="s">
        <v>1</v>
      </c>
      <c r="E70" s="187" t="s">
        <v>1</v>
      </c>
      <c r="F70" s="188">
        <v>9.5399999999999991</v>
      </c>
      <c r="G70" s="28"/>
      <c r="H70" s="29"/>
    </row>
    <row r="71" spans="1:8" s="2" customFormat="1" ht="16.899999999999999" customHeight="1">
      <c r="A71" s="28"/>
      <c r="B71" s="29"/>
      <c r="C71" s="189" t="s">
        <v>101</v>
      </c>
      <c r="D71" s="189" t="s">
        <v>145</v>
      </c>
      <c r="E71" s="16" t="s">
        <v>1</v>
      </c>
      <c r="F71" s="190">
        <v>9.5399999999999991</v>
      </c>
      <c r="G71" s="28"/>
      <c r="H71" s="29"/>
    </row>
    <row r="72" spans="1:8" s="2" customFormat="1" ht="16.899999999999999" customHeight="1">
      <c r="A72" s="28"/>
      <c r="B72" s="29"/>
      <c r="C72" s="191" t="s">
        <v>415</v>
      </c>
      <c r="D72" s="28"/>
      <c r="E72" s="28"/>
      <c r="F72" s="28"/>
      <c r="G72" s="28"/>
      <c r="H72" s="29"/>
    </row>
    <row r="73" spans="1:8" s="2" customFormat="1" ht="22.5">
      <c r="A73" s="28"/>
      <c r="B73" s="29"/>
      <c r="C73" s="189" t="s">
        <v>139</v>
      </c>
      <c r="D73" s="189" t="s">
        <v>140</v>
      </c>
      <c r="E73" s="16" t="s">
        <v>141</v>
      </c>
      <c r="F73" s="190">
        <v>9.5399999999999991</v>
      </c>
      <c r="G73" s="28"/>
      <c r="H73" s="29"/>
    </row>
    <row r="74" spans="1:8" s="2" customFormat="1" ht="16.899999999999999" customHeight="1">
      <c r="A74" s="28"/>
      <c r="B74" s="29"/>
      <c r="C74" s="189" t="s">
        <v>147</v>
      </c>
      <c r="D74" s="189" t="s">
        <v>148</v>
      </c>
      <c r="E74" s="16" t="s">
        <v>141</v>
      </c>
      <c r="F74" s="190">
        <v>24.635999999999999</v>
      </c>
      <c r="G74" s="28"/>
      <c r="H74" s="29"/>
    </row>
    <row r="75" spans="1:8" s="2" customFormat="1" ht="16.899999999999999" customHeight="1">
      <c r="A75" s="28"/>
      <c r="B75" s="29"/>
      <c r="C75" s="189" t="s">
        <v>152</v>
      </c>
      <c r="D75" s="189" t="s">
        <v>153</v>
      </c>
      <c r="E75" s="16" t="s">
        <v>141</v>
      </c>
      <c r="F75" s="190">
        <v>24.635999999999999</v>
      </c>
      <c r="G75" s="28"/>
      <c r="H75" s="29"/>
    </row>
    <row r="76" spans="1:8" s="2" customFormat="1" ht="16.899999999999999" customHeight="1">
      <c r="A76" s="28"/>
      <c r="B76" s="29"/>
      <c r="C76" s="189" t="s">
        <v>155</v>
      </c>
      <c r="D76" s="189" t="s">
        <v>156</v>
      </c>
      <c r="E76" s="16" t="s">
        <v>141</v>
      </c>
      <c r="F76" s="190">
        <v>24.635999999999999</v>
      </c>
      <c r="G76" s="28"/>
      <c r="H76" s="29"/>
    </row>
    <row r="77" spans="1:8" s="2" customFormat="1" ht="16.899999999999999" customHeight="1">
      <c r="A77" s="28"/>
      <c r="B77" s="29"/>
      <c r="C77" s="189" t="s">
        <v>170</v>
      </c>
      <c r="D77" s="189" t="s">
        <v>171</v>
      </c>
      <c r="E77" s="16" t="s">
        <v>141</v>
      </c>
      <c r="F77" s="190">
        <v>24.635999999999999</v>
      </c>
      <c r="G77" s="28"/>
      <c r="H77" s="29"/>
    </row>
    <row r="78" spans="1:8" s="2" customFormat="1" ht="16.899999999999999" customHeight="1">
      <c r="A78" s="28"/>
      <c r="B78" s="29"/>
      <c r="C78" s="189" t="s">
        <v>373</v>
      </c>
      <c r="D78" s="189" t="s">
        <v>374</v>
      </c>
      <c r="E78" s="16" t="s">
        <v>141</v>
      </c>
      <c r="F78" s="190">
        <v>24.635999999999999</v>
      </c>
      <c r="G78" s="28"/>
      <c r="H78" s="29"/>
    </row>
    <row r="79" spans="1:8" s="2" customFormat="1" ht="22.5">
      <c r="A79" s="28"/>
      <c r="B79" s="29"/>
      <c r="C79" s="189" t="s">
        <v>192</v>
      </c>
      <c r="D79" s="189" t="s">
        <v>193</v>
      </c>
      <c r="E79" s="16" t="s">
        <v>141</v>
      </c>
      <c r="F79" s="190">
        <v>33.731999999999999</v>
      </c>
      <c r="G79" s="28"/>
      <c r="H79" s="29"/>
    </row>
    <row r="80" spans="1:8" s="2" customFormat="1" ht="16.899999999999999" customHeight="1">
      <c r="A80" s="28"/>
      <c r="B80" s="29"/>
      <c r="C80" s="189" t="s">
        <v>211</v>
      </c>
      <c r="D80" s="189" t="s">
        <v>212</v>
      </c>
      <c r="E80" s="16" t="s">
        <v>141</v>
      </c>
      <c r="F80" s="190">
        <v>19.908000000000001</v>
      </c>
      <c r="G80" s="28"/>
      <c r="H80" s="29"/>
    </row>
    <row r="81" spans="1:8" s="2" customFormat="1" ht="7.35" customHeight="1">
      <c r="A81" s="28"/>
      <c r="B81" s="43"/>
      <c r="C81" s="44"/>
      <c r="D81" s="44"/>
      <c r="E81" s="44"/>
      <c r="F81" s="44"/>
      <c r="G81" s="44"/>
      <c r="H81" s="29"/>
    </row>
    <row r="82" spans="1:8" s="2" customFormat="1" ht="11.25">
      <c r="A82" s="28"/>
      <c r="B82" s="28"/>
      <c r="C82" s="28"/>
      <c r="D82" s="28"/>
      <c r="E82" s="28"/>
      <c r="F82" s="28"/>
      <c r="G82" s="28"/>
      <c r="H82" s="28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01-B - Pavilon B</vt:lpstr>
      <vt:lpstr>VRN - Vedlejší a ostatní ...</vt:lpstr>
      <vt:lpstr>Seznam figur</vt:lpstr>
      <vt:lpstr>'Rekapitulace stavby'!Názvy_tisku</vt:lpstr>
      <vt:lpstr>'Seznam figur'!Názvy_tisku</vt:lpstr>
      <vt:lpstr>'SO 01-B - Pavilon B'!Názvy_tisku</vt:lpstr>
      <vt:lpstr>'VRN - Vedlejší a ostatní ...'!Názvy_tisku</vt:lpstr>
      <vt:lpstr>'Rekapitulace stavby'!Oblast_tisku</vt:lpstr>
      <vt:lpstr>'Seznam figur'!Oblast_tisku</vt:lpstr>
      <vt:lpstr>'SO 01-B - Pavilon B'!Oblast_tisku</vt:lpstr>
      <vt:lpstr>'VRN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Duben</dc:creator>
  <cp:lastModifiedBy>matejicek</cp:lastModifiedBy>
  <dcterms:created xsi:type="dcterms:W3CDTF">2022-02-15T12:50:44Z</dcterms:created>
  <dcterms:modified xsi:type="dcterms:W3CDTF">2022-02-15T13:27:55Z</dcterms:modified>
</cp:coreProperties>
</file>