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Montáž lampových ..." sheetId="2" r:id="rId2"/>
  </sheets>
  <definedNames>
    <definedName name="_xlnm.Print_Area" localSheetId="0">'Rekapitulace stavby'!$D$4:$AO$76,'Rekapitulace stavby'!$C$82:$AQ$109</definedName>
    <definedName name="_xlnm._FilterDatabase" localSheetId="1" hidden="1">'SO 01 - Montáž lampových ...'!$C$128:$K$239</definedName>
    <definedName name="_xlnm.Print_Area" localSheetId="1">'SO 01 - Montáž lampových ...'!$C$4:$J$76,'SO 01 - Montáž lampových ...'!$C$82:$J$110,'SO 01 - Montáž lampových ...'!$C$116:$J$239</definedName>
    <definedName name="_xlnm.Print_Titles" localSheetId="0">'Rekapitulace stavby'!$92:$92</definedName>
    <definedName name="_xlnm.Print_Titles" localSheetId="1">'SO 01 - Montáž lampových ...'!$128:$128</definedName>
  </definedNames>
  <calcPr fullCalcOnLoad="1"/>
</workbook>
</file>

<file path=xl/sharedStrings.xml><?xml version="1.0" encoding="utf-8"?>
<sst xmlns="http://schemas.openxmlformats.org/spreadsheetml/2006/main" count="1312" uniqueCount="401">
  <si>
    <t>Export Komplet</t>
  </si>
  <si>
    <t/>
  </si>
  <si>
    <t>2.0</t>
  </si>
  <si>
    <t>ZAMOK</t>
  </si>
  <si>
    <t>False</t>
  </si>
  <si>
    <t>{976dc6f0-098d-46da-92a0-635e0f97a38c}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</si>
  <si>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</si>
  <si>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</si>
  <si>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</si>
  <si>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</si>
  <si>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</si>
  <si>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</si>
  <si>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</si>
  <si>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</si>
  <si>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20221221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</si>
  <si>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</si>
  <si>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</si>
  <si>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Vybudování nového solárního veřejného osvětlení - chodník mezi ul. Školní a ul. Krásnostudenecká, Děčín VI.</t>
  </si>
  <si>
    <t>KSO:</t>
  </si>
  <si>
    <t>CC-CZ:</t>
  </si>
  <si>
    <t>Místo:</t>
  </si>
  <si>
    <t>Děčín - Želenice</t>
  </si>
  <si>
    <t>Datum:</t>
  </si>
  <si>
    <t>21. 12. 2022</t>
  </si>
  <si>
    <t>Zadavatel:</t>
  </si>
  <si>
    <t>IČ:</t>
  </si>
  <si>
    <t>00261238</t>
  </si>
  <si>
    <t>Statutární město Děčín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</si>
  <si>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</si>
  <si>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</si>
  <si>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</si>
  <si>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</si>
  <si>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</si>
  <si>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</si>
  <si>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</si>
  <si>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47287926</t>
  </si>
  <si>
    <t>V A M A s.r.o.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</si>
  <si>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</si>
  <si>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</si>
  <si>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</si>
  <si>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</si>
  <si>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</si>
  <si>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</si>
  <si>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</si>
  <si>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</si>
  <si>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</si>
  <si>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</si>
  <si>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</si>
  <si>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</si>
  <si>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</si>
  <si>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</si>
  <si>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</si>
  <si>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</si>
  <si>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</si>
  <si>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</si>
  <si>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</si>
  <si>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</si>
  <si>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</si>
  <si>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</si>
  <si>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</si>
  <si>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</si>
  <si>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</si>
  <si>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</si>
  <si>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</si>
  <si>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</si>
  <si>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</si>
  <si>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</si>
  <si>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</si>
  <si>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</si>
  <si>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</si>
  <si>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</si>
  <si>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</si>
  <si>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</si>
  <si>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</si>
  <si>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</si>
  <si>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</si>
  <si>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</si>
  <si>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</si>
  <si>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</si>
  <si>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</si>
  <si>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</si>
  <si>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</si>
  <si>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</si>
  <si>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</si>
  <si>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</si>
  <si>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</si>
  <si>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Montáž lampových stožárů včetně solárních svítidel</t>
  </si>
  <si>
    <t>STA</t>
  </si>
  <si>
    <t>1</t>
  </si>
  <si>
    <t>{ef20fdf3-d7cf-4c5f-a56a-9cedf641522f}</t>
  </si>
  <si>
    <t>2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</si>
  <si>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</si>
  <si>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</si>
  <si>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</si>
  <si>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</si>
  <si>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</si>
  <si>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</si>
  <si>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DSPS</t>
  </si>
  <si>
    <t xml:space="preserve">Dopravní značení </t>
  </si>
  <si>
    <t>Doprava výkonového materiálu</t>
  </si>
  <si>
    <t>Vytyčení sítí</t>
  </si>
  <si>
    <t>Zábory</t>
  </si>
  <si>
    <t>Skutečné zaměření trasy</t>
  </si>
  <si>
    <t>Vyplň vlastní</t>
  </si>
  <si>
    <t>OSTATNENAKLADYVLASTNE</t>
  </si>
  <si>
    <t>Celkové náklady za stavbu 1) + 2)</t>
  </si>
  <si>
    <t>KRYCÍ LIST SOUPISU PRACÍ</t>
  </si>
  <si>
    <t>Objekt:</t>
  </si>
  <si>
    <t>SO 01 - Montáž lampových stožárů včetně solárních svítidel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</si>
  <si>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</si>
  <si>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</si>
  <si>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</si>
  <si>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</si>
  <si>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</si>
  <si>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</si>
  <si>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01. - Nový lampový stožár č. 1</t>
  </si>
  <si>
    <t>02. - Pokládka rezervní chráničky mezi lampovými stožáry č. 1-6</t>
  </si>
  <si>
    <t>03. - Ostatní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</si>
  <si>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</si>
  <si>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</si>
  <si>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</si>
  <si>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</si>
  <si>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</si>
  <si>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</si>
  <si>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</si>
  <si>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</si>
  <si>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</si>
  <si>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</si>
  <si>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</si>
  <si>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</si>
  <si>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</si>
  <si>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</si>
  <si>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</si>
  <si>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</si>
  <si>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</si>
  <si>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</si>
  <si>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</si>
  <si>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</si>
  <si>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</si>
  <si>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</si>
  <si>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01.</t>
  </si>
  <si>
    <t>Nový lampový stožár č. 1</t>
  </si>
  <si>
    <t>ROZPOCET</t>
  </si>
  <si>
    <t>35</t>
  </si>
  <si>
    <t>K</t>
  </si>
  <si>
    <t>460030011</t>
  </si>
  <si>
    <t>Sejmutí drnu při elektromontážích jakékoliv tloušťky</t>
  </si>
  <si>
    <t>m2</t>
  </si>
  <si>
    <t>64</t>
  </si>
  <si>
    <t>1762597764</t>
  </si>
  <si>
    <t>PP</t>
  </si>
  <si>
    <t>Přípravné terénní práce sejmutí drnu včetně nařezání a uložení na hromady na vzdálenost do 50 m nebo naložení na dopravní prostředek jakékoliv tloušťky</t>
  </si>
  <si>
    <t>460131113</t>
  </si>
  <si>
    <t>Hloubení nezapažených jam při elektromontážích ručně v hornině tř I skupiny 3</t>
  </si>
  <si>
    <t>m3</t>
  </si>
  <si>
    <t>4</t>
  </si>
  <si>
    <t>2060664923</t>
  </si>
  <si>
    <t>Hloubení nezapažených jam ručně včetně urovnání dna s přemístěním výkopku do vzdálenosti 3 m od okraje jámy nebo s naložením na dopravní prostředek v hornině třídy těžitelnosti I skupiny 3</t>
  </si>
  <si>
    <t>46039112</t>
  </si>
  <si>
    <t xml:space="preserve">Zásyp jam při elektromontážích ručně se zhutněním </t>
  </si>
  <si>
    <t>239724528</t>
  </si>
  <si>
    <t>3</t>
  </si>
  <si>
    <t>997013655</t>
  </si>
  <si>
    <t>Poplatek za uložení na skládce (skládkovné) zeminy a kamení kód odpadu 17 05 04</t>
  </si>
  <si>
    <t>t</t>
  </si>
  <si>
    <t>-1876298864</t>
  </si>
  <si>
    <t>Poplatek za uložení stavebního odpadu na skládce (skládkovné) zeminy a kamení zatříděného do Katalogu odpadů pod kódem 17 05 04</t>
  </si>
  <si>
    <t>36</t>
  </si>
  <si>
    <t>460581111</t>
  </si>
  <si>
    <t>Položení drnu včetně zalití vodou na rovině</t>
  </si>
  <si>
    <t>-1316961808</t>
  </si>
  <si>
    <t>Úprava terénu položení drnu, včetně zalití vodou na rovině</t>
  </si>
  <si>
    <t>37</t>
  </si>
  <si>
    <t>M</t>
  </si>
  <si>
    <t>1290538</t>
  </si>
  <si>
    <t>STOZAROVE POUZDRO SP 200/1000</t>
  </si>
  <si>
    <t>kus</t>
  </si>
  <si>
    <t>8</t>
  </si>
  <si>
    <t>-1115477993</t>
  </si>
  <si>
    <t>5</t>
  </si>
  <si>
    <t>741110003</t>
  </si>
  <si>
    <t>Montáž trubka plastová tuhá D přes 35 mm uložená pevně</t>
  </si>
  <si>
    <t>m</t>
  </si>
  <si>
    <t>-1173812991</t>
  </si>
  <si>
    <t>Montáž trubek elektroinstalačních s nasunutím nebo našroubováním do krabic plastových tuhých, uložených pevně, vnější Ø přes 35 mm</t>
  </si>
  <si>
    <t>38</t>
  </si>
  <si>
    <t>1000271726</t>
  </si>
  <si>
    <t>K 6 stožár sadový třístupňový</t>
  </si>
  <si>
    <t>-916152932</t>
  </si>
  <si>
    <t>7</t>
  </si>
  <si>
    <t>210204011</t>
  </si>
  <si>
    <t>Montáž stožárů osvětlení ocelových samostatně stojících délky do 12 m</t>
  </si>
  <si>
    <t>1490746132</t>
  </si>
  <si>
    <t>Montáž stožárů osvětlení ocelových samostatně stojících, délky do 12 m</t>
  </si>
  <si>
    <t>42</t>
  </si>
  <si>
    <t>1010043214</t>
  </si>
  <si>
    <t>SK 1/60 - 750 výložník sadový, lomený</t>
  </si>
  <si>
    <t>1590746565</t>
  </si>
  <si>
    <t>43</t>
  </si>
  <si>
    <t>210204103</t>
  </si>
  <si>
    <t>Montáž výložníků osvětlení jednoramenných sloupových hmotnosti do 35 kg</t>
  </si>
  <si>
    <t>-76316194</t>
  </si>
  <si>
    <t>Montáž výložníků osvětlení jednoramenných sloupových, hmotnosti do 35 kg</t>
  </si>
  <si>
    <t>10</t>
  </si>
  <si>
    <t>58932312</t>
  </si>
  <si>
    <t>beton C 12/15 kamenivo frakce 0/16</t>
  </si>
  <si>
    <t>1708556560</t>
  </si>
  <si>
    <t>11</t>
  </si>
  <si>
    <t>58331200</t>
  </si>
  <si>
    <t>štěrkopísek netříděný</t>
  </si>
  <si>
    <t>353946304</t>
  </si>
  <si>
    <t>12</t>
  </si>
  <si>
    <t>741130001</t>
  </si>
  <si>
    <t>Ukončení vodič izolovaný do 2,5 mm2 v rozváděči nebo na přístroji</t>
  </si>
  <si>
    <t>116906325</t>
  </si>
  <si>
    <t>Ukončení vodičů izolovaných s označením a zapojením v rozváděči nebo na přístroji, průřezu žíly do 2,5 mm2</t>
  </si>
  <si>
    <t>17</t>
  </si>
  <si>
    <t>741210001</t>
  </si>
  <si>
    <t>Montáž rozvodnice oceloplechová nebo plastová běžná do 20 kg</t>
  </si>
  <si>
    <t>-645077384</t>
  </si>
  <si>
    <t>Montáž rozvodnic oceloplechových nebo plastových bez zapojení vodičů běžných, hmotnosti do 20 kg</t>
  </si>
  <si>
    <t>39</t>
  </si>
  <si>
    <t>PKB.711021</t>
  </si>
  <si>
    <t>CYKY-J 3x2,5</t>
  </si>
  <si>
    <t>km</t>
  </si>
  <si>
    <t>1562980308</t>
  </si>
  <si>
    <t>741122031</t>
  </si>
  <si>
    <t>Montáž kabel Cu bez ukončení uložený pod omítku plný kulatý 5x1,5 až 2,5 mm2 (např. CYKY)</t>
  </si>
  <si>
    <t>1078617977</t>
  </si>
  <si>
    <t>Montáž kabelů měděných bez ukončení uložených pod omítku plných kulatých (např. CYKY), počtu a průřezu žil 5x1,5 až 2,5 mm2</t>
  </si>
  <si>
    <t>23</t>
  </si>
  <si>
    <t>741128001</t>
  </si>
  <si>
    <t>Ostatní práce při montáži vodičů a kabelů - odjutování a očištění</t>
  </si>
  <si>
    <t>-1697004023</t>
  </si>
  <si>
    <t>Ostatní práce při montáži vodičů a kabelů úpravy vodičů a kabelů odjutování a očištění</t>
  </si>
  <si>
    <t>40</t>
  </si>
  <si>
    <t>741372063</t>
  </si>
  <si>
    <t>Montáž svítidlo LED exteriérové přisazené nástěnné hranaté nebo kruhové se zapojením vodičů</t>
  </si>
  <si>
    <t>-1614521777</t>
  </si>
  <si>
    <t>Montáž svítidel s integrovaným zdrojem LED se zapojením vodičů exteriérových přisazených nástěnných hranatých nebo kruhových</t>
  </si>
  <si>
    <t>41</t>
  </si>
  <si>
    <t>741740012</t>
  </si>
  <si>
    <t>Montáž regulátoru MPPT pro fotovoltaické systémy, dobíjení 12V/24V baterie, maximální nabíjecí proud přes 10 do 20 A</t>
  </si>
  <si>
    <t>-25299062</t>
  </si>
  <si>
    <t>Montáž regulátoru fotovoltaických systémů včetně připojení baterií a solárního pole MPPT pro dobíjení 12 V / 24 V baterie, nabíjecí proud přes 10 do 20 A</t>
  </si>
  <si>
    <t>26</t>
  </si>
  <si>
    <t>210220002</t>
  </si>
  <si>
    <t>Montáž uzemňovacích vedení vodičů FeZn pomocí svorek na povrchu drátem nebo lanem do průměru 10 mm</t>
  </si>
  <si>
    <t>1507596919</t>
  </si>
  <si>
    <t>Montáž uzemňovacího vedení s upevněním, propojením a připojením pomocí svorek  na povrchu vodičů FeZn drátem nebo lanem průměru do 10 mm</t>
  </si>
  <si>
    <t>27</t>
  </si>
  <si>
    <t>741420020</t>
  </si>
  <si>
    <t>Montáž svorka hromosvodná s jedním šroubem</t>
  </si>
  <si>
    <t>1378104800</t>
  </si>
  <si>
    <t>Montáž hromosvodného vedení svorek s jedním šroubem</t>
  </si>
  <si>
    <t>28</t>
  </si>
  <si>
    <t>8500173722</t>
  </si>
  <si>
    <t>Svorka připojovací Kovoblesk SP1 Uni, nerez N-V2A</t>
  </si>
  <si>
    <t>1220091041</t>
  </si>
  <si>
    <t>29</t>
  </si>
  <si>
    <t>35441073</t>
  </si>
  <si>
    <t>drát D 10mm FeZn</t>
  </si>
  <si>
    <t>kg</t>
  </si>
  <si>
    <t>863151249</t>
  </si>
  <si>
    <t>30</t>
  </si>
  <si>
    <t>741410041</t>
  </si>
  <si>
    <t>Montáž vodič uzemňovací drát nebo lano D do 10 mm v městské zástavbě</t>
  </si>
  <si>
    <t>-1941929877</t>
  </si>
  <si>
    <t>Montáž uzemňovacího vedení s upevněním, propojením a připojením pomocí svorek v zemi s izolací spojů drátu nebo lana Ø do 10 mm v městské zástavbě</t>
  </si>
  <si>
    <t>31</t>
  </si>
  <si>
    <t>ZEM2.1</t>
  </si>
  <si>
    <t>manžeta - označení uzemnění - zelenožlutá</t>
  </si>
  <si>
    <t>1374084369</t>
  </si>
  <si>
    <t>32</t>
  </si>
  <si>
    <t>35442110</t>
  </si>
  <si>
    <t>štítek plastový - čísla svodů</t>
  </si>
  <si>
    <t>1514758807</t>
  </si>
  <si>
    <t>33</t>
  </si>
  <si>
    <t>741128002</t>
  </si>
  <si>
    <t>Ostatní práce při montáži vodičů a kabelů - označení dalším štítkem</t>
  </si>
  <si>
    <t>-93962915</t>
  </si>
  <si>
    <t>Ostatní práce při montáži vodičů a kabelů úpravy vodičů a kabelů označování dalším štítkem</t>
  </si>
  <si>
    <t>34</t>
  </si>
  <si>
    <t>59247001</t>
  </si>
  <si>
    <t>dlaždice teracová 300x300x30mm</t>
  </si>
  <si>
    <t>1507817992</t>
  </si>
  <si>
    <t>44</t>
  </si>
  <si>
    <t>460881611</t>
  </si>
  <si>
    <t>Kladení dlažby z dlaždic betonových 4hranných do lože z kameniva těženého při elektromontážích</t>
  </si>
  <si>
    <t>1981523641</t>
  </si>
  <si>
    <t>Kryt vozovek a chodníků kladení dlažby (materiál ve specifikaci) včetně spárování, do lože z kameniva těženého z dlaždic betonových čtyřhranných</t>
  </si>
  <si>
    <t>02.</t>
  </si>
  <si>
    <t>Pokládka rezervní chráničky mezi lampovými stožáry č. 1-6</t>
  </si>
  <si>
    <t>45</t>
  </si>
  <si>
    <t>-1361742390</t>
  </si>
  <si>
    <t>46</t>
  </si>
  <si>
    <t>1224343856</t>
  </si>
  <si>
    <t>47</t>
  </si>
  <si>
    <t>460161272</t>
  </si>
  <si>
    <t>Hloubení kabelových rýh ručně š 50 cm hl 80 cm v hornině tř I skupiny 3</t>
  </si>
  <si>
    <t>1490721596</t>
  </si>
  <si>
    <t>Hloubení zapažených i nezapažených kabelových rýh ručně včetně urovnání dna s přemístěním výkopku do vzdálenosti 3 m od okraje jámy nebo s naložením na dopravní prostředek šířky 50 cm hloubky 80 cm v hornině třídy těžitelnosti I skupiny 3</t>
  </si>
  <si>
    <t>48</t>
  </si>
  <si>
    <t>460431282</t>
  </si>
  <si>
    <t>Zásyp kabelových rýh ručně se zhutněním š 50 cm hl 80 cm z horniny tř I skupiny 3</t>
  </si>
  <si>
    <t>195471121</t>
  </si>
  <si>
    <t>Zásyp kabelových rýh ručně s přemístění sypaniny ze vzdálenosti do 10 m, s uložením výkopku ve vrstvách včetně zhutnění a úpravy povrchu šířky 50 cm hloubky 80 cm z horniny třídy těžitelnosti I skupiny 3</t>
  </si>
  <si>
    <t>49</t>
  </si>
  <si>
    <t>460671113</t>
  </si>
  <si>
    <t>Výstražná fólie pro krytí kabelů šířky 34 cm</t>
  </si>
  <si>
    <t>-266960013</t>
  </si>
  <si>
    <t>Výstražná fólie z PVC pro krytí kabelů včetně vyrovnání povrchu rýhy, rozvinutí a uložení fólie šířky do 34 cm</t>
  </si>
  <si>
    <t>52</t>
  </si>
  <si>
    <t>JTA.0013703.URS</t>
  </si>
  <si>
    <t>EXTRUNET - výstražná fólie z polyethylenu šíře 33cm s potiskem</t>
  </si>
  <si>
    <t>256</t>
  </si>
  <si>
    <t>-1707667039</t>
  </si>
  <si>
    <t>50</t>
  </si>
  <si>
    <t>34571350</t>
  </si>
  <si>
    <t>trubka elektroinstalační ohebná dvouplášťová korugovaná (chránička) D 32/40mm, HDPE+LDPE</t>
  </si>
  <si>
    <t>-1603710357</t>
  </si>
  <si>
    <t>51</t>
  </si>
  <si>
    <t>460791111</t>
  </si>
  <si>
    <t>Montáž trubek ochranných plastových uložených volně do rýhy tuhých D do 32 mm</t>
  </si>
  <si>
    <t>-13474384</t>
  </si>
  <si>
    <t>Montáž trubek ochranných uložených volně do rýhy plastových tuhých, vnitřního průměru do 32 mm</t>
  </si>
  <si>
    <t>53</t>
  </si>
  <si>
    <t>961044111</t>
  </si>
  <si>
    <t>Bourání základů z betonu prostého</t>
  </si>
  <si>
    <t>-58541842</t>
  </si>
  <si>
    <t>Bourání základů z betonu prostého</t>
  </si>
  <si>
    <t>54</t>
  </si>
  <si>
    <t>58344197</t>
  </si>
  <si>
    <t>štěrkodrť frakce 0/63</t>
  </si>
  <si>
    <t>1741174066</t>
  </si>
  <si>
    <t>55</t>
  </si>
  <si>
    <t>SCC8/10</t>
  </si>
  <si>
    <t xml:space="preserve">BETON SC C8/10 </t>
  </si>
  <si>
    <t>711509599</t>
  </si>
  <si>
    <t>56</t>
  </si>
  <si>
    <t>460921122</t>
  </si>
  <si>
    <t>Vyspravení krytu komunikací po překopech při elektromontážích asfaltovým betonem tl 6 cm</t>
  </si>
  <si>
    <t>-124459860</t>
  </si>
  <si>
    <t>Vyspravení krytu po překopech bezesparých pro pokládání kabelů, včetně rozprostření, urovnání a zhutnění podkladu asfaltovým betonem tloušťky 6 cm</t>
  </si>
  <si>
    <t>57</t>
  </si>
  <si>
    <t>-1298895106</t>
  </si>
  <si>
    <t>58</t>
  </si>
  <si>
    <t>10364100</t>
  </si>
  <si>
    <t>zemina pro terénní úpravy - tříděná</t>
  </si>
  <si>
    <t>-1026518652</t>
  </si>
  <si>
    <t>03.</t>
  </si>
  <si>
    <t>Ostatní</t>
  </si>
  <si>
    <t>59</t>
  </si>
  <si>
    <t>LED115WP</t>
  </si>
  <si>
    <t xml:space="preserve">Solární sestava LED 115 wp, 20Ah, 14W s GPS </t>
  </si>
  <si>
    <t>sada</t>
  </si>
  <si>
    <t>-1271455959</t>
  </si>
  <si>
    <t>Solární sestava LED 115 wp, 20Ah, 14W s GPS, LED solární svítidlo 14W s GPS, 1x solární panel 115 Wpp + nosná konstrukce na sloup, SOLAR 115 W-S-S, AKU BOX 12 V/20 Ah, vše 6x pro šest lamp. stožárů</t>
  </si>
  <si>
    <t>60</t>
  </si>
  <si>
    <t>741810003</t>
  </si>
  <si>
    <t>Celková prohlídka elektrického rozvodu a zařízení přes 0,5 do 1 milionu Kč</t>
  </si>
  <si>
    <t>1770970317</t>
  </si>
  <si>
    <t>Zkoušky a prohlídky elektrických rozvodů a zařízení celková prohlídka a vyhotovení revizní zprávy pro objem montážních prací přes 500 do 1000 tis. Kč</t>
  </si>
  <si>
    <t>66</t>
  </si>
  <si>
    <t>460010011</t>
  </si>
  <si>
    <t>Vytyčení trasy vedení vzdušného silového nn v terénu přehledném</t>
  </si>
  <si>
    <t>-1742549848</t>
  </si>
  <si>
    <t>Vytyčení trasy vedení vzdušného (nadzemního) silového v terénu přehledném nn</t>
  </si>
  <si>
    <t>61</t>
  </si>
  <si>
    <t>4600</t>
  </si>
  <si>
    <t>Vytyčení pevných bodů - lampové stožáry</t>
  </si>
  <si>
    <t>362655103</t>
  </si>
  <si>
    <t>Vytyčení pevného bodu</t>
  </si>
  <si>
    <t>62</t>
  </si>
  <si>
    <t>741820102</t>
  </si>
  <si>
    <t xml:space="preserve">Měření intenzity osvětlení </t>
  </si>
  <si>
    <t>soubor</t>
  </si>
  <si>
    <t>16</t>
  </si>
  <si>
    <t>-620438523</t>
  </si>
  <si>
    <t>Měření osvětlovacího zařízení intenzity osvětlení na pracovišti do 50 svítidel</t>
  </si>
  <si>
    <t>63</t>
  </si>
  <si>
    <t>741820001</t>
  </si>
  <si>
    <t>Měření zemních odporů zemniče</t>
  </si>
  <si>
    <t>1398174030</t>
  </si>
  <si>
    <t>460242111</t>
  </si>
  <si>
    <t>Provizorní zajištění potrubí ve výkopech při křížení s kabelem</t>
  </si>
  <si>
    <t>-539153559</t>
  </si>
  <si>
    <t>Provizorní zajištění inženýrských sítí ve výkopech potrubí při křížení s kabelem</t>
  </si>
  <si>
    <t>65</t>
  </si>
  <si>
    <t>460242211</t>
  </si>
  <si>
    <t>Provizorní zajištění kabelů ve výkopech při jejich křížení</t>
  </si>
  <si>
    <t>-1295978914</t>
  </si>
  <si>
    <t>Provizorní zajištění inženýrských sítí ve výkopech kabelů při křížení</t>
  </si>
  <si>
    <t>67</t>
  </si>
  <si>
    <t>460061161</t>
  </si>
  <si>
    <t>Vstup nebo výstup za pomocí žebříku zřízení</t>
  </si>
  <si>
    <t>707501816</t>
  </si>
  <si>
    <t>68</t>
  </si>
  <si>
    <t>460061162</t>
  </si>
  <si>
    <t>Vstup nebo výstup za pomocí žebříku odstranění</t>
  </si>
  <si>
    <t>-37243001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</si>
</sst>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4" fontId="28" fillId="2" borderId="0" xfId="0" applyNumberFormat="1" applyFont="1" applyFill="1" applyAlignment="1" applyProtection="1">
      <alignment vertical="center"/>
      <protection locked="0"/>
    </xf>
    <xf numFmtId="4" fontId="2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2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  <protection/>
    </xf>
    <xf numFmtId="0" fontId="21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3" xfId="0" applyFont="1" applyBorder="1" applyAlignment="1" applyProtection="1">
      <alignment horizontal="center" vertical="center"/>
      <protection/>
    </xf>
    <xf numFmtId="49" fontId="20" fillId="0" borderId="23" xfId="0" applyNumberFormat="1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167" fontId="20" fillId="0" borderId="23" xfId="0" applyNumberFormat="1" applyFont="1" applyBorder="1" applyAlignment="1" applyProtection="1">
      <alignment vertical="center"/>
      <protection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23" xfId="0" applyFont="1" applyBorder="1" applyAlignment="1" applyProtection="1">
      <alignment horizontal="center" vertical="center"/>
      <protection/>
    </xf>
    <xf numFmtId="49" fontId="35" fillId="0" borderId="23" xfId="0" applyNumberFormat="1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167" fontId="35" fillId="0" borderId="23" xfId="0" applyNumberFormat="1" applyFont="1" applyBorder="1" applyAlignment="1" applyProtection="1">
      <alignment vertical="center"/>
      <protection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/>
    </xf>
    <xf numFmtId="0" fontId="36" fillId="0" borderId="23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s="1" customFormat="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26</v>
      </c>
      <c r="AO10" s="18"/>
      <c r="AP10" s="18"/>
      <c r="AQ10" s="18"/>
      <c r="AR10" s="16"/>
      <c r="BE10" s="27"/>
      <c r="BS10" s="13" t="s">
        <v>6</v>
      </c>
    </row>
    <row r="11" spans="2:71" s="1" customFormat="1" ht="18.45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28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s="1" customFormat="1" ht="12" customHeight="1">
      <c r="B13" s="17"/>
      <c r="C13" s="18"/>
      <c r="D13" s="28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30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30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28</v>
      </c>
      <c r="AL14" s="18"/>
      <c r="AM14" s="18"/>
      <c r="AN14" s="30" t="s">
        <v>30</v>
      </c>
      <c r="AO14" s="18"/>
      <c r="AP14" s="18"/>
      <c r="AQ14" s="18"/>
      <c r="AR14" s="16"/>
      <c r="BE14" s="2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s="1" customFormat="1" ht="12" customHeight="1">
      <c r="B16" s="17"/>
      <c r="C16" s="18"/>
      <c r="D16" s="28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s="1" customFormat="1" ht="18.45" customHeight="1">
      <c r="B17" s="17"/>
      <c r="C17" s="18"/>
      <c r="D17" s="18"/>
      <c r="E17" s="23" t="s">
        <v>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28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33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s="1" customFormat="1" ht="12" customHeight="1">
      <c r="B19" s="17"/>
      <c r="C19" s="18"/>
      <c r="D19" s="28" t="s">
        <v>34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35</v>
      </c>
      <c r="AO19" s="18"/>
      <c r="AP19" s="18"/>
      <c r="AQ19" s="18"/>
      <c r="AR19" s="16"/>
      <c r="BE19" s="27"/>
      <c r="BS19" s="13" t="s">
        <v>6</v>
      </c>
    </row>
    <row r="20" spans="2:71" s="1" customFormat="1" ht="18.45" customHeight="1">
      <c r="B20" s="17"/>
      <c r="C20" s="18"/>
      <c r="D20" s="18"/>
      <c r="E20" s="23" t="s">
        <v>36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28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33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s="1" customFormat="1" ht="12" customHeight="1">
      <c r="B22" s="17"/>
      <c r="C22" s="18"/>
      <c r="D22" s="28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s="1" customFormat="1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s="1" customFormat="1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14.4" customHeight="1">
      <c r="B26" s="17"/>
      <c r="C26" s="18"/>
      <c r="D26" s="34" t="s">
        <v>38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35">
        <f>ROUND(AG94,2)</f>
        <v>0</v>
      </c>
      <c r="AL26" s="18"/>
      <c r="AM26" s="18"/>
      <c r="AN26" s="18"/>
      <c r="AO26" s="18"/>
      <c r="AP26" s="18"/>
      <c r="AQ26" s="18"/>
      <c r="AR26" s="16"/>
      <c r="BE26" s="27"/>
    </row>
    <row r="27" spans="2:57" s="1" customFormat="1" ht="14.4" customHeight="1">
      <c r="B27" s="17"/>
      <c r="C27" s="18"/>
      <c r="D27" s="34" t="s">
        <v>39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35">
        <f>ROUND(AG97,2)</f>
        <v>0</v>
      </c>
      <c r="AL27" s="35"/>
      <c r="AM27" s="35"/>
      <c r="AN27" s="35"/>
      <c r="AO27" s="35"/>
      <c r="AP27" s="18"/>
      <c r="AQ27" s="18"/>
      <c r="AR27" s="16"/>
      <c r="BE27" s="27"/>
    </row>
    <row r="28" spans="1:57" s="2" customFormat="1" ht="6.95" customHeigh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BE28" s="27"/>
    </row>
    <row r="29" spans="1:57" s="2" customFormat="1" ht="25.9" customHeight="1">
      <c r="A29" s="36"/>
      <c r="B29" s="37"/>
      <c r="C29" s="38"/>
      <c r="D29" s="40" t="s">
        <v>40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>
        <f>ROUND(AK26+AK27,2)</f>
        <v>0</v>
      </c>
      <c r="AL29" s="41"/>
      <c r="AM29" s="41"/>
      <c r="AN29" s="41"/>
      <c r="AO29" s="41"/>
      <c r="AP29" s="38"/>
      <c r="AQ29" s="38"/>
      <c r="AR29" s="39"/>
      <c r="BE29" s="27"/>
    </row>
    <row r="30" spans="1:57" s="2" customFormat="1" ht="6.95" customHeight="1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BE30" s="27"/>
    </row>
    <row r="31" spans="1:57" s="2" customFormat="1" ht="12">
      <c r="A31" s="36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43" t="s">
        <v>41</v>
      </c>
      <c r="M31" s="43"/>
      <c r="N31" s="43"/>
      <c r="O31" s="43"/>
      <c r="P31" s="43"/>
      <c r="Q31" s="38"/>
      <c r="R31" s="38"/>
      <c r="S31" s="38"/>
      <c r="T31" s="38"/>
      <c r="U31" s="38"/>
      <c r="V31" s="38"/>
      <c r="W31" s="43" t="s">
        <v>42</v>
      </c>
      <c r="X31" s="43"/>
      <c r="Y31" s="43"/>
      <c r="Z31" s="43"/>
      <c r="AA31" s="43"/>
      <c r="AB31" s="43"/>
      <c r="AC31" s="43"/>
      <c r="AD31" s="43"/>
      <c r="AE31" s="43"/>
      <c r="AF31" s="38"/>
      <c r="AG31" s="38"/>
      <c r="AH31" s="38"/>
      <c r="AI31" s="38"/>
      <c r="AJ31" s="38"/>
      <c r="AK31" s="43" t="s">
        <v>43</v>
      </c>
      <c r="AL31" s="43"/>
      <c r="AM31" s="43"/>
      <c r="AN31" s="43"/>
      <c r="AO31" s="43"/>
      <c r="AP31" s="38"/>
      <c r="AQ31" s="38"/>
      <c r="AR31" s="39"/>
      <c r="BE31" s="27"/>
    </row>
    <row r="32" spans="1:57" s="3" customFormat="1" ht="14.4" customHeight="1">
      <c r="A32" s="3"/>
      <c r="B32" s="44"/>
      <c r="C32" s="45"/>
      <c r="D32" s="28" t="s">
        <v>44</v>
      </c>
      <c r="E32" s="45"/>
      <c r="F32" s="28" t="s">
        <v>45</v>
      </c>
      <c r="G32" s="45"/>
      <c r="H32" s="45"/>
      <c r="I32" s="45"/>
      <c r="J32" s="45"/>
      <c r="K32" s="45"/>
      <c r="L32" s="46">
        <v>0.21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ROUND(AZ94+SUM(CD97:CD107),2)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f>ROUND(AV94+SUM(BY97:BY107),2)</f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>
      <c r="A33" s="3"/>
      <c r="B33" s="44"/>
      <c r="C33" s="45"/>
      <c r="D33" s="45"/>
      <c r="E33" s="45"/>
      <c r="F33" s="28" t="s">
        <v>46</v>
      </c>
      <c r="G33" s="45"/>
      <c r="H33" s="45"/>
      <c r="I33" s="45"/>
      <c r="J33" s="45"/>
      <c r="K33" s="45"/>
      <c r="L33" s="46">
        <v>0.15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ROUND(BA94+SUM(CE97:CE107),2)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f>ROUND(AW94+SUM(BZ97:BZ107),2)</f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3" customFormat="1" ht="14.4" customHeight="1" hidden="1">
      <c r="A34" s="3"/>
      <c r="B34" s="44"/>
      <c r="C34" s="45"/>
      <c r="D34" s="45"/>
      <c r="E34" s="45"/>
      <c r="F34" s="28" t="s">
        <v>47</v>
      </c>
      <c r="G34" s="45"/>
      <c r="H34" s="45"/>
      <c r="I34" s="45"/>
      <c r="J34" s="45"/>
      <c r="K34" s="45"/>
      <c r="L34" s="46">
        <v>0.21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7">
        <f>ROUND(BB94+SUM(CF97:CF107),2)</f>
        <v>0</v>
      </c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7">
        <v>0</v>
      </c>
      <c r="AL34" s="45"/>
      <c r="AM34" s="45"/>
      <c r="AN34" s="45"/>
      <c r="AO34" s="45"/>
      <c r="AP34" s="45"/>
      <c r="AQ34" s="45"/>
      <c r="AR34" s="48"/>
      <c r="BE34" s="49"/>
    </row>
    <row r="35" spans="1:57" s="3" customFormat="1" ht="14.4" customHeight="1" hidden="1">
      <c r="A35" s="3"/>
      <c r="B35" s="44"/>
      <c r="C35" s="45"/>
      <c r="D35" s="45"/>
      <c r="E35" s="45"/>
      <c r="F35" s="28" t="s">
        <v>48</v>
      </c>
      <c r="G35" s="45"/>
      <c r="H35" s="45"/>
      <c r="I35" s="45"/>
      <c r="J35" s="45"/>
      <c r="K35" s="45"/>
      <c r="L35" s="46">
        <v>0.15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7">
        <f>ROUND(BC94+SUM(CG97:CG107),2)</f>
        <v>0</v>
      </c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7">
        <v>0</v>
      </c>
      <c r="AL35" s="45"/>
      <c r="AM35" s="45"/>
      <c r="AN35" s="45"/>
      <c r="AO35" s="45"/>
      <c r="AP35" s="45"/>
      <c r="AQ35" s="45"/>
      <c r="AR35" s="48"/>
      <c r="BE35" s="3"/>
    </row>
    <row r="36" spans="1:57" s="3" customFormat="1" ht="14.4" customHeight="1" hidden="1">
      <c r="A36" s="3"/>
      <c r="B36" s="44"/>
      <c r="C36" s="45"/>
      <c r="D36" s="45"/>
      <c r="E36" s="45"/>
      <c r="F36" s="28" t="s">
        <v>49</v>
      </c>
      <c r="G36" s="45"/>
      <c r="H36" s="45"/>
      <c r="I36" s="45"/>
      <c r="J36" s="45"/>
      <c r="K36" s="45"/>
      <c r="L36" s="46">
        <v>0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7">
        <f>ROUND(BD94+SUM(CH97:CH107),2)</f>
        <v>0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7">
        <v>0</v>
      </c>
      <c r="AL36" s="45"/>
      <c r="AM36" s="45"/>
      <c r="AN36" s="45"/>
      <c r="AO36" s="45"/>
      <c r="AP36" s="45"/>
      <c r="AQ36" s="45"/>
      <c r="AR36" s="48"/>
      <c r="BE36" s="3"/>
    </row>
    <row r="37" spans="1:57" s="2" customFormat="1" ht="6.95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6"/>
    </row>
    <row r="38" spans="1:57" s="2" customFormat="1" ht="25.9" customHeight="1">
      <c r="A38" s="36"/>
      <c r="B38" s="37"/>
      <c r="C38" s="50"/>
      <c r="D38" s="51" t="s">
        <v>50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 t="s">
        <v>51</v>
      </c>
      <c r="U38" s="52"/>
      <c r="V38" s="52"/>
      <c r="W38" s="52"/>
      <c r="X38" s="54" t="s">
        <v>52</v>
      </c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5">
        <f>SUM(AK29:AK36)</f>
        <v>0</v>
      </c>
      <c r="AL38" s="52"/>
      <c r="AM38" s="52"/>
      <c r="AN38" s="52"/>
      <c r="AO38" s="56"/>
      <c r="AP38" s="50"/>
      <c r="AQ38" s="50"/>
      <c r="AR38" s="39"/>
      <c r="BE38" s="36"/>
    </row>
    <row r="39" spans="1:57" s="2" customFormat="1" ht="6.95" customHeight="1">
      <c r="A39" s="36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BE39" s="36"/>
    </row>
    <row r="40" spans="1:57" s="2" customFormat="1" ht="14.4" customHeight="1">
      <c r="A40" s="36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9"/>
      <c r="BE40" s="36"/>
    </row>
    <row r="41" spans="2:44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" customHeight="1">
      <c r="B49" s="57"/>
      <c r="C49" s="58"/>
      <c r="D49" s="59" t="s">
        <v>53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54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">
      <c r="A60" s="36"/>
      <c r="B60" s="37"/>
      <c r="C60" s="38"/>
      <c r="D60" s="62" t="s">
        <v>55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2" t="s">
        <v>56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2" t="s">
        <v>55</v>
      </c>
      <c r="AI60" s="41"/>
      <c r="AJ60" s="41"/>
      <c r="AK60" s="41"/>
      <c r="AL60" s="41"/>
      <c r="AM60" s="62" t="s">
        <v>56</v>
      </c>
      <c r="AN60" s="41"/>
      <c r="AO60" s="41"/>
      <c r="AP60" s="38"/>
      <c r="AQ60" s="38"/>
      <c r="AR60" s="39"/>
      <c r="BE60" s="36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">
      <c r="A64" s="36"/>
      <c r="B64" s="37"/>
      <c r="C64" s="38"/>
      <c r="D64" s="59" t="s">
        <v>57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58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39"/>
      <c r="BE64" s="36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">
      <c r="A75" s="36"/>
      <c r="B75" s="37"/>
      <c r="C75" s="38"/>
      <c r="D75" s="62" t="s">
        <v>55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2" t="s">
        <v>56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2" t="s">
        <v>55</v>
      </c>
      <c r="AI75" s="41"/>
      <c r="AJ75" s="41"/>
      <c r="AK75" s="41"/>
      <c r="AL75" s="41"/>
      <c r="AM75" s="62" t="s">
        <v>56</v>
      </c>
      <c r="AN75" s="41"/>
      <c r="AO75" s="41"/>
      <c r="AP75" s="38"/>
      <c r="AQ75" s="38"/>
      <c r="AR75" s="39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39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39"/>
      <c r="BE81" s="36"/>
    </row>
    <row r="82" spans="1:57" s="2" customFormat="1" ht="24.95" customHeight="1">
      <c r="A82" s="36"/>
      <c r="B82" s="37"/>
      <c r="C82" s="19" t="s">
        <v>59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6"/>
    </row>
    <row r="84" spans="1:57" s="4" customFormat="1" ht="12" customHeight="1">
      <c r="A84" s="4"/>
      <c r="B84" s="68"/>
      <c r="C84" s="28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20221221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Vybudování nového solárního veřejného osvětlení - chodník mezi ul. Školní a ul. Krásnostudenecká, Děčín VI.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6"/>
    </row>
    <row r="87" spans="1:57" s="2" customFormat="1" ht="12" customHeight="1">
      <c r="A87" s="36"/>
      <c r="B87" s="37"/>
      <c r="C87" s="28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Děčín - Želenice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28" t="s">
        <v>22</v>
      </c>
      <c r="AJ87" s="38"/>
      <c r="AK87" s="38"/>
      <c r="AL87" s="38"/>
      <c r="AM87" s="77" t="str">
        <f>IF(AN8="","",AN8)</f>
        <v>21. 12. 2022</v>
      </c>
      <c r="AN87" s="77"/>
      <c r="AO87" s="38"/>
      <c r="AP87" s="38"/>
      <c r="AQ87" s="38"/>
      <c r="AR87" s="39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6"/>
    </row>
    <row r="89" spans="1:57" s="2" customFormat="1" ht="15.15" customHeight="1">
      <c r="A89" s="36"/>
      <c r="B89" s="37"/>
      <c r="C89" s="28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Statutární město Děčín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28" t="s">
        <v>31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39"/>
      <c r="AS89" s="79" t="s">
        <v>60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28" t="s">
        <v>29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28" t="s">
        <v>34</v>
      </c>
      <c r="AJ90" s="38"/>
      <c r="AK90" s="38"/>
      <c r="AL90" s="38"/>
      <c r="AM90" s="78" t="str">
        <f>IF(E20="","",E20)</f>
        <v>V A M A s.r.o.</v>
      </c>
      <c r="AN90" s="69"/>
      <c r="AO90" s="69"/>
      <c r="AP90" s="69"/>
      <c r="AQ90" s="38"/>
      <c r="AR90" s="39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61</v>
      </c>
      <c r="D92" s="92"/>
      <c r="E92" s="92"/>
      <c r="F92" s="92"/>
      <c r="G92" s="92"/>
      <c r="H92" s="93"/>
      <c r="I92" s="94" t="s">
        <v>62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63</v>
      </c>
      <c r="AH92" s="92"/>
      <c r="AI92" s="92"/>
      <c r="AJ92" s="92"/>
      <c r="AK92" s="92"/>
      <c r="AL92" s="92"/>
      <c r="AM92" s="92"/>
      <c r="AN92" s="94" t="s">
        <v>64</v>
      </c>
      <c r="AO92" s="92"/>
      <c r="AP92" s="96"/>
      <c r="AQ92" s="97" t="s">
        <v>65</v>
      </c>
      <c r="AR92" s="39"/>
      <c r="AS92" s="98" t="s">
        <v>66</v>
      </c>
      <c r="AT92" s="99" t="s">
        <v>67</v>
      </c>
      <c r="AU92" s="99" t="s">
        <v>68</v>
      </c>
      <c r="AV92" s="99" t="s">
        <v>69</v>
      </c>
      <c r="AW92" s="99" t="s">
        <v>70</v>
      </c>
      <c r="AX92" s="99" t="s">
        <v>71</v>
      </c>
      <c r="AY92" s="99" t="s">
        <v>72</v>
      </c>
      <c r="AZ92" s="99" t="s">
        <v>73</v>
      </c>
      <c r="BA92" s="99" t="s">
        <v>74</v>
      </c>
      <c r="BB92" s="99" t="s">
        <v>75</v>
      </c>
      <c r="BC92" s="99" t="s">
        <v>76</v>
      </c>
      <c r="BD92" s="100" t="s">
        <v>77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78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ROUND(AZ94*L32,2)</f>
        <v>0</v>
      </c>
      <c r="AW94" s="112">
        <f>ROUND(BA94*L33,2)</f>
        <v>0</v>
      </c>
      <c r="AX94" s="112">
        <f>ROUND(BB94*L32,2)</f>
        <v>0</v>
      </c>
      <c r="AY94" s="112">
        <f>ROUND(BC94*L33,2)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79</v>
      </c>
      <c r="BT94" s="115" t="s">
        <v>80</v>
      </c>
      <c r="BU94" s="116" t="s">
        <v>81</v>
      </c>
      <c r="BV94" s="115" t="s">
        <v>82</v>
      </c>
      <c r="BW94" s="115" t="s">
        <v>5</v>
      </c>
      <c r="BX94" s="115" t="s">
        <v>83</v>
      </c>
      <c r="CL94" s="115" t="s">
        <v>1</v>
      </c>
    </row>
    <row r="95" spans="1:91" s="7" customFormat="1" ht="24.75" customHeight="1">
      <c r="A95" s="117" t="s">
        <v>84</v>
      </c>
      <c r="B95" s="118"/>
      <c r="C95" s="119"/>
      <c r="D95" s="120" t="s">
        <v>85</v>
      </c>
      <c r="E95" s="120"/>
      <c r="F95" s="120"/>
      <c r="G95" s="120"/>
      <c r="H95" s="120"/>
      <c r="I95" s="121"/>
      <c r="J95" s="120" t="s">
        <v>86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01 - Montáž lampových ...'!J32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87</v>
      </c>
      <c r="AR95" s="124"/>
      <c r="AS95" s="125">
        <v>0</v>
      </c>
      <c r="AT95" s="126">
        <f>ROUND(SUM(AV95:AW95),2)</f>
        <v>0</v>
      </c>
      <c r="AU95" s="127">
        <f>'SO 01 - Montáž lampových ...'!P129</f>
        <v>0</v>
      </c>
      <c r="AV95" s="126">
        <f>'SO 01 - Montáž lampových ...'!J35</f>
        <v>0</v>
      </c>
      <c r="AW95" s="126">
        <f>'SO 01 - Montáž lampových ...'!J36</f>
        <v>0</v>
      </c>
      <c r="AX95" s="126">
        <f>'SO 01 - Montáž lampových ...'!J37</f>
        <v>0</v>
      </c>
      <c r="AY95" s="126">
        <f>'SO 01 - Montáž lampových ...'!J38</f>
        <v>0</v>
      </c>
      <c r="AZ95" s="126">
        <f>'SO 01 - Montáž lampových ...'!F35</f>
        <v>0</v>
      </c>
      <c r="BA95" s="126">
        <f>'SO 01 - Montáž lampových ...'!F36</f>
        <v>0</v>
      </c>
      <c r="BB95" s="126">
        <f>'SO 01 - Montáž lampových ...'!F37</f>
        <v>0</v>
      </c>
      <c r="BC95" s="126">
        <f>'SO 01 - Montáž lampových ...'!F38</f>
        <v>0</v>
      </c>
      <c r="BD95" s="128">
        <f>'SO 01 - Montáž lampových ...'!F39</f>
        <v>0</v>
      </c>
      <c r="BE95" s="7"/>
      <c r="BT95" s="129" t="s">
        <v>88</v>
      </c>
      <c r="BV95" s="129" t="s">
        <v>82</v>
      </c>
      <c r="BW95" s="129" t="s">
        <v>89</v>
      </c>
      <c r="BX95" s="129" t="s">
        <v>5</v>
      </c>
      <c r="CL95" s="129" t="s">
        <v>1</v>
      </c>
      <c r="CM95" s="129" t="s">
        <v>90</v>
      </c>
    </row>
    <row r="96" spans="2:44" ht="12"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6"/>
    </row>
    <row r="97" spans="1:57" s="2" customFormat="1" ht="30" customHeight="1">
      <c r="A97" s="36"/>
      <c r="B97" s="37"/>
      <c r="C97" s="105" t="s">
        <v>91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108">
        <f>ROUND(SUM(AG98:AG107),2)</f>
        <v>0</v>
      </c>
      <c r="AH97" s="108"/>
      <c r="AI97" s="108"/>
      <c r="AJ97" s="108"/>
      <c r="AK97" s="108"/>
      <c r="AL97" s="108"/>
      <c r="AM97" s="108"/>
      <c r="AN97" s="108">
        <f>ROUND(SUM(AN98:AN107),2)</f>
        <v>0</v>
      </c>
      <c r="AO97" s="108"/>
      <c r="AP97" s="108"/>
      <c r="AQ97" s="130"/>
      <c r="AR97" s="39"/>
      <c r="AS97" s="98" t="s">
        <v>92</v>
      </c>
      <c r="AT97" s="99" t="s">
        <v>93</v>
      </c>
      <c r="AU97" s="99" t="s">
        <v>44</v>
      </c>
      <c r="AV97" s="100" t="s">
        <v>67</v>
      </c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89" s="2" customFormat="1" ht="19.9" customHeight="1">
      <c r="A98" s="36"/>
      <c r="B98" s="37"/>
      <c r="C98" s="38"/>
      <c r="D98" s="131" t="s">
        <v>94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38"/>
      <c r="AD98" s="38"/>
      <c r="AE98" s="38"/>
      <c r="AF98" s="38"/>
      <c r="AG98" s="132">
        <f>ROUND(AG94*AS98,2)</f>
        <v>0</v>
      </c>
      <c r="AH98" s="133"/>
      <c r="AI98" s="133"/>
      <c r="AJ98" s="133"/>
      <c r="AK98" s="133"/>
      <c r="AL98" s="133"/>
      <c r="AM98" s="133"/>
      <c r="AN98" s="133">
        <f>ROUND(AG98+AV98,2)</f>
        <v>0</v>
      </c>
      <c r="AO98" s="133"/>
      <c r="AP98" s="133"/>
      <c r="AQ98" s="38"/>
      <c r="AR98" s="39"/>
      <c r="AS98" s="134">
        <v>0</v>
      </c>
      <c r="AT98" s="135" t="s">
        <v>95</v>
      </c>
      <c r="AU98" s="135" t="s">
        <v>45</v>
      </c>
      <c r="AV98" s="136">
        <f>ROUND(IF(AU98="základní",AG98*L32,IF(AU98="snížená",AG98*L33,0)),2)</f>
        <v>0</v>
      </c>
      <c r="AW98" s="36"/>
      <c r="AX98" s="36"/>
      <c r="AY98" s="36"/>
      <c r="AZ98" s="36"/>
      <c r="BA98" s="36"/>
      <c r="BB98" s="36"/>
      <c r="BC98" s="36"/>
      <c r="BD98" s="36"/>
      <c r="BE98" s="36"/>
      <c r="BV98" s="13" t="s">
        <v>96</v>
      </c>
      <c r="BY98" s="137">
        <f>IF(AU98="základní",AV98,0)</f>
        <v>0</v>
      </c>
      <c r="BZ98" s="137">
        <f>IF(AU98="snížená",AV98,0)</f>
        <v>0</v>
      </c>
      <c r="CA98" s="137">
        <v>0</v>
      </c>
      <c r="CB98" s="137">
        <v>0</v>
      </c>
      <c r="CC98" s="137">
        <v>0</v>
      </c>
      <c r="CD98" s="137">
        <f>IF(AU98="základní",AG98,0)</f>
        <v>0</v>
      </c>
      <c r="CE98" s="137">
        <f>IF(AU98="snížená",AG98,0)</f>
        <v>0</v>
      </c>
      <c r="CF98" s="137">
        <f>IF(AU98="zákl. přenesená",AG98,0)</f>
        <v>0</v>
      </c>
      <c r="CG98" s="137">
        <f>IF(AU98="sníž. přenesená",AG98,0)</f>
        <v>0</v>
      </c>
      <c r="CH98" s="137">
        <f>IF(AU98="nulová",AG98,0)</f>
        <v>0</v>
      </c>
      <c r="CI98" s="13">
        <f>IF(AU98="základní",1,IF(AU98="snížená",2,IF(AU98="zákl. přenesená",4,IF(AU98="sníž. přenesená",5,3))))</f>
        <v>1</v>
      </c>
      <c r="CJ98" s="13">
        <f>IF(AT98="stavební čast",1,IF(AT98="investiční čast",2,3))</f>
        <v>1</v>
      </c>
      <c r="CK98" s="13" t="str">
        <f>IF(D98="Vyplň vlastní","","x")</f>
        <v>x</v>
      </c>
    </row>
    <row r="99" spans="1:89" s="2" customFormat="1" ht="19.9" customHeight="1">
      <c r="A99" s="36"/>
      <c r="B99" s="37"/>
      <c r="C99" s="38"/>
      <c r="D99" s="131" t="s">
        <v>97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38"/>
      <c r="AD99" s="38"/>
      <c r="AE99" s="38"/>
      <c r="AF99" s="38"/>
      <c r="AG99" s="132">
        <f>ROUND(AG94*AS99,2)</f>
        <v>0</v>
      </c>
      <c r="AH99" s="133"/>
      <c r="AI99" s="133"/>
      <c r="AJ99" s="133"/>
      <c r="AK99" s="133"/>
      <c r="AL99" s="133"/>
      <c r="AM99" s="133"/>
      <c r="AN99" s="133">
        <f>ROUND(AG99+AV99,2)</f>
        <v>0</v>
      </c>
      <c r="AO99" s="133"/>
      <c r="AP99" s="133"/>
      <c r="AQ99" s="38"/>
      <c r="AR99" s="39"/>
      <c r="AS99" s="134">
        <v>0</v>
      </c>
      <c r="AT99" s="135" t="s">
        <v>95</v>
      </c>
      <c r="AU99" s="135" t="s">
        <v>45</v>
      </c>
      <c r="AV99" s="136">
        <f>ROUND(IF(AU99="základní",AG99*L32,IF(AU99="snížená",AG99*L33,0)),2)</f>
        <v>0</v>
      </c>
      <c r="AW99" s="36"/>
      <c r="AX99" s="36"/>
      <c r="AY99" s="36"/>
      <c r="AZ99" s="36"/>
      <c r="BA99" s="36"/>
      <c r="BB99" s="36"/>
      <c r="BC99" s="36"/>
      <c r="BD99" s="36"/>
      <c r="BE99" s="36"/>
      <c r="BV99" s="13" t="s">
        <v>96</v>
      </c>
      <c r="BY99" s="137">
        <f>IF(AU99="základní",AV99,0)</f>
        <v>0</v>
      </c>
      <c r="BZ99" s="137">
        <f>IF(AU99="snížená",AV99,0)</f>
        <v>0</v>
      </c>
      <c r="CA99" s="137">
        <v>0</v>
      </c>
      <c r="CB99" s="137">
        <v>0</v>
      </c>
      <c r="CC99" s="137">
        <v>0</v>
      </c>
      <c r="CD99" s="137">
        <f>IF(AU99="základní",AG99,0)</f>
        <v>0</v>
      </c>
      <c r="CE99" s="137">
        <f>IF(AU99="snížená",AG99,0)</f>
        <v>0</v>
      </c>
      <c r="CF99" s="137">
        <f>IF(AU99="zákl. přenesená",AG99,0)</f>
        <v>0</v>
      </c>
      <c r="CG99" s="137">
        <f>IF(AU99="sníž. přenesená",AG99,0)</f>
        <v>0</v>
      </c>
      <c r="CH99" s="137">
        <f>IF(AU99="nulová",AG99,0)</f>
        <v>0</v>
      </c>
      <c r="CI99" s="13">
        <f>IF(AU99="základní",1,IF(AU99="snížená",2,IF(AU99="zákl. přenesená",4,IF(AU99="sníž. přenesená",5,3))))</f>
        <v>1</v>
      </c>
      <c r="CJ99" s="13">
        <f>IF(AT99="stavební čast",1,IF(AT99="investiční čast",2,3))</f>
        <v>1</v>
      </c>
      <c r="CK99" s="13" t="str">
        <f>IF(D99="Vyplň vlastní","","x")</f>
        <v>x</v>
      </c>
    </row>
    <row r="100" spans="1:89" s="2" customFormat="1" ht="19.9" customHeight="1">
      <c r="A100" s="36"/>
      <c r="B100" s="37"/>
      <c r="C100" s="38"/>
      <c r="D100" s="131" t="s">
        <v>98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38"/>
      <c r="AD100" s="38"/>
      <c r="AE100" s="38"/>
      <c r="AF100" s="38"/>
      <c r="AG100" s="132">
        <f>ROUND(AG94*AS100,2)</f>
        <v>0</v>
      </c>
      <c r="AH100" s="133"/>
      <c r="AI100" s="133"/>
      <c r="AJ100" s="133"/>
      <c r="AK100" s="133"/>
      <c r="AL100" s="133"/>
      <c r="AM100" s="133"/>
      <c r="AN100" s="133">
        <f>ROUND(AG100+AV100,2)</f>
        <v>0</v>
      </c>
      <c r="AO100" s="133"/>
      <c r="AP100" s="133"/>
      <c r="AQ100" s="38"/>
      <c r="AR100" s="39"/>
      <c r="AS100" s="134">
        <v>0</v>
      </c>
      <c r="AT100" s="135" t="s">
        <v>95</v>
      </c>
      <c r="AU100" s="135" t="s">
        <v>45</v>
      </c>
      <c r="AV100" s="136">
        <f>ROUND(IF(AU100="základní",AG100*L32,IF(AU100="snížená",AG100*L33,0)),2)</f>
        <v>0</v>
      </c>
      <c r="AW100" s="36"/>
      <c r="AX100" s="36"/>
      <c r="AY100" s="36"/>
      <c r="AZ100" s="36"/>
      <c r="BA100" s="36"/>
      <c r="BB100" s="36"/>
      <c r="BC100" s="36"/>
      <c r="BD100" s="36"/>
      <c r="BE100" s="36"/>
      <c r="BV100" s="13" t="s">
        <v>96</v>
      </c>
      <c r="BY100" s="137">
        <f>IF(AU100="základní",AV100,0)</f>
        <v>0</v>
      </c>
      <c r="BZ100" s="137">
        <f>IF(AU100="snížená",AV100,0)</f>
        <v>0</v>
      </c>
      <c r="CA100" s="137">
        <v>0</v>
      </c>
      <c r="CB100" s="137">
        <v>0</v>
      </c>
      <c r="CC100" s="137">
        <v>0</v>
      </c>
      <c r="CD100" s="137">
        <f>IF(AU100="základní",AG100,0)</f>
        <v>0</v>
      </c>
      <c r="CE100" s="137">
        <f>IF(AU100="snížená",AG100,0)</f>
        <v>0</v>
      </c>
      <c r="CF100" s="137">
        <f>IF(AU100="zákl. přenesená",AG100,0)</f>
        <v>0</v>
      </c>
      <c r="CG100" s="137">
        <f>IF(AU100="sníž. přenesená",AG100,0)</f>
        <v>0</v>
      </c>
      <c r="CH100" s="137">
        <f>IF(AU100="nulová",AG100,0)</f>
        <v>0</v>
      </c>
      <c r="CI100" s="13">
        <f>IF(AU100="základní",1,IF(AU100="snížená",2,IF(AU100="zákl. přenesená",4,IF(AU100="sníž. přenesená",5,3))))</f>
        <v>1</v>
      </c>
      <c r="CJ100" s="13">
        <f>IF(AT100="stavební čast",1,IF(AT100="investiční čast",2,3))</f>
        <v>1</v>
      </c>
      <c r="CK100" s="13" t="str">
        <f>IF(D100="Vyplň vlastní","","x")</f>
        <v>x</v>
      </c>
    </row>
    <row r="101" spans="1:89" s="2" customFormat="1" ht="19.9" customHeight="1">
      <c r="A101" s="36"/>
      <c r="B101" s="37"/>
      <c r="C101" s="38"/>
      <c r="D101" s="131" t="s">
        <v>99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38"/>
      <c r="AD101" s="38"/>
      <c r="AE101" s="38"/>
      <c r="AF101" s="38"/>
      <c r="AG101" s="132">
        <f>ROUND(AG94*AS101,2)</f>
        <v>0</v>
      </c>
      <c r="AH101" s="133"/>
      <c r="AI101" s="133"/>
      <c r="AJ101" s="133"/>
      <c r="AK101" s="133"/>
      <c r="AL101" s="133"/>
      <c r="AM101" s="133"/>
      <c r="AN101" s="133">
        <f>ROUND(AG101+AV101,2)</f>
        <v>0</v>
      </c>
      <c r="AO101" s="133"/>
      <c r="AP101" s="133"/>
      <c r="AQ101" s="38"/>
      <c r="AR101" s="39"/>
      <c r="AS101" s="134">
        <v>0</v>
      </c>
      <c r="AT101" s="135" t="s">
        <v>95</v>
      </c>
      <c r="AU101" s="135" t="s">
        <v>45</v>
      </c>
      <c r="AV101" s="136">
        <f>ROUND(IF(AU101="základní",AG101*L32,IF(AU101="snížená",AG101*L33,0)),2)</f>
        <v>0</v>
      </c>
      <c r="AW101" s="36"/>
      <c r="AX101" s="36"/>
      <c r="AY101" s="36"/>
      <c r="AZ101" s="36"/>
      <c r="BA101" s="36"/>
      <c r="BB101" s="36"/>
      <c r="BC101" s="36"/>
      <c r="BD101" s="36"/>
      <c r="BE101" s="36"/>
      <c r="BV101" s="13" t="s">
        <v>96</v>
      </c>
      <c r="BY101" s="137">
        <f>IF(AU101="základní",AV101,0)</f>
        <v>0</v>
      </c>
      <c r="BZ101" s="137">
        <f>IF(AU101="snížená",AV101,0)</f>
        <v>0</v>
      </c>
      <c r="CA101" s="137">
        <v>0</v>
      </c>
      <c r="CB101" s="137">
        <v>0</v>
      </c>
      <c r="CC101" s="137">
        <v>0</v>
      </c>
      <c r="CD101" s="137">
        <f>IF(AU101="základní",AG101,0)</f>
        <v>0</v>
      </c>
      <c r="CE101" s="137">
        <f>IF(AU101="snížená",AG101,0)</f>
        <v>0</v>
      </c>
      <c r="CF101" s="137">
        <f>IF(AU101="zákl. přenesená",AG101,0)</f>
        <v>0</v>
      </c>
      <c r="CG101" s="137">
        <f>IF(AU101="sníž. přenesená",AG101,0)</f>
        <v>0</v>
      </c>
      <c r="CH101" s="137">
        <f>IF(AU101="nulová",AG101,0)</f>
        <v>0</v>
      </c>
      <c r="CI101" s="13">
        <f>IF(AU101="základní",1,IF(AU101="snížená",2,IF(AU101="zákl. přenesená",4,IF(AU101="sníž. přenesená",5,3))))</f>
        <v>1</v>
      </c>
      <c r="CJ101" s="13">
        <f>IF(AT101="stavební čast",1,IF(AT101="investiční čast",2,3))</f>
        <v>1</v>
      </c>
      <c r="CK101" s="13" t="str">
        <f>IF(D101="Vyplň vlastní","","x")</f>
        <v>x</v>
      </c>
    </row>
    <row r="102" spans="1:89" s="2" customFormat="1" ht="19.9" customHeight="1">
      <c r="A102" s="36"/>
      <c r="B102" s="37"/>
      <c r="C102" s="38"/>
      <c r="D102" s="131" t="s">
        <v>100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38"/>
      <c r="AD102" s="38"/>
      <c r="AE102" s="38"/>
      <c r="AF102" s="38"/>
      <c r="AG102" s="132">
        <f>ROUND(AG94*AS102,2)</f>
        <v>0</v>
      </c>
      <c r="AH102" s="133"/>
      <c r="AI102" s="133"/>
      <c r="AJ102" s="133"/>
      <c r="AK102" s="133"/>
      <c r="AL102" s="133"/>
      <c r="AM102" s="133"/>
      <c r="AN102" s="133">
        <f>ROUND(AG102+AV102,2)</f>
        <v>0</v>
      </c>
      <c r="AO102" s="133"/>
      <c r="AP102" s="133"/>
      <c r="AQ102" s="38"/>
      <c r="AR102" s="39"/>
      <c r="AS102" s="134">
        <v>0</v>
      </c>
      <c r="AT102" s="135" t="s">
        <v>95</v>
      </c>
      <c r="AU102" s="135" t="s">
        <v>45</v>
      </c>
      <c r="AV102" s="136">
        <f>ROUND(IF(AU102="základní",AG102*L32,IF(AU102="snížená",AG102*L33,0)),2)</f>
        <v>0</v>
      </c>
      <c r="AW102" s="36"/>
      <c r="AX102" s="36"/>
      <c r="AY102" s="36"/>
      <c r="AZ102" s="36"/>
      <c r="BA102" s="36"/>
      <c r="BB102" s="36"/>
      <c r="BC102" s="36"/>
      <c r="BD102" s="36"/>
      <c r="BE102" s="36"/>
      <c r="BV102" s="13" t="s">
        <v>96</v>
      </c>
      <c r="BY102" s="137">
        <f>IF(AU102="základní",AV102,0)</f>
        <v>0</v>
      </c>
      <c r="BZ102" s="137">
        <f>IF(AU102="snížená",AV102,0)</f>
        <v>0</v>
      </c>
      <c r="CA102" s="137">
        <v>0</v>
      </c>
      <c r="CB102" s="137">
        <v>0</v>
      </c>
      <c r="CC102" s="137">
        <v>0</v>
      </c>
      <c r="CD102" s="137">
        <f>IF(AU102="základní",AG102,0)</f>
        <v>0</v>
      </c>
      <c r="CE102" s="137">
        <f>IF(AU102="snížená",AG102,0)</f>
        <v>0</v>
      </c>
      <c r="CF102" s="137">
        <f>IF(AU102="zákl. přenesená",AG102,0)</f>
        <v>0</v>
      </c>
      <c r="CG102" s="137">
        <f>IF(AU102="sníž. přenesená",AG102,0)</f>
        <v>0</v>
      </c>
      <c r="CH102" s="137">
        <f>IF(AU102="nulová",AG102,0)</f>
        <v>0</v>
      </c>
      <c r="CI102" s="13">
        <f>IF(AU102="základní",1,IF(AU102="snížená",2,IF(AU102="zákl. přenesená",4,IF(AU102="sníž. přenesená",5,3))))</f>
        <v>1</v>
      </c>
      <c r="CJ102" s="13">
        <f>IF(AT102="stavební čast",1,IF(AT102="investiční čast",2,3))</f>
        <v>1</v>
      </c>
      <c r="CK102" s="13" t="str">
        <f>IF(D102="Vyplň vlastní","","x")</f>
        <v>x</v>
      </c>
    </row>
    <row r="103" spans="1:89" s="2" customFormat="1" ht="19.9" customHeight="1">
      <c r="A103" s="36"/>
      <c r="B103" s="37"/>
      <c r="C103" s="38"/>
      <c r="D103" s="131" t="s">
        <v>101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38"/>
      <c r="AD103" s="38"/>
      <c r="AE103" s="38"/>
      <c r="AF103" s="38"/>
      <c r="AG103" s="132">
        <f>ROUND(AG94*AS103,2)</f>
        <v>0</v>
      </c>
      <c r="AH103" s="133"/>
      <c r="AI103" s="133"/>
      <c r="AJ103" s="133"/>
      <c r="AK103" s="133"/>
      <c r="AL103" s="133"/>
      <c r="AM103" s="133"/>
      <c r="AN103" s="133">
        <f>ROUND(AG103+AV103,2)</f>
        <v>0</v>
      </c>
      <c r="AO103" s="133"/>
      <c r="AP103" s="133"/>
      <c r="AQ103" s="38"/>
      <c r="AR103" s="39"/>
      <c r="AS103" s="134">
        <v>0</v>
      </c>
      <c r="AT103" s="135" t="s">
        <v>95</v>
      </c>
      <c r="AU103" s="135" t="s">
        <v>45</v>
      </c>
      <c r="AV103" s="136">
        <f>ROUND(IF(AU103="základní",AG103*L32,IF(AU103="snížená",AG103*L33,0)),2)</f>
        <v>0</v>
      </c>
      <c r="AW103" s="36"/>
      <c r="AX103" s="36"/>
      <c r="AY103" s="36"/>
      <c r="AZ103" s="36"/>
      <c r="BA103" s="36"/>
      <c r="BB103" s="36"/>
      <c r="BC103" s="36"/>
      <c r="BD103" s="36"/>
      <c r="BE103" s="36"/>
      <c r="BV103" s="13" t="s">
        <v>96</v>
      </c>
      <c r="BY103" s="137">
        <f>IF(AU103="základní",AV103,0)</f>
        <v>0</v>
      </c>
      <c r="BZ103" s="137">
        <f>IF(AU103="snížená",AV103,0)</f>
        <v>0</v>
      </c>
      <c r="CA103" s="137">
        <v>0</v>
      </c>
      <c r="CB103" s="137">
        <v>0</v>
      </c>
      <c r="CC103" s="137">
        <v>0</v>
      </c>
      <c r="CD103" s="137">
        <f>IF(AU103="základní",AG103,0)</f>
        <v>0</v>
      </c>
      <c r="CE103" s="137">
        <f>IF(AU103="snížená",AG103,0)</f>
        <v>0</v>
      </c>
      <c r="CF103" s="137">
        <f>IF(AU103="zákl. přenesená",AG103,0)</f>
        <v>0</v>
      </c>
      <c r="CG103" s="137">
        <f>IF(AU103="sníž. přenesená",AG103,0)</f>
        <v>0</v>
      </c>
      <c r="CH103" s="137">
        <f>IF(AU103="nulová",AG103,0)</f>
        <v>0</v>
      </c>
      <c r="CI103" s="13">
        <f>IF(AU103="základní",1,IF(AU103="snížená",2,IF(AU103="zákl. přenesená",4,IF(AU103="sníž. přenesená",5,3))))</f>
        <v>1</v>
      </c>
      <c r="CJ103" s="13">
        <f>IF(AT103="stavební čast",1,IF(AT103="investiční čast",2,3))</f>
        <v>1</v>
      </c>
      <c r="CK103" s="13" t="str">
        <f>IF(D103="Vyplň vlastní","","x")</f>
        <v>x</v>
      </c>
    </row>
    <row r="104" spans="1:89" s="2" customFormat="1" ht="19.9" customHeight="1">
      <c r="A104" s="36"/>
      <c r="B104" s="37"/>
      <c r="C104" s="38"/>
      <c r="D104" s="131" t="s">
        <v>102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38"/>
      <c r="AD104" s="38"/>
      <c r="AE104" s="38"/>
      <c r="AF104" s="38"/>
      <c r="AG104" s="132">
        <f>ROUND(AG94*AS104,2)</f>
        <v>0</v>
      </c>
      <c r="AH104" s="133"/>
      <c r="AI104" s="133"/>
      <c r="AJ104" s="133"/>
      <c r="AK104" s="133"/>
      <c r="AL104" s="133"/>
      <c r="AM104" s="133"/>
      <c r="AN104" s="133">
        <f>ROUND(AG104+AV104,2)</f>
        <v>0</v>
      </c>
      <c r="AO104" s="133"/>
      <c r="AP104" s="133"/>
      <c r="AQ104" s="38"/>
      <c r="AR104" s="39"/>
      <c r="AS104" s="134">
        <v>0</v>
      </c>
      <c r="AT104" s="135" t="s">
        <v>95</v>
      </c>
      <c r="AU104" s="135" t="s">
        <v>45</v>
      </c>
      <c r="AV104" s="136">
        <f>ROUND(IF(AU104="základní",AG104*L32,IF(AU104="snížená",AG104*L33,0)),2)</f>
        <v>0</v>
      </c>
      <c r="AW104" s="36"/>
      <c r="AX104" s="36"/>
      <c r="AY104" s="36"/>
      <c r="AZ104" s="36"/>
      <c r="BA104" s="36"/>
      <c r="BB104" s="36"/>
      <c r="BC104" s="36"/>
      <c r="BD104" s="36"/>
      <c r="BE104" s="36"/>
      <c r="BV104" s="13" t="s">
        <v>96</v>
      </c>
      <c r="BY104" s="137">
        <f>IF(AU104="základní",AV104,0)</f>
        <v>0</v>
      </c>
      <c r="BZ104" s="137">
        <f>IF(AU104="snížená",AV104,0)</f>
        <v>0</v>
      </c>
      <c r="CA104" s="137">
        <v>0</v>
      </c>
      <c r="CB104" s="137">
        <v>0</v>
      </c>
      <c r="CC104" s="137">
        <v>0</v>
      </c>
      <c r="CD104" s="137">
        <f>IF(AU104="základní",AG104,0)</f>
        <v>0</v>
      </c>
      <c r="CE104" s="137">
        <f>IF(AU104="snížená",AG104,0)</f>
        <v>0</v>
      </c>
      <c r="CF104" s="137">
        <f>IF(AU104="zákl. přenesená",AG104,0)</f>
        <v>0</v>
      </c>
      <c r="CG104" s="137">
        <f>IF(AU104="sníž. přenesená",AG104,0)</f>
        <v>0</v>
      </c>
      <c r="CH104" s="137">
        <f>IF(AU104="nulová",AG104,0)</f>
        <v>0</v>
      </c>
      <c r="CI104" s="13">
        <f>IF(AU104="základní",1,IF(AU104="snížená",2,IF(AU104="zákl. přenesená",4,IF(AU104="sníž. přenesená",5,3))))</f>
        <v>1</v>
      </c>
      <c r="CJ104" s="13">
        <f>IF(AT104="stavební čast",1,IF(AT104="investiční čast",2,3))</f>
        <v>1</v>
      </c>
      <c r="CK104" s="13" t="str">
        <f>IF(D104="Vyplň vlastní","","x")</f>
        <v>x</v>
      </c>
    </row>
    <row r="105" spans="1:89" s="2" customFormat="1" ht="19.9" customHeight="1">
      <c r="A105" s="36"/>
      <c r="B105" s="37"/>
      <c r="C105" s="38"/>
      <c r="D105" s="138" t="s">
        <v>103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38"/>
      <c r="AD105" s="38"/>
      <c r="AE105" s="38"/>
      <c r="AF105" s="38"/>
      <c r="AG105" s="132">
        <f>ROUND(AG94*AS105,2)</f>
        <v>0</v>
      </c>
      <c r="AH105" s="133"/>
      <c r="AI105" s="133"/>
      <c r="AJ105" s="133"/>
      <c r="AK105" s="133"/>
      <c r="AL105" s="133"/>
      <c r="AM105" s="133"/>
      <c r="AN105" s="133">
        <f>ROUND(AG105+AV105,2)</f>
        <v>0</v>
      </c>
      <c r="AO105" s="133"/>
      <c r="AP105" s="133"/>
      <c r="AQ105" s="38"/>
      <c r="AR105" s="39"/>
      <c r="AS105" s="134">
        <v>0</v>
      </c>
      <c r="AT105" s="135" t="s">
        <v>95</v>
      </c>
      <c r="AU105" s="135" t="s">
        <v>45</v>
      </c>
      <c r="AV105" s="136">
        <f>ROUND(IF(AU105="základní",AG105*L32,IF(AU105="snížená",AG105*L33,0)),2)</f>
        <v>0</v>
      </c>
      <c r="AW105" s="36"/>
      <c r="AX105" s="36"/>
      <c r="AY105" s="36"/>
      <c r="AZ105" s="36"/>
      <c r="BA105" s="36"/>
      <c r="BB105" s="36"/>
      <c r="BC105" s="36"/>
      <c r="BD105" s="36"/>
      <c r="BE105" s="36"/>
      <c r="BV105" s="13" t="s">
        <v>104</v>
      </c>
      <c r="BY105" s="137">
        <f>IF(AU105="základní",AV105,0)</f>
        <v>0</v>
      </c>
      <c r="BZ105" s="137">
        <f>IF(AU105="snížená",AV105,0)</f>
        <v>0</v>
      </c>
      <c r="CA105" s="137">
        <v>0</v>
      </c>
      <c r="CB105" s="137">
        <v>0</v>
      </c>
      <c r="CC105" s="137">
        <v>0</v>
      </c>
      <c r="CD105" s="137">
        <f>IF(AU105="základní",AG105,0)</f>
        <v>0</v>
      </c>
      <c r="CE105" s="137">
        <f>IF(AU105="snížená",AG105,0)</f>
        <v>0</v>
      </c>
      <c r="CF105" s="137">
        <f>IF(AU105="zákl. přenesená",AG105,0)</f>
        <v>0</v>
      </c>
      <c r="CG105" s="137">
        <f>IF(AU105="sníž. přenesená",AG105,0)</f>
        <v>0</v>
      </c>
      <c r="CH105" s="137">
        <f>IF(AU105="nulová",AG105,0)</f>
        <v>0</v>
      </c>
      <c r="CI105" s="13">
        <f>IF(AU105="základní",1,IF(AU105="snížená",2,IF(AU105="zákl. přenesená",4,IF(AU105="sníž. přenesená",5,3))))</f>
        <v>1</v>
      </c>
      <c r="CJ105" s="13">
        <f>IF(AT105="stavební čast",1,IF(AT105="investiční čast",2,3))</f>
        <v>1</v>
      </c>
      <c r="CK105" s="13" t="str">
        <f>IF(D105="Vyplň vlastní","","x")</f>
        <v/>
      </c>
    </row>
    <row r="106" spans="1:89" s="2" customFormat="1" ht="19.9" customHeight="1">
      <c r="A106" s="36"/>
      <c r="B106" s="37"/>
      <c r="C106" s="38"/>
      <c r="D106" s="138" t="s">
        <v>103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38"/>
      <c r="AD106" s="38"/>
      <c r="AE106" s="38"/>
      <c r="AF106" s="38"/>
      <c r="AG106" s="132">
        <f>ROUND(AG94*AS106,2)</f>
        <v>0</v>
      </c>
      <c r="AH106" s="133"/>
      <c r="AI106" s="133"/>
      <c r="AJ106" s="133"/>
      <c r="AK106" s="133"/>
      <c r="AL106" s="133"/>
      <c r="AM106" s="133"/>
      <c r="AN106" s="133">
        <f>ROUND(AG106+AV106,2)</f>
        <v>0</v>
      </c>
      <c r="AO106" s="133"/>
      <c r="AP106" s="133"/>
      <c r="AQ106" s="38"/>
      <c r="AR106" s="39"/>
      <c r="AS106" s="134">
        <v>0</v>
      </c>
      <c r="AT106" s="135" t="s">
        <v>95</v>
      </c>
      <c r="AU106" s="135" t="s">
        <v>45</v>
      </c>
      <c r="AV106" s="136">
        <f>ROUND(IF(AU106="základní",AG106*L32,IF(AU106="snížená",AG106*L33,0)),2)</f>
        <v>0</v>
      </c>
      <c r="AW106" s="36"/>
      <c r="AX106" s="36"/>
      <c r="AY106" s="36"/>
      <c r="AZ106" s="36"/>
      <c r="BA106" s="36"/>
      <c r="BB106" s="36"/>
      <c r="BC106" s="36"/>
      <c r="BD106" s="36"/>
      <c r="BE106" s="36"/>
      <c r="BV106" s="13" t="s">
        <v>104</v>
      </c>
      <c r="BY106" s="137">
        <f>IF(AU106="základní",AV106,0)</f>
        <v>0</v>
      </c>
      <c r="BZ106" s="137">
        <f>IF(AU106="snížená",AV106,0)</f>
        <v>0</v>
      </c>
      <c r="CA106" s="137">
        <v>0</v>
      </c>
      <c r="CB106" s="137">
        <v>0</v>
      </c>
      <c r="CC106" s="137">
        <v>0</v>
      </c>
      <c r="CD106" s="137">
        <f>IF(AU106="základní",AG106,0)</f>
        <v>0</v>
      </c>
      <c r="CE106" s="137">
        <f>IF(AU106="snížená",AG106,0)</f>
        <v>0</v>
      </c>
      <c r="CF106" s="137">
        <f>IF(AU106="zákl. přenesená",AG106,0)</f>
        <v>0</v>
      </c>
      <c r="CG106" s="137">
        <f>IF(AU106="sníž. přenesená",AG106,0)</f>
        <v>0</v>
      </c>
      <c r="CH106" s="137">
        <f>IF(AU106="nulová",AG106,0)</f>
        <v>0</v>
      </c>
      <c r="CI106" s="13">
        <f>IF(AU106="základní",1,IF(AU106="snížená",2,IF(AU106="zákl. přenesená",4,IF(AU106="sníž. přenesená",5,3))))</f>
        <v>1</v>
      </c>
      <c r="CJ106" s="13">
        <f>IF(AT106="stavební čast",1,IF(AT106="investiční čast",2,3))</f>
        <v>1</v>
      </c>
      <c r="CK106" s="13" t="str">
        <f>IF(D106="Vyplň vlastní","","x")</f>
        <v/>
      </c>
    </row>
    <row r="107" spans="1:89" s="2" customFormat="1" ht="19.9" customHeight="1">
      <c r="A107" s="36"/>
      <c r="B107" s="37"/>
      <c r="C107" s="38"/>
      <c r="D107" s="138" t="s">
        <v>103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38"/>
      <c r="AD107" s="38"/>
      <c r="AE107" s="38"/>
      <c r="AF107" s="38"/>
      <c r="AG107" s="132">
        <f>ROUND(AG94*AS107,2)</f>
        <v>0</v>
      </c>
      <c r="AH107" s="133"/>
      <c r="AI107" s="133"/>
      <c r="AJ107" s="133"/>
      <c r="AK107" s="133"/>
      <c r="AL107" s="133"/>
      <c r="AM107" s="133"/>
      <c r="AN107" s="133">
        <f>ROUND(AG107+AV107,2)</f>
        <v>0</v>
      </c>
      <c r="AO107" s="133"/>
      <c r="AP107" s="133"/>
      <c r="AQ107" s="38"/>
      <c r="AR107" s="39"/>
      <c r="AS107" s="139">
        <v>0</v>
      </c>
      <c r="AT107" s="140" t="s">
        <v>95</v>
      </c>
      <c r="AU107" s="140" t="s">
        <v>45</v>
      </c>
      <c r="AV107" s="141">
        <f>ROUND(IF(AU107="základní",AG107*L32,IF(AU107="snížená",AG107*L33,0)),2)</f>
        <v>0</v>
      </c>
      <c r="AW107" s="36"/>
      <c r="AX107" s="36"/>
      <c r="AY107" s="36"/>
      <c r="AZ107" s="36"/>
      <c r="BA107" s="36"/>
      <c r="BB107" s="36"/>
      <c r="BC107" s="36"/>
      <c r="BD107" s="36"/>
      <c r="BE107" s="36"/>
      <c r="BV107" s="13" t="s">
        <v>104</v>
      </c>
      <c r="BY107" s="137">
        <f>IF(AU107="základní",AV107,0)</f>
        <v>0</v>
      </c>
      <c r="BZ107" s="137">
        <f>IF(AU107="snížená",AV107,0)</f>
        <v>0</v>
      </c>
      <c r="CA107" s="137">
        <v>0</v>
      </c>
      <c r="CB107" s="137">
        <v>0</v>
      </c>
      <c r="CC107" s="137">
        <v>0</v>
      </c>
      <c r="CD107" s="137">
        <f>IF(AU107="základní",AG107,0)</f>
        <v>0</v>
      </c>
      <c r="CE107" s="137">
        <f>IF(AU107="snížená",AG107,0)</f>
        <v>0</v>
      </c>
      <c r="CF107" s="137">
        <f>IF(AU107="zákl. přenesená",AG107,0)</f>
        <v>0</v>
      </c>
      <c r="CG107" s="137">
        <f>IF(AU107="sníž. přenesená",AG107,0)</f>
        <v>0</v>
      </c>
      <c r="CH107" s="137">
        <f>IF(AU107="nulová",AG107,0)</f>
        <v>0</v>
      </c>
      <c r="CI107" s="13">
        <f>IF(AU107="základní",1,IF(AU107="snížená",2,IF(AU107="zákl. přenesená",4,IF(AU107="sníž. přenesená",5,3))))</f>
        <v>1</v>
      </c>
      <c r="CJ107" s="13">
        <f>IF(AT107="stavební čast",1,IF(AT107="investiční čast",2,3))</f>
        <v>1</v>
      </c>
      <c r="CK107" s="13" t="str">
        <f>IF(D107="Vyplň vlastní","","x")</f>
        <v/>
      </c>
    </row>
    <row r="108" spans="1:57" s="2" customFormat="1" ht="10.8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9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s="2" customFormat="1" ht="30" customHeight="1">
      <c r="A109" s="36"/>
      <c r="B109" s="37"/>
      <c r="C109" s="142" t="s">
        <v>105</v>
      </c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4">
        <f>ROUND(AG94+AG97,2)</f>
        <v>0</v>
      </c>
      <c r="AH109" s="144"/>
      <c r="AI109" s="144"/>
      <c r="AJ109" s="144"/>
      <c r="AK109" s="144"/>
      <c r="AL109" s="144"/>
      <c r="AM109" s="144"/>
      <c r="AN109" s="144">
        <f>ROUND(AN94+AN97,2)</f>
        <v>0</v>
      </c>
      <c r="AO109" s="144"/>
      <c r="AP109" s="144"/>
      <c r="AQ109" s="143"/>
      <c r="AR109" s="39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s="2" customFormat="1" ht="6.95" customHeight="1">
      <c r="A110" s="36"/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39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</sheetData>
  <sheetProtection password="CC35" sheet="1" objects="1" scenarios="1" formatColumns="0" formatRows="0"/>
  <mergeCells count="78">
    <mergeCell ref="L85:AJ85"/>
    <mergeCell ref="AM87:AN87"/>
    <mergeCell ref="AS89:AT91"/>
    <mergeCell ref="AM89:AP89"/>
    <mergeCell ref="AM90:AP90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8:AM98"/>
    <mergeCell ref="D98:AB98"/>
    <mergeCell ref="AN98:AP98"/>
    <mergeCell ref="AG99:AM99"/>
    <mergeCell ref="D99:AB99"/>
    <mergeCell ref="AN99:AP99"/>
    <mergeCell ref="D100:AB10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D105:AB105"/>
    <mergeCell ref="AG105:AM105"/>
    <mergeCell ref="AN105:AP105"/>
    <mergeCell ref="D106:AB106"/>
    <mergeCell ref="AG106:AM106"/>
    <mergeCell ref="AN106:AP106"/>
    <mergeCell ref="D107:AB107"/>
    <mergeCell ref="AG107:AM107"/>
    <mergeCell ref="AN107:AP107"/>
    <mergeCell ref="AG94:AM94"/>
    <mergeCell ref="AN94:AP94"/>
    <mergeCell ref="AG97:AM97"/>
    <mergeCell ref="AN97:AP97"/>
    <mergeCell ref="AG109:AM109"/>
    <mergeCell ref="AN109:AP109"/>
    <mergeCell ref="BE5:BE34"/>
    <mergeCell ref="K5:AJ5"/>
    <mergeCell ref="K6:AJ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2:AE32"/>
    <mergeCell ref="AK32:AO32"/>
    <mergeCell ref="L33:P33"/>
    <mergeCell ref="AK33:AO33"/>
    <mergeCell ref="W33:AE33"/>
    <mergeCell ref="L34:P34"/>
    <mergeCell ref="AK34:AO34"/>
    <mergeCell ref="W34:AE34"/>
    <mergeCell ref="W35:AE35"/>
    <mergeCell ref="L35:P35"/>
    <mergeCell ref="AK35:AO35"/>
    <mergeCell ref="AK36:AO36"/>
    <mergeCell ref="L36:P36"/>
    <mergeCell ref="W36:AE36"/>
    <mergeCell ref="X38:AB38"/>
    <mergeCell ref="AK38:AO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7:AU10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7">
      <formula1>"stavební čast, technologická čast, investiční čast"</formula1>
    </dataValidation>
  </dataValidations>
  <hyperlinks>
    <hyperlink ref="A95" location="'SO 01 - Montáž lampových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89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6"/>
      <c r="AT3" s="13" t="s">
        <v>90</v>
      </c>
    </row>
    <row r="4" spans="2:46" s="1" customFormat="1" ht="24.95" customHeight="1">
      <c r="B4" s="16"/>
      <c r="D4" s="147" t="s">
        <v>106</v>
      </c>
      <c r="L4" s="16"/>
      <c r="M4" s="148" t="s">
        <v>10</v>
      </c>
      <c r="AT4" s="13" t="s">
        <v>4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149" t="s">
        <v>16</v>
      </c>
      <c r="L6" s="16"/>
    </row>
    <row r="7" spans="2:12" s="1" customFormat="1" ht="26.25" customHeight="1">
      <c r="B7" s="16"/>
      <c r="E7" s="150" t="str">
        <f>'Rekapitulace stavby'!K6</f>
        <v>Vybudování nového solárního veřejného osvětlení - chodník mezi ul. Školní a ul. Krásnostudenecká, Děčín VI.</v>
      </c>
      <c r="F7" s="149"/>
      <c r="G7" s="149"/>
      <c r="H7" s="149"/>
      <c r="L7" s="16"/>
    </row>
    <row r="8" spans="1:31" s="2" customFormat="1" ht="12" customHeight="1">
      <c r="A8" s="36"/>
      <c r="B8" s="39"/>
      <c r="C8" s="36"/>
      <c r="D8" s="149" t="s">
        <v>107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9"/>
      <c r="C9" s="36"/>
      <c r="D9" s="36"/>
      <c r="E9" s="151" t="s">
        <v>108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9"/>
      <c r="C11" s="36"/>
      <c r="D11" s="149" t="s">
        <v>18</v>
      </c>
      <c r="E11" s="36"/>
      <c r="F11" s="152" t="s">
        <v>1</v>
      </c>
      <c r="G11" s="36"/>
      <c r="H11" s="36"/>
      <c r="I11" s="149" t="s">
        <v>19</v>
      </c>
      <c r="J11" s="152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9"/>
      <c r="C12" s="36"/>
      <c r="D12" s="149" t="s">
        <v>20</v>
      </c>
      <c r="E12" s="36"/>
      <c r="F12" s="152" t="s">
        <v>21</v>
      </c>
      <c r="G12" s="36"/>
      <c r="H12" s="36"/>
      <c r="I12" s="149" t="s">
        <v>22</v>
      </c>
      <c r="J12" s="153" t="str">
        <f>'Rekapitulace stavby'!AN8</f>
        <v>21. 12. 2022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9"/>
      <c r="C14" s="36"/>
      <c r="D14" s="149" t="s">
        <v>24</v>
      </c>
      <c r="E14" s="36"/>
      <c r="F14" s="36"/>
      <c r="G14" s="36"/>
      <c r="H14" s="36"/>
      <c r="I14" s="149" t="s">
        <v>25</v>
      </c>
      <c r="J14" s="152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9"/>
      <c r="C15" s="36"/>
      <c r="D15" s="36"/>
      <c r="E15" s="152" t="s">
        <v>27</v>
      </c>
      <c r="F15" s="36"/>
      <c r="G15" s="36"/>
      <c r="H15" s="36"/>
      <c r="I15" s="149" t="s">
        <v>28</v>
      </c>
      <c r="J15" s="152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49" t="s">
        <v>29</v>
      </c>
      <c r="E17" s="36"/>
      <c r="F17" s="36"/>
      <c r="G17" s="36"/>
      <c r="H17" s="36"/>
      <c r="I17" s="149" t="s">
        <v>25</v>
      </c>
      <c r="J17" s="29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29" t="str">
        <f>'Rekapitulace stavby'!E14</f>
        <v>Vyplň údaj</v>
      </c>
      <c r="F18" s="152"/>
      <c r="G18" s="152"/>
      <c r="H18" s="152"/>
      <c r="I18" s="149" t="s">
        <v>28</v>
      </c>
      <c r="J18" s="29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49" t="s">
        <v>31</v>
      </c>
      <c r="E20" s="36"/>
      <c r="F20" s="36"/>
      <c r="G20" s="36"/>
      <c r="H20" s="36"/>
      <c r="I20" s="149" t="s">
        <v>25</v>
      </c>
      <c r="J20" s="152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52" t="str">
        <f>IF('Rekapitulace stavby'!E17="","",'Rekapitulace stavby'!E17)</f>
        <v xml:space="preserve"> </v>
      </c>
      <c r="F21" s="36"/>
      <c r="G21" s="36"/>
      <c r="H21" s="36"/>
      <c r="I21" s="149" t="s">
        <v>28</v>
      </c>
      <c r="J21" s="152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49" t="s">
        <v>34</v>
      </c>
      <c r="E23" s="36"/>
      <c r="F23" s="36"/>
      <c r="G23" s="36"/>
      <c r="H23" s="36"/>
      <c r="I23" s="149" t="s">
        <v>25</v>
      </c>
      <c r="J23" s="152" t="s">
        <v>35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52" t="s">
        <v>36</v>
      </c>
      <c r="F24" s="36"/>
      <c r="G24" s="36"/>
      <c r="H24" s="36"/>
      <c r="I24" s="149" t="s">
        <v>28</v>
      </c>
      <c r="J24" s="152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49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58"/>
      <c r="E29" s="158"/>
      <c r="F29" s="158"/>
      <c r="G29" s="158"/>
      <c r="H29" s="158"/>
      <c r="I29" s="158"/>
      <c r="J29" s="158"/>
      <c r="K29" s="158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39"/>
      <c r="C30" s="36"/>
      <c r="D30" s="152" t="s">
        <v>109</v>
      </c>
      <c r="E30" s="36"/>
      <c r="F30" s="36"/>
      <c r="G30" s="36"/>
      <c r="H30" s="36"/>
      <c r="I30" s="36"/>
      <c r="J30" s="159">
        <f>J96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39"/>
      <c r="C31" s="36"/>
      <c r="D31" s="160" t="s">
        <v>94</v>
      </c>
      <c r="E31" s="36"/>
      <c r="F31" s="36"/>
      <c r="G31" s="36"/>
      <c r="H31" s="36"/>
      <c r="I31" s="36"/>
      <c r="J31" s="159">
        <f>J102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39"/>
      <c r="C32" s="36"/>
      <c r="D32" s="161" t="s">
        <v>40</v>
      </c>
      <c r="E32" s="36"/>
      <c r="F32" s="36"/>
      <c r="G32" s="36"/>
      <c r="H32" s="36"/>
      <c r="I32" s="36"/>
      <c r="J32" s="162">
        <f>ROUND(J30+J31,2)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39"/>
      <c r="C33" s="36"/>
      <c r="D33" s="158"/>
      <c r="E33" s="158"/>
      <c r="F33" s="158"/>
      <c r="G33" s="158"/>
      <c r="H33" s="158"/>
      <c r="I33" s="158"/>
      <c r="J33" s="158"/>
      <c r="K33" s="158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9"/>
      <c r="C34" s="36"/>
      <c r="D34" s="36"/>
      <c r="E34" s="36"/>
      <c r="F34" s="163" t="s">
        <v>42</v>
      </c>
      <c r="G34" s="36"/>
      <c r="H34" s="36"/>
      <c r="I34" s="163" t="s">
        <v>41</v>
      </c>
      <c r="J34" s="163" t="s">
        <v>43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39"/>
      <c r="C35" s="36"/>
      <c r="D35" s="164" t="s">
        <v>44</v>
      </c>
      <c r="E35" s="149" t="s">
        <v>45</v>
      </c>
      <c r="F35" s="165">
        <f>ROUND((SUM(BE102:BE109)+SUM(BE129:BE239)),2)</f>
        <v>0</v>
      </c>
      <c r="G35" s="36"/>
      <c r="H35" s="36"/>
      <c r="I35" s="166">
        <v>0.21</v>
      </c>
      <c r="J35" s="165">
        <f>ROUND(((SUM(BE102:BE109)+SUM(BE129:BE239))*I35),2)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39"/>
      <c r="C36" s="36"/>
      <c r="D36" s="36"/>
      <c r="E36" s="149" t="s">
        <v>46</v>
      </c>
      <c r="F36" s="165">
        <f>ROUND((SUM(BF102:BF109)+SUM(BF129:BF239)),2)</f>
        <v>0</v>
      </c>
      <c r="G36" s="36"/>
      <c r="H36" s="36"/>
      <c r="I36" s="166">
        <v>0.15</v>
      </c>
      <c r="J36" s="165">
        <f>ROUND(((SUM(BF102:BF109)+SUM(BF129:BF239))*I36),2)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9"/>
      <c r="C37" s="36"/>
      <c r="D37" s="36"/>
      <c r="E37" s="149" t="s">
        <v>47</v>
      </c>
      <c r="F37" s="165">
        <f>ROUND((SUM(BG102:BG109)+SUM(BG129:BG239)),2)</f>
        <v>0</v>
      </c>
      <c r="G37" s="36"/>
      <c r="H37" s="36"/>
      <c r="I37" s="166">
        <v>0.21</v>
      </c>
      <c r="J37" s="165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39"/>
      <c r="C38" s="36"/>
      <c r="D38" s="36"/>
      <c r="E38" s="149" t="s">
        <v>48</v>
      </c>
      <c r="F38" s="165">
        <f>ROUND((SUM(BH102:BH109)+SUM(BH129:BH239)),2)</f>
        <v>0</v>
      </c>
      <c r="G38" s="36"/>
      <c r="H38" s="36"/>
      <c r="I38" s="166">
        <v>0.15</v>
      </c>
      <c r="J38" s="165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39"/>
      <c r="C39" s="36"/>
      <c r="D39" s="36"/>
      <c r="E39" s="149" t="s">
        <v>49</v>
      </c>
      <c r="F39" s="165">
        <f>ROUND((SUM(BI102:BI109)+SUM(BI129:BI239)),2)</f>
        <v>0</v>
      </c>
      <c r="G39" s="36"/>
      <c r="H39" s="36"/>
      <c r="I39" s="166">
        <v>0</v>
      </c>
      <c r="J39" s="165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39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39"/>
      <c r="C41" s="167"/>
      <c r="D41" s="168" t="s">
        <v>50</v>
      </c>
      <c r="E41" s="169"/>
      <c r="F41" s="169"/>
      <c r="G41" s="170" t="s">
        <v>51</v>
      </c>
      <c r="H41" s="171" t="s">
        <v>52</v>
      </c>
      <c r="I41" s="169"/>
      <c r="J41" s="172">
        <f>SUM(J32:J39)</f>
        <v>0</v>
      </c>
      <c r="K41" s="173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61"/>
      <c r="D50" s="174" t="s">
        <v>53</v>
      </c>
      <c r="E50" s="175"/>
      <c r="F50" s="175"/>
      <c r="G50" s="174" t="s">
        <v>54</v>
      </c>
      <c r="H50" s="175"/>
      <c r="I50" s="175"/>
      <c r="J50" s="175"/>
      <c r="K50" s="175"/>
      <c r="L50" s="61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">
      <c r="A61" s="36"/>
      <c r="B61" s="39"/>
      <c r="C61" s="36"/>
      <c r="D61" s="176" t="s">
        <v>55</v>
      </c>
      <c r="E61" s="177"/>
      <c r="F61" s="178" t="s">
        <v>56</v>
      </c>
      <c r="G61" s="176" t="s">
        <v>55</v>
      </c>
      <c r="H61" s="177"/>
      <c r="I61" s="177"/>
      <c r="J61" s="179" t="s">
        <v>56</v>
      </c>
      <c r="K61" s="177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">
      <c r="A65" s="36"/>
      <c r="B65" s="39"/>
      <c r="C65" s="36"/>
      <c r="D65" s="174" t="s">
        <v>57</v>
      </c>
      <c r="E65" s="180"/>
      <c r="F65" s="180"/>
      <c r="G65" s="174" t="s">
        <v>58</v>
      </c>
      <c r="H65" s="180"/>
      <c r="I65" s="180"/>
      <c r="J65" s="180"/>
      <c r="K65" s="180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">
      <c r="A76" s="36"/>
      <c r="B76" s="39"/>
      <c r="C76" s="36"/>
      <c r="D76" s="176" t="s">
        <v>55</v>
      </c>
      <c r="E76" s="177"/>
      <c r="F76" s="178" t="s">
        <v>56</v>
      </c>
      <c r="G76" s="176" t="s">
        <v>55</v>
      </c>
      <c r="H76" s="177"/>
      <c r="I76" s="177"/>
      <c r="J76" s="179" t="s">
        <v>56</v>
      </c>
      <c r="K76" s="177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19" t="s">
        <v>110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28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85" t="str">
        <f>E7</f>
        <v>Vybudování nového solárního veřejného osvětlení - chodník mezi ul. Školní a ul. Krásnostudenecká, Děčín VI.</v>
      </c>
      <c r="F85" s="28"/>
      <c r="G85" s="28"/>
      <c r="H85" s="28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28" t="s">
        <v>107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01 - Montáž lampových stožárů včetně solárních svítidel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28" t="s">
        <v>20</v>
      </c>
      <c r="D89" s="38"/>
      <c r="E89" s="38"/>
      <c r="F89" s="23" t="str">
        <f>F12</f>
        <v>Děčín - Želenice</v>
      </c>
      <c r="G89" s="38"/>
      <c r="H89" s="38"/>
      <c r="I89" s="28" t="s">
        <v>22</v>
      </c>
      <c r="J89" s="77" t="str">
        <f>IF(J12="","",J12)</f>
        <v>21. 12. 2022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28" t="s">
        <v>24</v>
      </c>
      <c r="D91" s="38"/>
      <c r="E91" s="38"/>
      <c r="F91" s="23" t="str">
        <f>E15</f>
        <v>Statutární město Děčín</v>
      </c>
      <c r="G91" s="38"/>
      <c r="H91" s="38"/>
      <c r="I91" s="28" t="s">
        <v>31</v>
      </c>
      <c r="J91" s="32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28" t="s">
        <v>29</v>
      </c>
      <c r="D92" s="38"/>
      <c r="E92" s="38"/>
      <c r="F92" s="23" t="str">
        <f>IF(E18="","",E18)</f>
        <v>Vyplň údaj</v>
      </c>
      <c r="G92" s="38"/>
      <c r="H92" s="38"/>
      <c r="I92" s="28" t="s">
        <v>34</v>
      </c>
      <c r="J92" s="32" t="str">
        <f>E24</f>
        <v>V A M A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111</v>
      </c>
      <c r="D94" s="143"/>
      <c r="E94" s="143"/>
      <c r="F94" s="143"/>
      <c r="G94" s="143"/>
      <c r="H94" s="143"/>
      <c r="I94" s="143"/>
      <c r="J94" s="187" t="s">
        <v>112</v>
      </c>
      <c r="K94" s="143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88" t="s">
        <v>113</v>
      </c>
      <c r="D96" s="38"/>
      <c r="E96" s="38"/>
      <c r="F96" s="38"/>
      <c r="G96" s="38"/>
      <c r="H96" s="38"/>
      <c r="I96" s="38"/>
      <c r="J96" s="108">
        <f>J129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3" t="s">
        <v>114</v>
      </c>
    </row>
    <row r="97" spans="1:31" s="9" customFormat="1" ht="24.95" customHeight="1">
      <c r="A97" s="9"/>
      <c r="B97" s="189"/>
      <c r="C97" s="190"/>
      <c r="D97" s="191" t="s">
        <v>115</v>
      </c>
      <c r="E97" s="192"/>
      <c r="F97" s="192"/>
      <c r="G97" s="192"/>
      <c r="H97" s="192"/>
      <c r="I97" s="192"/>
      <c r="J97" s="193">
        <f>J130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116</v>
      </c>
      <c r="E98" s="192"/>
      <c r="F98" s="192"/>
      <c r="G98" s="192"/>
      <c r="H98" s="192"/>
      <c r="I98" s="192"/>
      <c r="J98" s="193">
        <f>J190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9"/>
      <c r="C99" s="190"/>
      <c r="D99" s="191" t="s">
        <v>117</v>
      </c>
      <c r="E99" s="192"/>
      <c r="F99" s="192"/>
      <c r="G99" s="192"/>
      <c r="H99" s="192"/>
      <c r="I99" s="192"/>
      <c r="J99" s="193">
        <f>J219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29.25" customHeight="1">
      <c r="A102" s="36"/>
      <c r="B102" s="37"/>
      <c r="C102" s="188" t="s">
        <v>118</v>
      </c>
      <c r="D102" s="38"/>
      <c r="E102" s="38"/>
      <c r="F102" s="38"/>
      <c r="G102" s="38"/>
      <c r="H102" s="38"/>
      <c r="I102" s="38"/>
      <c r="J102" s="195">
        <f>ROUND(J103+J104+J105+J106+J107+J108,2)</f>
        <v>0</v>
      </c>
      <c r="K102" s="38"/>
      <c r="L102" s="61"/>
      <c r="N102" s="196" t="s">
        <v>44</v>
      </c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65" s="2" customFormat="1" ht="18" customHeight="1">
      <c r="A103" s="36"/>
      <c r="B103" s="37"/>
      <c r="C103" s="38"/>
      <c r="D103" s="138" t="s">
        <v>119</v>
      </c>
      <c r="E103" s="131"/>
      <c r="F103" s="131"/>
      <c r="G103" s="38"/>
      <c r="H103" s="38"/>
      <c r="I103" s="38"/>
      <c r="J103" s="132">
        <v>0</v>
      </c>
      <c r="K103" s="38"/>
      <c r="L103" s="197"/>
      <c r="M103" s="198"/>
      <c r="N103" s="199" t="s">
        <v>45</v>
      </c>
      <c r="O103" s="198"/>
      <c r="P103" s="198"/>
      <c r="Q103" s="198"/>
      <c r="R103" s="198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201" t="s">
        <v>120</v>
      </c>
      <c r="AZ103" s="198"/>
      <c r="BA103" s="198"/>
      <c r="BB103" s="198"/>
      <c r="BC103" s="198"/>
      <c r="BD103" s="198"/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01" t="s">
        <v>88</v>
      </c>
      <c r="BK103" s="198"/>
      <c r="BL103" s="198"/>
      <c r="BM103" s="198"/>
    </row>
    <row r="104" spans="1:65" s="2" customFormat="1" ht="18" customHeight="1">
      <c r="A104" s="36"/>
      <c r="B104" s="37"/>
      <c r="C104" s="38"/>
      <c r="D104" s="138" t="s">
        <v>121</v>
      </c>
      <c r="E104" s="131"/>
      <c r="F104" s="131"/>
      <c r="G104" s="38"/>
      <c r="H104" s="38"/>
      <c r="I104" s="38"/>
      <c r="J104" s="132">
        <v>0</v>
      </c>
      <c r="K104" s="38"/>
      <c r="L104" s="197"/>
      <c r="M104" s="198"/>
      <c r="N104" s="199" t="s">
        <v>45</v>
      </c>
      <c r="O104" s="198"/>
      <c r="P104" s="198"/>
      <c r="Q104" s="198"/>
      <c r="R104" s="198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201" t="s">
        <v>120</v>
      </c>
      <c r="AZ104" s="198"/>
      <c r="BA104" s="198"/>
      <c r="BB104" s="198"/>
      <c r="BC104" s="198"/>
      <c r="BD104" s="198"/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01" t="s">
        <v>88</v>
      </c>
      <c r="BK104" s="198"/>
      <c r="BL104" s="198"/>
      <c r="BM104" s="198"/>
    </row>
    <row r="105" spans="1:65" s="2" customFormat="1" ht="18" customHeight="1">
      <c r="A105" s="36"/>
      <c r="B105" s="37"/>
      <c r="C105" s="38"/>
      <c r="D105" s="138" t="s">
        <v>122</v>
      </c>
      <c r="E105" s="131"/>
      <c r="F105" s="131"/>
      <c r="G105" s="38"/>
      <c r="H105" s="38"/>
      <c r="I105" s="38"/>
      <c r="J105" s="132">
        <v>0</v>
      </c>
      <c r="K105" s="38"/>
      <c r="L105" s="197"/>
      <c r="M105" s="198"/>
      <c r="N105" s="199" t="s">
        <v>45</v>
      </c>
      <c r="O105" s="198"/>
      <c r="P105" s="198"/>
      <c r="Q105" s="198"/>
      <c r="R105" s="198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201" t="s">
        <v>120</v>
      </c>
      <c r="AZ105" s="198"/>
      <c r="BA105" s="198"/>
      <c r="BB105" s="198"/>
      <c r="BC105" s="198"/>
      <c r="BD105" s="198"/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01" t="s">
        <v>88</v>
      </c>
      <c r="BK105" s="198"/>
      <c r="BL105" s="198"/>
      <c r="BM105" s="198"/>
    </row>
    <row r="106" spans="1:65" s="2" customFormat="1" ht="18" customHeight="1">
      <c r="A106" s="36"/>
      <c r="B106" s="37"/>
      <c r="C106" s="38"/>
      <c r="D106" s="138" t="s">
        <v>123</v>
      </c>
      <c r="E106" s="131"/>
      <c r="F106" s="131"/>
      <c r="G106" s="38"/>
      <c r="H106" s="38"/>
      <c r="I106" s="38"/>
      <c r="J106" s="132">
        <v>0</v>
      </c>
      <c r="K106" s="38"/>
      <c r="L106" s="197"/>
      <c r="M106" s="198"/>
      <c r="N106" s="199" t="s">
        <v>45</v>
      </c>
      <c r="O106" s="198"/>
      <c r="P106" s="198"/>
      <c r="Q106" s="198"/>
      <c r="R106" s="198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201" t="s">
        <v>120</v>
      </c>
      <c r="AZ106" s="198"/>
      <c r="BA106" s="198"/>
      <c r="BB106" s="198"/>
      <c r="BC106" s="198"/>
      <c r="BD106" s="198"/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01" t="s">
        <v>88</v>
      </c>
      <c r="BK106" s="198"/>
      <c r="BL106" s="198"/>
      <c r="BM106" s="198"/>
    </row>
    <row r="107" spans="1:65" s="2" customFormat="1" ht="18" customHeight="1">
      <c r="A107" s="36"/>
      <c r="B107" s="37"/>
      <c r="C107" s="38"/>
      <c r="D107" s="138" t="s">
        <v>124</v>
      </c>
      <c r="E107" s="131"/>
      <c r="F107" s="131"/>
      <c r="G107" s="38"/>
      <c r="H107" s="38"/>
      <c r="I107" s="38"/>
      <c r="J107" s="132">
        <v>0</v>
      </c>
      <c r="K107" s="38"/>
      <c r="L107" s="197"/>
      <c r="M107" s="198"/>
      <c r="N107" s="199" t="s">
        <v>45</v>
      </c>
      <c r="O107" s="198"/>
      <c r="P107" s="198"/>
      <c r="Q107" s="198"/>
      <c r="R107" s="198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201" t="s">
        <v>120</v>
      </c>
      <c r="AZ107" s="198"/>
      <c r="BA107" s="198"/>
      <c r="BB107" s="198"/>
      <c r="BC107" s="198"/>
      <c r="BD107" s="198"/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01" t="s">
        <v>88</v>
      </c>
      <c r="BK107" s="198"/>
      <c r="BL107" s="198"/>
      <c r="BM107" s="198"/>
    </row>
    <row r="108" spans="1:65" s="2" customFormat="1" ht="18" customHeight="1">
      <c r="A108" s="36"/>
      <c r="B108" s="37"/>
      <c r="C108" s="38"/>
      <c r="D108" s="131" t="s">
        <v>125</v>
      </c>
      <c r="E108" s="38"/>
      <c r="F108" s="38"/>
      <c r="G108" s="38"/>
      <c r="H108" s="38"/>
      <c r="I108" s="38"/>
      <c r="J108" s="132">
        <f>ROUND(J30*T108,2)</f>
        <v>0</v>
      </c>
      <c r="K108" s="38"/>
      <c r="L108" s="197"/>
      <c r="M108" s="198"/>
      <c r="N108" s="199" t="s">
        <v>45</v>
      </c>
      <c r="O108" s="198"/>
      <c r="P108" s="198"/>
      <c r="Q108" s="198"/>
      <c r="R108" s="198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201" t="s">
        <v>126</v>
      </c>
      <c r="AZ108" s="198"/>
      <c r="BA108" s="198"/>
      <c r="BB108" s="198"/>
      <c r="BC108" s="198"/>
      <c r="BD108" s="198"/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01" t="s">
        <v>88</v>
      </c>
      <c r="BK108" s="198"/>
      <c r="BL108" s="198"/>
      <c r="BM108" s="198"/>
    </row>
    <row r="109" spans="1:31" s="2" customFormat="1" ht="12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9.25" customHeight="1">
      <c r="A110" s="36"/>
      <c r="B110" s="37"/>
      <c r="C110" s="142" t="s">
        <v>105</v>
      </c>
      <c r="D110" s="143"/>
      <c r="E110" s="143"/>
      <c r="F110" s="143"/>
      <c r="G110" s="143"/>
      <c r="H110" s="143"/>
      <c r="I110" s="143"/>
      <c r="J110" s="144">
        <f>ROUND(J96+J102,2)</f>
        <v>0</v>
      </c>
      <c r="K110" s="143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5" spans="1:31" s="2" customFormat="1" ht="6.95" customHeight="1">
      <c r="A115" s="36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4.95" customHeight="1">
      <c r="A116" s="36"/>
      <c r="B116" s="37"/>
      <c r="C116" s="19" t="s">
        <v>127</v>
      </c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28" t="s">
        <v>16</v>
      </c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26.25" customHeight="1">
      <c r="A119" s="36"/>
      <c r="B119" s="37"/>
      <c r="C119" s="38"/>
      <c r="D119" s="38"/>
      <c r="E119" s="185" t="str">
        <f>E7</f>
        <v>Vybudování nového solárního veřejného osvětlení - chodník mezi ul. Školní a ul. Krásnostudenecká, Děčín VI.</v>
      </c>
      <c r="F119" s="28"/>
      <c r="G119" s="28"/>
      <c r="H119" s="2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28" t="s">
        <v>107</v>
      </c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6.5" customHeight="1">
      <c r="A121" s="36"/>
      <c r="B121" s="37"/>
      <c r="C121" s="38"/>
      <c r="D121" s="38"/>
      <c r="E121" s="74" t="str">
        <f>E9</f>
        <v>SO 01 - Montáž lampových stožárů včetně solárních svítidel</v>
      </c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2" customHeight="1">
      <c r="A123" s="36"/>
      <c r="B123" s="37"/>
      <c r="C123" s="28" t="s">
        <v>20</v>
      </c>
      <c r="D123" s="38"/>
      <c r="E123" s="38"/>
      <c r="F123" s="23" t="str">
        <f>F12</f>
        <v>Děčín - Želenice</v>
      </c>
      <c r="G123" s="38"/>
      <c r="H123" s="38"/>
      <c r="I123" s="28" t="s">
        <v>22</v>
      </c>
      <c r="J123" s="77" t="str">
        <f>IF(J12="","",J12)</f>
        <v>21. 12. 2022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5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5.15" customHeight="1">
      <c r="A125" s="36"/>
      <c r="B125" s="37"/>
      <c r="C125" s="28" t="s">
        <v>24</v>
      </c>
      <c r="D125" s="38"/>
      <c r="E125" s="38"/>
      <c r="F125" s="23" t="str">
        <f>E15</f>
        <v>Statutární město Děčín</v>
      </c>
      <c r="G125" s="38"/>
      <c r="H125" s="38"/>
      <c r="I125" s="28" t="s">
        <v>31</v>
      </c>
      <c r="J125" s="32" t="str">
        <f>E21</f>
        <v xml:space="preserve"> </v>
      </c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5.15" customHeight="1">
      <c r="A126" s="36"/>
      <c r="B126" s="37"/>
      <c r="C126" s="28" t="s">
        <v>29</v>
      </c>
      <c r="D126" s="38"/>
      <c r="E126" s="38"/>
      <c r="F126" s="23" t="str">
        <f>IF(E18="","",E18)</f>
        <v>Vyplň údaj</v>
      </c>
      <c r="G126" s="38"/>
      <c r="H126" s="38"/>
      <c r="I126" s="28" t="s">
        <v>34</v>
      </c>
      <c r="J126" s="32" t="str">
        <f>E24</f>
        <v>V A M A s.r.o.</v>
      </c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0.3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10" customFormat="1" ht="29.25" customHeight="1">
      <c r="A128" s="203"/>
      <c r="B128" s="204"/>
      <c r="C128" s="205" t="s">
        <v>128</v>
      </c>
      <c r="D128" s="206" t="s">
        <v>65</v>
      </c>
      <c r="E128" s="206" t="s">
        <v>61</v>
      </c>
      <c r="F128" s="206" t="s">
        <v>62</v>
      </c>
      <c r="G128" s="206" t="s">
        <v>129</v>
      </c>
      <c r="H128" s="206" t="s">
        <v>130</v>
      </c>
      <c r="I128" s="206" t="s">
        <v>131</v>
      </c>
      <c r="J128" s="207" t="s">
        <v>112</v>
      </c>
      <c r="K128" s="208" t="s">
        <v>132</v>
      </c>
      <c r="L128" s="209"/>
      <c r="M128" s="98" t="s">
        <v>1</v>
      </c>
      <c r="N128" s="99" t="s">
        <v>44</v>
      </c>
      <c r="O128" s="99" t="s">
        <v>133</v>
      </c>
      <c r="P128" s="99" t="s">
        <v>134</v>
      </c>
      <c r="Q128" s="99" t="s">
        <v>135</v>
      </c>
      <c r="R128" s="99" t="s">
        <v>136</v>
      </c>
      <c r="S128" s="99" t="s">
        <v>137</v>
      </c>
      <c r="T128" s="100" t="s">
        <v>138</v>
      </c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</row>
    <row r="129" spans="1:63" s="2" customFormat="1" ht="22.8" customHeight="1">
      <c r="A129" s="36"/>
      <c r="B129" s="37"/>
      <c r="C129" s="105" t="s">
        <v>139</v>
      </c>
      <c r="D129" s="38"/>
      <c r="E129" s="38"/>
      <c r="F129" s="38"/>
      <c r="G129" s="38"/>
      <c r="H129" s="38"/>
      <c r="I129" s="38"/>
      <c r="J129" s="210">
        <f>BK129</f>
        <v>0</v>
      </c>
      <c r="K129" s="38"/>
      <c r="L129" s="39"/>
      <c r="M129" s="101"/>
      <c r="N129" s="211"/>
      <c r="O129" s="102"/>
      <c r="P129" s="212">
        <f>P130+P190+P219</f>
        <v>0</v>
      </c>
      <c r="Q129" s="102"/>
      <c r="R129" s="212">
        <f>R130+R190+R219</f>
        <v>23.331440000000004</v>
      </c>
      <c r="S129" s="102"/>
      <c r="T129" s="213">
        <f>T130+T190+T219</f>
        <v>1.96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3" t="s">
        <v>79</v>
      </c>
      <c r="AU129" s="13" t="s">
        <v>114</v>
      </c>
      <c r="BK129" s="214">
        <f>BK130+BK190+BK219</f>
        <v>0</v>
      </c>
    </row>
    <row r="130" spans="1:63" s="11" customFormat="1" ht="25.9" customHeight="1">
      <c r="A130" s="11"/>
      <c r="B130" s="215"/>
      <c r="C130" s="216"/>
      <c r="D130" s="217" t="s">
        <v>79</v>
      </c>
      <c r="E130" s="218" t="s">
        <v>140</v>
      </c>
      <c r="F130" s="218" t="s">
        <v>141</v>
      </c>
      <c r="G130" s="216"/>
      <c r="H130" s="216"/>
      <c r="I130" s="219"/>
      <c r="J130" s="220">
        <f>BK130</f>
        <v>0</v>
      </c>
      <c r="K130" s="216"/>
      <c r="L130" s="221"/>
      <c r="M130" s="222"/>
      <c r="N130" s="223"/>
      <c r="O130" s="223"/>
      <c r="P130" s="224">
        <f>SUM(P131:P189)</f>
        <v>0</v>
      </c>
      <c r="Q130" s="223"/>
      <c r="R130" s="224">
        <f>SUM(R131:R189)</f>
        <v>5.8453800000000005</v>
      </c>
      <c r="S130" s="223"/>
      <c r="T130" s="225">
        <f>SUM(T131:T189)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26" t="s">
        <v>88</v>
      </c>
      <c r="AT130" s="227" t="s">
        <v>79</v>
      </c>
      <c r="AU130" s="227" t="s">
        <v>80</v>
      </c>
      <c r="AY130" s="226" t="s">
        <v>142</v>
      </c>
      <c r="BK130" s="228">
        <f>SUM(BK131:BK189)</f>
        <v>0</v>
      </c>
    </row>
    <row r="131" spans="1:65" s="2" customFormat="1" ht="21.75" customHeight="1">
      <c r="A131" s="36"/>
      <c r="B131" s="37"/>
      <c r="C131" s="229" t="s">
        <v>143</v>
      </c>
      <c r="D131" s="229" t="s">
        <v>144</v>
      </c>
      <c r="E131" s="230" t="s">
        <v>145</v>
      </c>
      <c r="F131" s="231" t="s">
        <v>146</v>
      </c>
      <c r="G131" s="232" t="s">
        <v>147</v>
      </c>
      <c r="H131" s="233">
        <v>2.16</v>
      </c>
      <c r="I131" s="234"/>
      <c r="J131" s="235">
        <f>ROUND(I131*H131,2)</f>
        <v>0</v>
      </c>
      <c r="K131" s="236"/>
      <c r="L131" s="39"/>
      <c r="M131" s="237" t="s">
        <v>1</v>
      </c>
      <c r="N131" s="238" t="s">
        <v>45</v>
      </c>
      <c r="O131" s="89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1" t="s">
        <v>148</v>
      </c>
      <c r="AT131" s="241" t="s">
        <v>144</v>
      </c>
      <c r="AU131" s="241" t="s">
        <v>88</v>
      </c>
      <c r="AY131" s="13" t="s">
        <v>142</v>
      </c>
      <c r="BE131" s="137">
        <f>IF(N131="základní",J131,0)</f>
        <v>0</v>
      </c>
      <c r="BF131" s="137">
        <f>IF(N131="snížená",J131,0)</f>
        <v>0</v>
      </c>
      <c r="BG131" s="137">
        <f>IF(N131="zákl. přenesená",J131,0)</f>
        <v>0</v>
      </c>
      <c r="BH131" s="137">
        <f>IF(N131="sníž. přenesená",J131,0)</f>
        <v>0</v>
      </c>
      <c r="BI131" s="137">
        <f>IF(N131="nulová",J131,0)</f>
        <v>0</v>
      </c>
      <c r="BJ131" s="13" t="s">
        <v>88</v>
      </c>
      <c r="BK131" s="137">
        <f>ROUND(I131*H131,2)</f>
        <v>0</v>
      </c>
      <c r="BL131" s="13" t="s">
        <v>148</v>
      </c>
      <c r="BM131" s="241" t="s">
        <v>149</v>
      </c>
    </row>
    <row r="132" spans="1:47" s="2" customFormat="1" ht="12">
      <c r="A132" s="36"/>
      <c r="B132" s="37"/>
      <c r="C132" s="38"/>
      <c r="D132" s="242" t="s">
        <v>150</v>
      </c>
      <c r="E132" s="38"/>
      <c r="F132" s="243" t="s">
        <v>151</v>
      </c>
      <c r="G132" s="38"/>
      <c r="H132" s="38"/>
      <c r="I132" s="200"/>
      <c r="J132" s="38"/>
      <c r="K132" s="38"/>
      <c r="L132" s="39"/>
      <c r="M132" s="244"/>
      <c r="N132" s="245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3" t="s">
        <v>150</v>
      </c>
      <c r="AU132" s="13" t="s">
        <v>88</v>
      </c>
    </row>
    <row r="133" spans="1:65" s="2" customFormat="1" ht="24.15" customHeight="1">
      <c r="A133" s="36"/>
      <c r="B133" s="37"/>
      <c r="C133" s="229" t="s">
        <v>88</v>
      </c>
      <c r="D133" s="229" t="s">
        <v>144</v>
      </c>
      <c r="E133" s="230" t="s">
        <v>152</v>
      </c>
      <c r="F133" s="231" t="s">
        <v>153</v>
      </c>
      <c r="G133" s="232" t="s">
        <v>154</v>
      </c>
      <c r="H133" s="233">
        <v>1.944</v>
      </c>
      <c r="I133" s="234"/>
      <c r="J133" s="235">
        <f>ROUND(I133*H133,2)</f>
        <v>0</v>
      </c>
      <c r="K133" s="236"/>
      <c r="L133" s="39"/>
      <c r="M133" s="237" t="s">
        <v>1</v>
      </c>
      <c r="N133" s="238" t="s">
        <v>45</v>
      </c>
      <c r="O133" s="89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1" t="s">
        <v>155</v>
      </c>
      <c r="AT133" s="241" t="s">
        <v>144</v>
      </c>
      <c r="AU133" s="241" t="s">
        <v>88</v>
      </c>
      <c r="AY133" s="13" t="s">
        <v>142</v>
      </c>
      <c r="BE133" s="137">
        <f>IF(N133="základní",J133,0)</f>
        <v>0</v>
      </c>
      <c r="BF133" s="137">
        <f>IF(N133="snížená",J133,0)</f>
        <v>0</v>
      </c>
      <c r="BG133" s="137">
        <f>IF(N133="zákl. přenesená",J133,0)</f>
        <v>0</v>
      </c>
      <c r="BH133" s="137">
        <f>IF(N133="sníž. přenesená",J133,0)</f>
        <v>0</v>
      </c>
      <c r="BI133" s="137">
        <f>IF(N133="nulová",J133,0)</f>
        <v>0</v>
      </c>
      <c r="BJ133" s="13" t="s">
        <v>88</v>
      </c>
      <c r="BK133" s="137">
        <f>ROUND(I133*H133,2)</f>
        <v>0</v>
      </c>
      <c r="BL133" s="13" t="s">
        <v>155</v>
      </c>
      <c r="BM133" s="241" t="s">
        <v>156</v>
      </c>
    </row>
    <row r="134" spans="1:47" s="2" customFormat="1" ht="12">
      <c r="A134" s="36"/>
      <c r="B134" s="37"/>
      <c r="C134" s="38"/>
      <c r="D134" s="242" t="s">
        <v>150</v>
      </c>
      <c r="E134" s="38"/>
      <c r="F134" s="243" t="s">
        <v>157</v>
      </c>
      <c r="G134" s="38"/>
      <c r="H134" s="38"/>
      <c r="I134" s="200"/>
      <c r="J134" s="38"/>
      <c r="K134" s="38"/>
      <c r="L134" s="39"/>
      <c r="M134" s="244"/>
      <c r="N134" s="245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3" t="s">
        <v>150</v>
      </c>
      <c r="AU134" s="13" t="s">
        <v>88</v>
      </c>
    </row>
    <row r="135" spans="1:65" s="2" customFormat="1" ht="21.75" customHeight="1">
      <c r="A135" s="36"/>
      <c r="B135" s="37"/>
      <c r="C135" s="229" t="s">
        <v>90</v>
      </c>
      <c r="D135" s="229" t="s">
        <v>144</v>
      </c>
      <c r="E135" s="230" t="s">
        <v>158</v>
      </c>
      <c r="F135" s="231" t="s">
        <v>159</v>
      </c>
      <c r="G135" s="232" t="s">
        <v>154</v>
      </c>
      <c r="H135" s="233">
        <v>1.944</v>
      </c>
      <c r="I135" s="234"/>
      <c r="J135" s="235">
        <f>ROUND(I135*H135,2)</f>
        <v>0</v>
      </c>
      <c r="K135" s="236"/>
      <c r="L135" s="39"/>
      <c r="M135" s="237" t="s">
        <v>1</v>
      </c>
      <c r="N135" s="238" t="s">
        <v>45</v>
      </c>
      <c r="O135" s="89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41" t="s">
        <v>155</v>
      </c>
      <c r="AT135" s="241" t="s">
        <v>144</v>
      </c>
      <c r="AU135" s="241" t="s">
        <v>88</v>
      </c>
      <c r="AY135" s="13" t="s">
        <v>142</v>
      </c>
      <c r="BE135" s="137">
        <f>IF(N135="základní",J135,0)</f>
        <v>0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13" t="s">
        <v>88</v>
      </c>
      <c r="BK135" s="137">
        <f>ROUND(I135*H135,2)</f>
        <v>0</v>
      </c>
      <c r="BL135" s="13" t="s">
        <v>155</v>
      </c>
      <c r="BM135" s="241" t="s">
        <v>160</v>
      </c>
    </row>
    <row r="136" spans="1:47" s="2" customFormat="1" ht="12">
      <c r="A136" s="36"/>
      <c r="B136" s="37"/>
      <c r="C136" s="38"/>
      <c r="D136" s="242" t="s">
        <v>150</v>
      </c>
      <c r="E136" s="38"/>
      <c r="F136" s="243" t="s">
        <v>159</v>
      </c>
      <c r="G136" s="38"/>
      <c r="H136" s="38"/>
      <c r="I136" s="200"/>
      <c r="J136" s="38"/>
      <c r="K136" s="38"/>
      <c r="L136" s="39"/>
      <c r="M136" s="244"/>
      <c r="N136" s="245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3" t="s">
        <v>150</v>
      </c>
      <c r="AU136" s="13" t="s">
        <v>88</v>
      </c>
    </row>
    <row r="137" spans="1:65" s="2" customFormat="1" ht="24.15" customHeight="1">
      <c r="A137" s="36"/>
      <c r="B137" s="37"/>
      <c r="C137" s="229" t="s">
        <v>161</v>
      </c>
      <c r="D137" s="229" t="s">
        <v>144</v>
      </c>
      <c r="E137" s="230" t="s">
        <v>162</v>
      </c>
      <c r="F137" s="231" t="s">
        <v>163</v>
      </c>
      <c r="G137" s="232" t="s">
        <v>164</v>
      </c>
      <c r="H137" s="233">
        <v>3.3</v>
      </c>
      <c r="I137" s="234"/>
      <c r="J137" s="235">
        <f>ROUND(I137*H137,2)</f>
        <v>0</v>
      </c>
      <c r="K137" s="236"/>
      <c r="L137" s="39"/>
      <c r="M137" s="237" t="s">
        <v>1</v>
      </c>
      <c r="N137" s="238" t="s">
        <v>45</v>
      </c>
      <c r="O137" s="89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41" t="s">
        <v>155</v>
      </c>
      <c r="AT137" s="241" t="s">
        <v>144</v>
      </c>
      <c r="AU137" s="241" t="s">
        <v>88</v>
      </c>
      <c r="AY137" s="13" t="s">
        <v>142</v>
      </c>
      <c r="BE137" s="137">
        <f>IF(N137="základní",J137,0)</f>
        <v>0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13" t="s">
        <v>88</v>
      </c>
      <c r="BK137" s="137">
        <f>ROUND(I137*H137,2)</f>
        <v>0</v>
      </c>
      <c r="BL137" s="13" t="s">
        <v>155</v>
      </c>
      <c r="BM137" s="241" t="s">
        <v>165</v>
      </c>
    </row>
    <row r="138" spans="1:47" s="2" customFormat="1" ht="12">
      <c r="A138" s="36"/>
      <c r="B138" s="37"/>
      <c r="C138" s="38"/>
      <c r="D138" s="242" t="s">
        <v>150</v>
      </c>
      <c r="E138" s="38"/>
      <c r="F138" s="243" t="s">
        <v>166</v>
      </c>
      <c r="G138" s="38"/>
      <c r="H138" s="38"/>
      <c r="I138" s="200"/>
      <c r="J138" s="38"/>
      <c r="K138" s="38"/>
      <c r="L138" s="39"/>
      <c r="M138" s="244"/>
      <c r="N138" s="245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3" t="s">
        <v>150</v>
      </c>
      <c r="AU138" s="13" t="s">
        <v>88</v>
      </c>
    </row>
    <row r="139" spans="1:65" s="2" customFormat="1" ht="16.5" customHeight="1">
      <c r="A139" s="36"/>
      <c r="B139" s="37"/>
      <c r="C139" s="229" t="s">
        <v>167</v>
      </c>
      <c r="D139" s="229" t="s">
        <v>144</v>
      </c>
      <c r="E139" s="230" t="s">
        <v>168</v>
      </c>
      <c r="F139" s="231" t="s">
        <v>169</v>
      </c>
      <c r="G139" s="232" t="s">
        <v>147</v>
      </c>
      <c r="H139" s="233">
        <v>1.8</v>
      </c>
      <c r="I139" s="234"/>
      <c r="J139" s="235">
        <f>ROUND(I139*H139,2)</f>
        <v>0</v>
      </c>
      <c r="K139" s="236"/>
      <c r="L139" s="39"/>
      <c r="M139" s="237" t="s">
        <v>1</v>
      </c>
      <c r="N139" s="238" t="s">
        <v>45</v>
      </c>
      <c r="O139" s="89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1" t="s">
        <v>155</v>
      </c>
      <c r="AT139" s="241" t="s">
        <v>144</v>
      </c>
      <c r="AU139" s="241" t="s">
        <v>88</v>
      </c>
      <c r="AY139" s="13" t="s">
        <v>142</v>
      </c>
      <c r="BE139" s="137">
        <f>IF(N139="základní",J139,0)</f>
        <v>0</v>
      </c>
      <c r="BF139" s="137">
        <f>IF(N139="snížená",J139,0)</f>
        <v>0</v>
      </c>
      <c r="BG139" s="137">
        <f>IF(N139="zákl. přenesená",J139,0)</f>
        <v>0</v>
      </c>
      <c r="BH139" s="137">
        <f>IF(N139="sníž. přenesená",J139,0)</f>
        <v>0</v>
      </c>
      <c r="BI139" s="137">
        <f>IF(N139="nulová",J139,0)</f>
        <v>0</v>
      </c>
      <c r="BJ139" s="13" t="s">
        <v>88</v>
      </c>
      <c r="BK139" s="137">
        <f>ROUND(I139*H139,2)</f>
        <v>0</v>
      </c>
      <c r="BL139" s="13" t="s">
        <v>155</v>
      </c>
      <c r="BM139" s="241" t="s">
        <v>170</v>
      </c>
    </row>
    <row r="140" spans="1:47" s="2" customFormat="1" ht="12">
      <c r="A140" s="36"/>
      <c r="B140" s="37"/>
      <c r="C140" s="38"/>
      <c r="D140" s="242" t="s">
        <v>150</v>
      </c>
      <c r="E140" s="38"/>
      <c r="F140" s="243" t="s">
        <v>171</v>
      </c>
      <c r="G140" s="38"/>
      <c r="H140" s="38"/>
      <c r="I140" s="200"/>
      <c r="J140" s="38"/>
      <c r="K140" s="38"/>
      <c r="L140" s="39"/>
      <c r="M140" s="244"/>
      <c r="N140" s="245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3" t="s">
        <v>150</v>
      </c>
      <c r="AU140" s="13" t="s">
        <v>88</v>
      </c>
    </row>
    <row r="141" spans="1:65" s="2" customFormat="1" ht="16.5" customHeight="1">
      <c r="A141" s="36"/>
      <c r="B141" s="37"/>
      <c r="C141" s="246" t="s">
        <v>172</v>
      </c>
      <c r="D141" s="246" t="s">
        <v>173</v>
      </c>
      <c r="E141" s="247" t="s">
        <v>174</v>
      </c>
      <c r="F141" s="248" t="s">
        <v>175</v>
      </c>
      <c r="G141" s="249" t="s">
        <v>176</v>
      </c>
      <c r="H141" s="250">
        <v>6</v>
      </c>
      <c r="I141" s="251"/>
      <c r="J141" s="252">
        <f>ROUND(I141*H141,2)</f>
        <v>0</v>
      </c>
      <c r="K141" s="253"/>
      <c r="L141" s="254"/>
      <c r="M141" s="255" t="s">
        <v>1</v>
      </c>
      <c r="N141" s="256" t="s">
        <v>45</v>
      </c>
      <c r="O141" s="89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1" t="s">
        <v>177</v>
      </c>
      <c r="AT141" s="241" t="s">
        <v>173</v>
      </c>
      <c r="AU141" s="241" t="s">
        <v>88</v>
      </c>
      <c r="AY141" s="13" t="s">
        <v>142</v>
      </c>
      <c r="BE141" s="137">
        <f>IF(N141="základní",J141,0)</f>
        <v>0</v>
      </c>
      <c r="BF141" s="137">
        <f>IF(N141="snížená",J141,0)</f>
        <v>0</v>
      </c>
      <c r="BG141" s="137">
        <f>IF(N141="zákl. přenesená",J141,0)</f>
        <v>0</v>
      </c>
      <c r="BH141" s="137">
        <f>IF(N141="sníž. přenesená",J141,0)</f>
        <v>0</v>
      </c>
      <c r="BI141" s="137">
        <f>IF(N141="nulová",J141,0)</f>
        <v>0</v>
      </c>
      <c r="BJ141" s="13" t="s">
        <v>88</v>
      </c>
      <c r="BK141" s="137">
        <f>ROUND(I141*H141,2)</f>
        <v>0</v>
      </c>
      <c r="BL141" s="13" t="s">
        <v>155</v>
      </c>
      <c r="BM141" s="241" t="s">
        <v>178</v>
      </c>
    </row>
    <row r="142" spans="1:47" s="2" customFormat="1" ht="12">
      <c r="A142" s="36"/>
      <c r="B142" s="37"/>
      <c r="C142" s="38"/>
      <c r="D142" s="242" t="s">
        <v>150</v>
      </c>
      <c r="E142" s="38"/>
      <c r="F142" s="243" t="s">
        <v>175</v>
      </c>
      <c r="G142" s="38"/>
      <c r="H142" s="38"/>
      <c r="I142" s="200"/>
      <c r="J142" s="38"/>
      <c r="K142" s="38"/>
      <c r="L142" s="39"/>
      <c r="M142" s="244"/>
      <c r="N142" s="245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3" t="s">
        <v>150</v>
      </c>
      <c r="AU142" s="13" t="s">
        <v>88</v>
      </c>
    </row>
    <row r="143" spans="1:65" s="2" customFormat="1" ht="24.15" customHeight="1">
      <c r="A143" s="36"/>
      <c r="B143" s="37"/>
      <c r="C143" s="229" t="s">
        <v>179</v>
      </c>
      <c r="D143" s="229" t="s">
        <v>144</v>
      </c>
      <c r="E143" s="230" t="s">
        <v>180</v>
      </c>
      <c r="F143" s="231" t="s">
        <v>181</v>
      </c>
      <c r="G143" s="232" t="s">
        <v>182</v>
      </c>
      <c r="H143" s="233">
        <v>6</v>
      </c>
      <c r="I143" s="234"/>
      <c r="J143" s="235">
        <f>ROUND(I143*H143,2)</f>
        <v>0</v>
      </c>
      <c r="K143" s="236"/>
      <c r="L143" s="39"/>
      <c r="M143" s="237" t="s">
        <v>1</v>
      </c>
      <c r="N143" s="238" t="s">
        <v>45</v>
      </c>
      <c r="O143" s="89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1" t="s">
        <v>155</v>
      </c>
      <c r="AT143" s="241" t="s">
        <v>144</v>
      </c>
      <c r="AU143" s="241" t="s">
        <v>88</v>
      </c>
      <c r="AY143" s="13" t="s">
        <v>142</v>
      </c>
      <c r="BE143" s="137">
        <f>IF(N143="základní",J143,0)</f>
        <v>0</v>
      </c>
      <c r="BF143" s="137">
        <f>IF(N143="snížená",J143,0)</f>
        <v>0</v>
      </c>
      <c r="BG143" s="137">
        <f>IF(N143="zákl. přenesená",J143,0)</f>
        <v>0</v>
      </c>
      <c r="BH143" s="137">
        <f>IF(N143="sníž. přenesená",J143,0)</f>
        <v>0</v>
      </c>
      <c r="BI143" s="137">
        <f>IF(N143="nulová",J143,0)</f>
        <v>0</v>
      </c>
      <c r="BJ143" s="13" t="s">
        <v>88</v>
      </c>
      <c r="BK143" s="137">
        <f>ROUND(I143*H143,2)</f>
        <v>0</v>
      </c>
      <c r="BL143" s="13" t="s">
        <v>155</v>
      </c>
      <c r="BM143" s="241" t="s">
        <v>183</v>
      </c>
    </row>
    <row r="144" spans="1:47" s="2" customFormat="1" ht="12">
      <c r="A144" s="36"/>
      <c r="B144" s="37"/>
      <c r="C144" s="38"/>
      <c r="D144" s="242" t="s">
        <v>150</v>
      </c>
      <c r="E144" s="38"/>
      <c r="F144" s="243" t="s">
        <v>184</v>
      </c>
      <c r="G144" s="38"/>
      <c r="H144" s="38"/>
      <c r="I144" s="200"/>
      <c r="J144" s="38"/>
      <c r="K144" s="38"/>
      <c r="L144" s="39"/>
      <c r="M144" s="244"/>
      <c r="N144" s="245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3" t="s">
        <v>150</v>
      </c>
      <c r="AU144" s="13" t="s">
        <v>88</v>
      </c>
    </row>
    <row r="145" spans="1:65" s="2" customFormat="1" ht="16.5" customHeight="1">
      <c r="A145" s="36"/>
      <c r="B145" s="37"/>
      <c r="C145" s="246" t="s">
        <v>185</v>
      </c>
      <c r="D145" s="246" t="s">
        <v>173</v>
      </c>
      <c r="E145" s="247" t="s">
        <v>186</v>
      </c>
      <c r="F145" s="248" t="s">
        <v>187</v>
      </c>
      <c r="G145" s="249" t="s">
        <v>176</v>
      </c>
      <c r="H145" s="250">
        <v>6</v>
      </c>
      <c r="I145" s="251"/>
      <c r="J145" s="252">
        <f>ROUND(I145*H145,2)</f>
        <v>0</v>
      </c>
      <c r="K145" s="253"/>
      <c r="L145" s="254"/>
      <c r="M145" s="255" t="s">
        <v>1</v>
      </c>
      <c r="N145" s="256" t="s">
        <v>45</v>
      </c>
      <c r="O145" s="89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1" t="s">
        <v>177</v>
      </c>
      <c r="AT145" s="241" t="s">
        <v>173</v>
      </c>
      <c r="AU145" s="241" t="s">
        <v>88</v>
      </c>
      <c r="AY145" s="13" t="s">
        <v>142</v>
      </c>
      <c r="BE145" s="137">
        <f>IF(N145="základní",J145,0)</f>
        <v>0</v>
      </c>
      <c r="BF145" s="137">
        <f>IF(N145="snížená",J145,0)</f>
        <v>0</v>
      </c>
      <c r="BG145" s="137">
        <f>IF(N145="zákl. přenesená",J145,0)</f>
        <v>0</v>
      </c>
      <c r="BH145" s="137">
        <f>IF(N145="sníž. přenesená",J145,0)</f>
        <v>0</v>
      </c>
      <c r="BI145" s="137">
        <f>IF(N145="nulová",J145,0)</f>
        <v>0</v>
      </c>
      <c r="BJ145" s="13" t="s">
        <v>88</v>
      </c>
      <c r="BK145" s="137">
        <f>ROUND(I145*H145,2)</f>
        <v>0</v>
      </c>
      <c r="BL145" s="13" t="s">
        <v>155</v>
      </c>
      <c r="BM145" s="241" t="s">
        <v>188</v>
      </c>
    </row>
    <row r="146" spans="1:47" s="2" customFormat="1" ht="12">
      <c r="A146" s="36"/>
      <c r="B146" s="37"/>
      <c r="C146" s="38"/>
      <c r="D146" s="242" t="s">
        <v>150</v>
      </c>
      <c r="E146" s="38"/>
      <c r="F146" s="243" t="s">
        <v>187</v>
      </c>
      <c r="G146" s="38"/>
      <c r="H146" s="38"/>
      <c r="I146" s="200"/>
      <c r="J146" s="38"/>
      <c r="K146" s="38"/>
      <c r="L146" s="39"/>
      <c r="M146" s="244"/>
      <c r="N146" s="245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3" t="s">
        <v>150</v>
      </c>
      <c r="AU146" s="13" t="s">
        <v>88</v>
      </c>
    </row>
    <row r="147" spans="1:65" s="2" customFormat="1" ht="24.15" customHeight="1">
      <c r="A147" s="36"/>
      <c r="B147" s="37"/>
      <c r="C147" s="229" t="s">
        <v>189</v>
      </c>
      <c r="D147" s="229" t="s">
        <v>144</v>
      </c>
      <c r="E147" s="230" t="s">
        <v>190</v>
      </c>
      <c r="F147" s="231" t="s">
        <v>191</v>
      </c>
      <c r="G147" s="232" t="s">
        <v>176</v>
      </c>
      <c r="H147" s="233">
        <v>6</v>
      </c>
      <c r="I147" s="234"/>
      <c r="J147" s="235">
        <f>ROUND(I147*H147,2)</f>
        <v>0</v>
      </c>
      <c r="K147" s="236"/>
      <c r="L147" s="39"/>
      <c r="M147" s="237" t="s">
        <v>1</v>
      </c>
      <c r="N147" s="238" t="s">
        <v>45</v>
      </c>
      <c r="O147" s="89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1" t="s">
        <v>155</v>
      </c>
      <c r="AT147" s="241" t="s">
        <v>144</v>
      </c>
      <c r="AU147" s="241" t="s">
        <v>88</v>
      </c>
      <c r="AY147" s="13" t="s">
        <v>142</v>
      </c>
      <c r="BE147" s="137">
        <f>IF(N147="základní",J147,0)</f>
        <v>0</v>
      </c>
      <c r="BF147" s="137">
        <f>IF(N147="snížená",J147,0)</f>
        <v>0</v>
      </c>
      <c r="BG147" s="137">
        <f>IF(N147="zákl. přenesená",J147,0)</f>
        <v>0</v>
      </c>
      <c r="BH147" s="137">
        <f>IF(N147="sníž. přenesená",J147,0)</f>
        <v>0</v>
      </c>
      <c r="BI147" s="137">
        <f>IF(N147="nulová",J147,0)</f>
        <v>0</v>
      </c>
      <c r="BJ147" s="13" t="s">
        <v>88</v>
      </c>
      <c r="BK147" s="137">
        <f>ROUND(I147*H147,2)</f>
        <v>0</v>
      </c>
      <c r="BL147" s="13" t="s">
        <v>155</v>
      </c>
      <c r="BM147" s="241" t="s">
        <v>192</v>
      </c>
    </row>
    <row r="148" spans="1:47" s="2" customFormat="1" ht="12">
      <c r="A148" s="36"/>
      <c r="B148" s="37"/>
      <c r="C148" s="38"/>
      <c r="D148" s="242" t="s">
        <v>150</v>
      </c>
      <c r="E148" s="38"/>
      <c r="F148" s="243" t="s">
        <v>193</v>
      </c>
      <c r="G148" s="38"/>
      <c r="H148" s="38"/>
      <c r="I148" s="200"/>
      <c r="J148" s="38"/>
      <c r="K148" s="38"/>
      <c r="L148" s="39"/>
      <c r="M148" s="244"/>
      <c r="N148" s="245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3" t="s">
        <v>150</v>
      </c>
      <c r="AU148" s="13" t="s">
        <v>88</v>
      </c>
    </row>
    <row r="149" spans="1:65" s="2" customFormat="1" ht="16.5" customHeight="1">
      <c r="A149" s="36"/>
      <c r="B149" s="37"/>
      <c r="C149" s="246" t="s">
        <v>194</v>
      </c>
      <c r="D149" s="246" t="s">
        <v>173</v>
      </c>
      <c r="E149" s="247" t="s">
        <v>195</v>
      </c>
      <c r="F149" s="248" t="s">
        <v>196</v>
      </c>
      <c r="G149" s="249" t="s">
        <v>176</v>
      </c>
      <c r="H149" s="250">
        <v>4</v>
      </c>
      <c r="I149" s="251"/>
      <c r="J149" s="252">
        <f>ROUND(I149*H149,2)</f>
        <v>0</v>
      </c>
      <c r="K149" s="253"/>
      <c r="L149" s="254"/>
      <c r="M149" s="255" t="s">
        <v>1</v>
      </c>
      <c r="N149" s="256" t="s">
        <v>45</v>
      </c>
      <c r="O149" s="89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1" t="s">
        <v>177</v>
      </c>
      <c r="AT149" s="241" t="s">
        <v>173</v>
      </c>
      <c r="AU149" s="241" t="s">
        <v>88</v>
      </c>
      <c r="AY149" s="13" t="s">
        <v>142</v>
      </c>
      <c r="BE149" s="137">
        <f>IF(N149="základní",J149,0)</f>
        <v>0</v>
      </c>
      <c r="BF149" s="137">
        <f>IF(N149="snížená",J149,0)</f>
        <v>0</v>
      </c>
      <c r="BG149" s="137">
        <f>IF(N149="zákl. přenesená",J149,0)</f>
        <v>0</v>
      </c>
      <c r="BH149" s="137">
        <f>IF(N149="sníž. přenesená",J149,0)</f>
        <v>0</v>
      </c>
      <c r="BI149" s="137">
        <f>IF(N149="nulová",J149,0)</f>
        <v>0</v>
      </c>
      <c r="BJ149" s="13" t="s">
        <v>88</v>
      </c>
      <c r="BK149" s="137">
        <f>ROUND(I149*H149,2)</f>
        <v>0</v>
      </c>
      <c r="BL149" s="13" t="s">
        <v>155</v>
      </c>
      <c r="BM149" s="241" t="s">
        <v>197</v>
      </c>
    </row>
    <row r="150" spans="1:47" s="2" customFormat="1" ht="12">
      <c r="A150" s="36"/>
      <c r="B150" s="37"/>
      <c r="C150" s="38"/>
      <c r="D150" s="242" t="s">
        <v>150</v>
      </c>
      <c r="E150" s="38"/>
      <c r="F150" s="243" t="s">
        <v>196</v>
      </c>
      <c r="G150" s="38"/>
      <c r="H150" s="38"/>
      <c r="I150" s="200"/>
      <c r="J150" s="38"/>
      <c r="K150" s="38"/>
      <c r="L150" s="39"/>
      <c r="M150" s="244"/>
      <c r="N150" s="245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3" t="s">
        <v>150</v>
      </c>
      <c r="AU150" s="13" t="s">
        <v>88</v>
      </c>
    </row>
    <row r="151" spans="1:65" s="2" customFormat="1" ht="24.15" customHeight="1">
      <c r="A151" s="36"/>
      <c r="B151" s="37"/>
      <c r="C151" s="229" t="s">
        <v>198</v>
      </c>
      <c r="D151" s="229" t="s">
        <v>144</v>
      </c>
      <c r="E151" s="230" t="s">
        <v>199</v>
      </c>
      <c r="F151" s="231" t="s">
        <v>200</v>
      </c>
      <c r="G151" s="232" t="s">
        <v>176</v>
      </c>
      <c r="H151" s="233">
        <v>4</v>
      </c>
      <c r="I151" s="234"/>
      <c r="J151" s="235">
        <f>ROUND(I151*H151,2)</f>
        <v>0</v>
      </c>
      <c r="K151" s="236"/>
      <c r="L151" s="39"/>
      <c r="M151" s="237" t="s">
        <v>1</v>
      </c>
      <c r="N151" s="238" t="s">
        <v>45</v>
      </c>
      <c r="O151" s="89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1" t="s">
        <v>155</v>
      </c>
      <c r="AT151" s="241" t="s">
        <v>144</v>
      </c>
      <c r="AU151" s="241" t="s">
        <v>88</v>
      </c>
      <c r="AY151" s="13" t="s">
        <v>142</v>
      </c>
      <c r="BE151" s="137">
        <f>IF(N151="základní",J151,0)</f>
        <v>0</v>
      </c>
      <c r="BF151" s="137">
        <f>IF(N151="snížená",J151,0)</f>
        <v>0</v>
      </c>
      <c r="BG151" s="137">
        <f>IF(N151="zákl. přenesená",J151,0)</f>
        <v>0</v>
      </c>
      <c r="BH151" s="137">
        <f>IF(N151="sníž. přenesená",J151,0)</f>
        <v>0</v>
      </c>
      <c r="BI151" s="137">
        <f>IF(N151="nulová",J151,0)</f>
        <v>0</v>
      </c>
      <c r="BJ151" s="13" t="s">
        <v>88</v>
      </c>
      <c r="BK151" s="137">
        <f>ROUND(I151*H151,2)</f>
        <v>0</v>
      </c>
      <c r="BL151" s="13" t="s">
        <v>155</v>
      </c>
      <c r="BM151" s="241" t="s">
        <v>201</v>
      </c>
    </row>
    <row r="152" spans="1:47" s="2" customFormat="1" ht="12">
      <c r="A152" s="36"/>
      <c r="B152" s="37"/>
      <c r="C152" s="38"/>
      <c r="D152" s="242" t="s">
        <v>150</v>
      </c>
      <c r="E152" s="38"/>
      <c r="F152" s="243" t="s">
        <v>202</v>
      </c>
      <c r="G152" s="38"/>
      <c r="H152" s="38"/>
      <c r="I152" s="200"/>
      <c r="J152" s="38"/>
      <c r="K152" s="38"/>
      <c r="L152" s="39"/>
      <c r="M152" s="244"/>
      <c r="N152" s="245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3" t="s">
        <v>150</v>
      </c>
      <c r="AU152" s="13" t="s">
        <v>88</v>
      </c>
    </row>
    <row r="153" spans="1:65" s="2" customFormat="1" ht="16.5" customHeight="1">
      <c r="A153" s="36"/>
      <c r="B153" s="37"/>
      <c r="C153" s="246" t="s">
        <v>203</v>
      </c>
      <c r="D153" s="246" t="s">
        <v>173</v>
      </c>
      <c r="E153" s="247" t="s">
        <v>204</v>
      </c>
      <c r="F153" s="248" t="s">
        <v>205</v>
      </c>
      <c r="G153" s="249" t="s">
        <v>154</v>
      </c>
      <c r="H153" s="250">
        <v>2.004</v>
      </c>
      <c r="I153" s="251"/>
      <c r="J153" s="252">
        <f>ROUND(I153*H153,2)</f>
        <v>0</v>
      </c>
      <c r="K153" s="253"/>
      <c r="L153" s="254"/>
      <c r="M153" s="255" t="s">
        <v>1</v>
      </c>
      <c r="N153" s="256" t="s">
        <v>45</v>
      </c>
      <c r="O153" s="89"/>
      <c r="P153" s="239">
        <f>O153*H153</f>
        <v>0</v>
      </c>
      <c r="Q153" s="239">
        <v>2.234</v>
      </c>
      <c r="R153" s="239">
        <f>Q153*H153</f>
        <v>4.476936</v>
      </c>
      <c r="S153" s="239">
        <v>0</v>
      </c>
      <c r="T153" s="24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1" t="s">
        <v>177</v>
      </c>
      <c r="AT153" s="241" t="s">
        <v>173</v>
      </c>
      <c r="AU153" s="241" t="s">
        <v>88</v>
      </c>
      <c r="AY153" s="13" t="s">
        <v>142</v>
      </c>
      <c r="BE153" s="137">
        <f>IF(N153="základní",J153,0)</f>
        <v>0</v>
      </c>
      <c r="BF153" s="137">
        <f>IF(N153="snížená",J153,0)</f>
        <v>0</v>
      </c>
      <c r="BG153" s="137">
        <f>IF(N153="zákl. přenesená",J153,0)</f>
        <v>0</v>
      </c>
      <c r="BH153" s="137">
        <f>IF(N153="sníž. přenesená",J153,0)</f>
        <v>0</v>
      </c>
      <c r="BI153" s="137">
        <f>IF(N153="nulová",J153,0)</f>
        <v>0</v>
      </c>
      <c r="BJ153" s="13" t="s">
        <v>88</v>
      </c>
      <c r="BK153" s="137">
        <f>ROUND(I153*H153,2)</f>
        <v>0</v>
      </c>
      <c r="BL153" s="13" t="s">
        <v>155</v>
      </c>
      <c r="BM153" s="241" t="s">
        <v>206</v>
      </c>
    </row>
    <row r="154" spans="1:47" s="2" customFormat="1" ht="12">
      <c r="A154" s="36"/>
      <c r="B154" s="37"/>
      <c r="C154" s="38"/>
      <c r="D154" s="242" t="s">
        <v>150</v>
      </c>
      <c r="E154" s="38"/>
      <c r="F154" s="243" t="s">
        <v>205</v>
      </c>
      <c r="G154" s="38"/>
      <c r="H154" s="38"/>
      <c r="I154" s="200"/>
      <c r="J154" s="38"/>
      <c r="K154" s="38"/>
      <c r="L154" s="39"/>
      <c r="M154" s="244"/>
      <c r="N154" s="245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3" t="s">
        <v>150</v>
      </c>
      <c r="AU154" s="13" t="s">
        <v>88</v>
      </c>
    </row>
    <row r="155" spans="1:65" s="2" customFormat="1" ht="16.5" customHeight="1">
      <c r="A155" s="36"/>
      <c r="B155" s="37"/>
      <c r="C155" s="246" t="s">
        <v>207</v>
      </c>
      <c r="D155" s="246" t="s">
        <v>173</v>
      </c>
      <c r="E155" s="247" t="s">
        <v>208</v>
      </c>
      <c r="F155" s="248" t="s">
        <v>209</v>
      </c>
      <c r="G155" s="249" t="s">
        <v>164</v>
      </c>
      <c r="H155" s="250">
        <v>1.08</v>
      </c>
      <c r="I155" s="251"/>
      <c r="J155" s="252">
        <f>ROUND(I155*H155,2)</f>
        <v>0</v>
      </c>
      <c r="K155" s="253"/>
      <c r="L155" s="254"/>
      <c r="M155" s="255" t="s">
        <v>1</v>
      </c>
      <c r="N155" s="256" t="s">
        <v>45</v>
      </c>
      <c r="O155" s="89"/>
      <c r="P155" s="239">
        <f>O155*H155</f>
        <v>0</v>
      </c>
      <c r="Q155" s="239">
        <v>1</v>
      </c>
      <c r="R155" s="239">
        <f>Q155*H155</f>
        <v>1.08</v>
      </c>
      <c r="S155" s="239">
        <v>0</v>
      </c>
      <c r="T155" s="24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41" t="s">
        <v>177</v>
      </c>
      <c r="AT155" s="241" t="s">
        <v>173</v>
      </c>
      <c r="AU155" s="241" t="s">
        <v>88</v>
      </c>
      <c r="AY155" s="13" t="s">
        <v>142</v>
      </c>
      <c r="BE155" s="137">
        <f>IF(N155="základní",J155,0)</f>
        <v>0</v>
      </c>
      <c r="BF155" s="137">
        <f>IF(N155="snížená",J155,0)</f>
        <v>0</v>
      </c>
      <c r="BG155" s="137">
        <f>IF(N155="zákl. přenesená",J155,0)</f>
        <v>0</v>
      </c>
      <c r="BH155" s="137">
        <f>IF(N155="sníž. přenesená",J155,0)</f>
        <v>0</v>
      </c>
      <c r="BI155" s="137">
        <f>IF(N155="nulová",J155,0)</f>
        <v>0</v>
      </c>
      <c r="BJ155" s="13" t="s">
        <v>88</v>
      </c>
      <c r="BK155" s="137">
        <f>ROUND(I155*H155,2)</f>
        <v>0</v>
      </c>
      <c r="BL155" s="13" t="s">
        <v>155</v>
      </c>
      <c r="BM155" s="241" t="s">
        <v>210</v>
      </c>
    </row>
    <row r="156" spans="1:47" s="2" customFormat="1" ht="12">
      <c r="A156" s="36"/>
      <c r="B156" s="37"/>
      <c r="C156" s="38"/>
      <c r="D156" s="242" t="s">
        <v>150</v>
      </c>
      <c r="E156" s="38"/>
      <c r="F156" s="243" t="s">
        <v>209</v>
      </c>
      <c r="G156" s="38"/>
      <c r="H156" s="38"/>
      <c r="I156" s="200"/>
      <c r="J156" s="38"/>
      <c r="K156" s="38"/>
      <c r="L156" s="39"/>
      <c r="M156" s="244"/>
      <c r="N156" s="245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3" t="s">
        <v>150</v>
      </c>
      <c r="AU156" s="13" t="s">
        <v>88</v>
      </c>
    </row>
    <row r="157" spans="1:65" s="2" customFormat="1" ht="24.15" customHeight="1">
      <c r="A157" s="36"/>
      <c r="B157" s="37"/>
      <c r="C157" s="229" t="s">
        <v>211</v>
      </c>
      <c r="D157" s="229" t="s">
        <v>144</v>
      </c>
      <c r="E157" s="230" t="s">
        <v>212</v>
      </c>
      <c r="F157" s="231" t="s">
        <v>213</v>
      </c>
      <c r="G157" s="232" t="s">
        <v>176</v>
      </c>
      <c r="H157" s="233">
        <v>24</v>
      </c>
      <c r="I157" s="234"/>
      <c r="J157" s="235">
        <f>ROUND(I157*H157,2)</f>
        <v>0</v>
      </c>
      <c r="K157" s="236"/>
      <c r="L157" s="39"/>
      <c r="M157" s="237" t="s">
        <v>1</v>
      </c>
      <c r="N157" s="238" t="s">
        <v>45</v>
      </c>
      <c r="O157" s="89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1" t="s">
        <v>155</v>
      </c>
      <c r="AT157" s="241" t="s">
        <v>144</v>
      </c>
      <c r="AU157" s="241" t="s">
        <v>88</v>
      </c>
      <c r="AY157" s="13" t="s">
        <v>142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3" t="s">
        <v>88</v>
      </c>
      <c r="BK157" s="137">
        <f>ROUND(I157*H157,2)</f>
        <v>0</v>
      </c>
      <c r="BL157" s="13" t="s">
        <v>155</v>
      </c>
      <c r="BM157" s="241" t="s">
        <v>214</v>
      </c>
    </row>
    <row r="158" spans="1:47" s="2" customFormat="1" ht="12">
      <c r="A158" s="36"/>
      <c r="B158" s="37"/>
      <c r="C158" s="38"/>
      <c r="D158" s="242" t="s">
        <v>150</v>
      </c>
      <c r="E158" s="38"/>
      <c r="F158" s="243" t="s">
        <v>215</v>
      </c>
      <c r="G158" s="38"/>
      <c r="H158" s="38"/>
      <c r="I158" s="200"/>
      <c r="J158" s="38"/>
      <c r="K158" s="38"/>
      <c r="L158" s="39"/>
      <c r="M158" s="244"/>
      <c r="N158" s="245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3" t="s">
        <v>150</v>
      </c>
      <c r="AU158" s="13" t="s">
        <v>88</v>
      </c>
    </row>
    <row r="159" spans="1:65" s="2" customFormat="1" ht="24.15" customHeight="1">
      <c r="A159" s="36"/>
      <c r="B159" s="37"/>
      <c r="C159" s="229" t="s">
        <v>216</v>
      </c>
      <c r="D159" s="229" t="s">
        <v>144</v>
      </c>
      <c r="E159" s="230" t="s">
        <v>217</v>
      </c>
      <c r="F159" s="231" t="s">
        <v>218</v>
      </c>
      <c r="G159" s="232" t="s">
        <v>176</v>
      </c>
      <c r="H159" s="233">
        <v>6</v>
      </c>
      <c r="I159" s="234"/>
      <c r="J159" s="235">
        <f>ROUND(I159*H159,2)</f>
        <v>0</v>
      </c>
      <c r="K159" s="236"/>
      <c r="L159" s="39"/>
      <c r="M159" s="237" t="s">
        <v>1</v>
      </c>
      <c r="N159" s="238" t="s">
        <v>45</v>
      </c>
      <c r="O159" s="89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1" t="s">
        <v>155</v>
      </c>
      <c r="AT159" s="241" t="s">
        <v>144</v>
      </c>
      <c r="AU159" s="241" t="s">
        <v>88</v>
      </c>
      <c r="AY159" s="13" t="s">
        <v>142</v>
      </c>
      <c r="BE159" s="137">
        <f>IF(N159="základní",J159,0)</f>
        <v>0</v>
      </c>
      <c r="BF159" s="137">
        <f>IF(N159="snížená",J159,0)</f>
        <v>0</v>
      </c>
      <c r="BG159" s="137">
        <f>IF(N159="zákl. přenesená",J159,0)</f>
        <v>0</v>
      </c>
      <c r="BH159" s="137">
        <f>IF(N159="sníž. přenesená",J159,0)</f>
        <v>0</v>
      </c>
      <c r="BI159" s="137">
        <f>IF(N159="nulová",J159,0)</f>
        <v>0</v>
      </c>
      <c r="BJ159" s="13" t="s">
        <v>88</v>
      </c>
      <c r="BK159" s="137">
        <f>ROUND(I159*H159,2)</f>
        <v>0</v>
      </c>
      <c r="BL159" s="13" t="s">
        <v>155</v>
      </c>
      <c r="BM159" s="241" t="s">
        <v>219</v>
      </c>
    </row>
    <row r="160" spans="1:47" s="2" customFormat="1" ht="12">
      <c r="A160" s="36"/>
      <c r="B160" s="37"/>
      <c r="C160" s="38"/>
      <c r="D160" s="242" t="s">
        <v>150</v>
      </c>
      <c r="E160" s="38"/>
      <c r="F160" s="243" t="s">
        <v>220</v>
      </c>
      <c r="G160" s="38"/>
      <c r="H160" s="38"/>
      <c r="I160" s="200"/>
      <c r="J160" s="38"/>
      <c r="K160" s="38"/>
      <c r="L160" s="39"/>
      <c r="M160" s="244"/>
      <c r="N160" s="245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3" t="s">
        <v>150</v>
      </c>
      <c r="AU160" s="13" t="s">
        <v>88</v>
      </c>
    </row>
    <row r="161" spans="1:65" s="2" customFormat="1" ht="16.5" customHeight="1">
      <c r="A161" s="36"/>
      <c r="B161" s="37"/>
      <c r="C161" s="246" t="s">
        <v>221</v>
      </c>
      <c r="D161" s="246" t="s">
        <v>173</v>
      </c>
      <c r="E161" s="247" t="s">
        <v>222</v>
      </c>
      <c r="F161" s="248" t="s">
        <v>223</v>
      </c>
      <c r="G161" s="249" t="s">
        <v>224</v>
      </c>
      <c r="H161" s="250">
        <v>0.06</v>
      </c>
      <c r="I161" s="251"/>
      <c r="J161" s="252">
        <f>ROUND(I161*H161,2)</f>
        <v>0</v>
      </c>
      <c r="K161" s="253"/>
      <c r="L161" s="254"/>
      <c r="M161" s="255" t="s">
        <v>1</v>
      </c>
      <c r="N161" s="256" t="s">
        <v>45</v>
      </c>
      <c r="O161" s="89"/>
      <c r="P161" s="239">
        <f>O161*H161</f>
        <v>0</v>
      </c>
      <c r="Q161" s="239">
        <v>0.1389</v>
      </c>
      <c r="R161" s="239">
        <f>Q161*H161</f>
        <v>0.008334</v>
      </c>
      <c r="S161" s="239">
        <v>0</v>
      </c>
      <c r="T161" s="24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41" t="s">
        <v>177</v>
      </c>
      <c r="AT161" s="241" t="s">
        <v>173</v>
      </c>
      <c r="AU161" s="241" t="s">
        <v>88</v>
      </c>
      <c r="AY161" s="13" t="s">
        <v>142</v>
      </c>
      <c r="BE161" s="137">
        <f>IF(N161="základní",J161,0)</f>
        <v>0</v>
      </c>
      <c r="BF161" s="137">
        <f>IF(N161="snížená",J161,0)</f>
        <v>0</v>
      </c>
      <c r="BG161" s="137">
        <f>IF(N161="zákl. přenesená",J161,0)</f>
        <v>0</v>
      </c>
      <c r="BH161" s="137">
        <f>IF(N161="sníž. přenesená",J161,0)</f>
        <v>0</v>
      </c>
      <c r="BI161" s="137">
        <f>IF(N161="nulová",J161,0)</f>
        <v>0</v>
      </c>
      <c r="BJ161" s="13" t="s">
        <v>88</v>
      </c>
      <c r="BK161" s="137">
        <f>ROUND(I161*H161,2)</f>
        <v>0</v>
      </c>
      <c r="BL161" s="13" t="s">
        <v>155</v>
      </c>
      <c r="BM161" s="241" t="s">
        <v>225</v>
      </c>
    </row>
    <row r="162" spans="1:47" s="2" customFormat="1" ht="12">
      <c r="A162" s="36"/>
      <c r="B162" s="37"/>
      <c r="C162" s="38"/>
      <c r="D162" s="242" t="s">
        <v>150</v>
      </c>
      <c r="E162" s="38"/>
      <c r="F162" s="243" t="s">
        <v>223</v>
      </c>
      <c r="G162" s="38"/>
      <c r="H162" s="38"/>
      <c r="I162" s="200"/>
      <c r="J162" s="38"/>
      <c r="K162" s="38"/>
      <c r="L162" s="39"/>
      <c r="M162" s="244"/>
      <c r="N162" s="245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3" t="s">
        <v>150</v>
      </c>
      <c r="AU162" s="13" t="s">
        <v>88</v>
      </c>
    </row>
    <row r="163" spans="1:65" s="2" customFormat="1" ht="33" customHeight="1">
      <c r="A163" s="36"/>
      <c r="B163" s="37"/>
      <c r="C163" s="229" t="s">
        <v>7</v>
      </c>
      <c r="D163" s="229" t="s">
        <v>144</v>
      </c>
      <c r="E163" s="230" t="s">
        <v>226</v>
      </c>
      <c r="F163" s="231" t="s">
        <v>227</v>
      </c>
      <c r="G163" s="232" t="s">
        <v>182</v>
      </c>
      <c r="H163" s="233">
        <v>60</v>
      </c>
      <c r="I163" s="234"/>
      <c r="J163" s="235">
        <f>ROUND(I163*H163,2)</f>
        <v>0</v>
      </c>
      <c r="K163" s="236"/>
      <c r="L163" s="39"/>
      <c r="M163" s="237" t="s">
        <v>1</v>
      </c>
      <c r="N163" s="238" t="s">
        <v>45</v>
      </c>
      <c r="O163" s="89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41" t="s">
        <v>155</v>
      </c>
      <c r="AT163" s="241" t="s">
        <v>144</v>
      </c>
      <c r="AU163" s="241" t="s">
        <v>88</v>
      </c>
      <c r="AY163" s="13" t="s">
        <v>142</v>
      </c>
      <c r="BE163" s="137">
        <f>IF(N163="základní",J163,0)</f>
        <v>0</v>
      </c>
      <c r="BF163" s="137">
        <f>IF(N163="snížená",J163,0)</f>
        <v>0</v>
      </c>
      <c r="BG163" s="137">
        <f>IF(N163="zákl. přenesená",J163,0)</f>
        <v>0</v>
      </c>
      <c r="BH163" s="137">
        <f>IF(N163="sníž. přenesená",J163,0)</f>
        <v>0</v>
      </c>
      <c r="BI163" s="137">
        <f>IF(N163="nulová",J163,0)</f>
        <v>0</v>
      </c>
      <c r="BJ163" s="13" t="s">
        <v>88</v>
      </c>
      <c r="BK163" s="137">
        <f>ROUND(I163*H163,2)</f>
        <v>0</v>
      </c>
      <c r="BL163" s="13" t="s">
        <v>155</v>
      </c>
      <c r="BM163" s="241" t="s">
        <v>228</v>
      </c>
    </row>
    <row r="164" spans="1:47" s="2" customFormat="1" ht="12">
      <c r="A164" s="36"/>
      <c r="B164" s="37"/>
      <c r="C164" s="38"/>
      <c r="D164" s="242" t="s">
        <v>150</v>
      </c>
      <c r="E164" s="38"/>
      <c r="F164" s="243" t="s">
        <v>229</v>
      </c>
      <c r="G164" s="38"/>
      <c r="H164" s="38"/>
      <c r="I164" s="200"/>
      <c r="J164" s="38"/>
      <c r="K164" s="38"/>
      <c r="L164" s="39"/>
      <c r="M164" s="244"/>
      <c r="N164" s="245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3" t="s">
        <v>150</v>
      </c>
      <c r="AU164" s="13" t="s">
        <v>88</v>
      </c>
    </row>
    <row r="165" spans="1:65" s="2" customFormat="1" ht="24.15" customHeight="1">
      <c r="A165" s="36"/>
      <c r="B165" s="37"/>
      <c r="C165" s="229" t="s">
        <v>230</v>
      </c>
      <c r="D165" s="229" t="s">
        <v>144</v>
      </c>
      <c r="E165" s="230" t="s">
        <v>231</v>
      </c>
      <c r="F165" s="231" t="s">
        <v>232</v>
      </c>
      <c r="G165" s="232" t="s">
        <v>182</v>
      </c>
      <c r="H165" s="233">
        <v>0.02</v>
      </c>
      <c r="I165" s="234"/>
      <c r="J165" s="235">
        <f>ROUND(I165*H165,2)</f>
        <v>0</v>
      </c>
      <c r="K165" s="236"/>
      <c r="L165" s="39"/>
      <c r="M165" s="237" t="s">
        <v>1</v>
      </c>
      <c r="N165" s="238" t="s">
        <v>45</v>
      </c>
      <c r="O165" s="89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41" t="s">
        <v>155</v>
      </c>
      <c r="AT165" s="241" t="s">
        <v>144</v>
      </c>
      <c r="AU165" s="241" t="s">
        <v>88</v>
      </c>
      <c r="AY165" s="13" t="s">
        <v>142</v>
      </c>
      <c r="BE165" s="137">
        <f>IF(N165="základní",J165,0)</f>
        <v>0</v>
      </c>
      <c r="BF165" s="137">
        <f>IF(N165="snížená",J165,0)</f>
        <v>0</v>
      </c>
      <c r="BG165" s="137">
        <f>IF(N165="zákl. přenesená",J165,0)</f>
        <v>0</v>
      </c>
      <c r="BH165" s="137">
        <f>IF(N165="sníž. přenesená",J165,0)</f>
        <v>0</v>
      </c>
      <c r="BI165" s="137">
        <f>IF(N165="nulová",J165,0)</f>
        <v>0</v>
      </c>
      <c r="BJ165" s="13" t="s">
        <v>88</v>
      </c>
      <c r="BK165" s="137">
        <f>ROUND(I165*H165,2)</f>
        <v>0</v>
      </c>
      <c r="BL165" s="13" t="s">
        <v>155</v>
      </c>
      <c r="BM165" s="241" t="s">
        <v>233</v>
      </c>
    </row>
    <row r="166" spans="1:47" s="2" customFormat="1" ht="12">
      <c r="A166" s="36"/>
      <c r="B166" s="37"/>
      <c r="C166" s="38"/>
      <c r="D166" s="242" t="s">
        <v>150</v>
      </c>
      <c r="E166" s="38"/>
      <c r="F166" s="243" t="s">
        <v>234</v>
      </c>
      <c r="G166" s="38"/>
      <c r="H166" s="38"/>
      <c r="I166" s="200"/>
      <c r="J166" s="38"/>
      <c r="K166" s="38"/>
      <c r="L166" s="39"/>
      <c r="M166" s="244"/>
      <c r="N166" s="245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3" t="s">
        <v>150</v>
      </c>
      <c r="AU166" s="13" t="s">
        <v>88</v>
      </c>
    </row>
    <row r="167" spans="1:65" s="2" customFormat="1" ht="33" customHeight="1">
      <c r="A167" s="36"/>
      <c r="B167" s="37"/>
      <c r="C167" s="229" t="s">
        <v>235</v>
      </c>
      <c r="D167" s="229" t="s">
        <v>144</v>
      </c>
      <c r="E167" s="230" t="s">
        <v>236</v>
      </c>
      <c r="F167" s="231" t="s">
        <v>237</v>
      </c>
      <c r="G167" s="232" t="s">
        <v>176</v>
      </c>
      <c r="H167" s="233">
        <v>6</v>
      </c>
      <c r="I167" s="234"/>
      <c r="J167" s="235">
        <f>ROUND(I167*H167,2)</f>
        <v>0</v>
      </c>
      <c r="K167" s="236"/>
      <c r="L167" s="39"/>
      <c r="M167" s="237" t="s">
        <v>1</v>
      </c>
      <c r="N167" s="238" t="s">
        <v>45</v>
      </c>
      <c r="O167" s="89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41" t="s">
        <v>155</v>
      </c>
      <c r="AT167" s="241" t="s">
        <v>144</v>
      </c>
      <c r="AU167" s="241" t="s">
        <v>88</v>
      </c>
      <c r="AY167" s="13" t="s">
        <v>142</v>
      </c>
      <c r="BE167" s="137">
        <f>IF(N167="základní",J167,0)</f>
        <v>0</v>
      </c>
      <c r="BF167" s="137">
        <f>IF(N167="snížená",J167,0)</f>
        <v>0</v>
      </c>
      <c r="BG167" s="137">
        <f>IF(N167="zákl. přenesená",J167,0)</f>
        <v>0</v>
      </c>
      <c r="BH167" s="137">
        <f>IF(N167="sníž. přenesená",J167,0)</f>
        <v>0</v>
      </c>
      <c r="BI167" s="137">
        <f>IF(N167="nulová",J167,0)</f>
        <v>0</v>
      </c>
      <c r="BJ167" s="13" t="s">
        <v>88</v>
      </c>
      <c r="BK167" s="137">
        <f>ROUND(I167*H167,2)</f>
        <v>0</v>
      </c>
      <c r="BL167" s="13" t="s">
        <v>155</v>
      </c>
      <c r="BM167" s="241" t="s">
        <v>238</v>
      </c>
    </row>
    <row r="168" spans="1:47" s="2" customFormat="1" ht="12">
      <c r="A168" s="36"/>
      <c r="B168" s="37"/>
      <c r="C168" s="38"/>
      <c r="D168" s="242" t="s">
        <v>150</v>
      </c>
      <c r="E168" s="38"/>
      <c r="F168" s="243" t="s">
        <v>239</v>
      </c>
      <c r="G168" s="38"/>
      <c r="H168" s="38"/>
      <c r="I168" s="200"/>
      <c r="J168" s="38"/>
      <c r="K168" s="38"/>
      <c r="L168" s="39"/>
      <c r="M168" s="244"/>
      <c r="N168" s="245"/>
      <c r="O168" s="89"/>
      <c r="P168" s="89"/>
      <c r="Q168" s="89"/>
      <c r="R168" s="89"/>
      <c r="S168" s="89"/>
      <c r="T168" s="90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3" t="s">
        <v>150</v>
      </c>
      <c r="AU168" s="13" t="s">
        <v>88</v>
      </c>
    </row>
    <row r="169" spans="1:65" s="2" customFormat="1" ht="37.8" customHeight="1">
      <c r="A169" s="36"/>
      <c r="B169" s="37"/>
      <c r="C169" s="229" t="s">
        <v>240</v>
      </c>
      <c r="D169" s="229" t="s">
        <v>144</v>
      </c>
      <c r="E169" s="230" t="s">
        <v>241</v>
      </c>
      <c r="F169" s="231" t="s">
        <v>242</v>
      </c>
      <c r="G169" s="232" t="s">
        <v>176</v>
      </c>
      <c r="H169" s="233">
        <v>6</v>
      </c>
      <c r="I169" s="234"/>
      <c r="J169" s="235">
        <f>ROUND(I169*H169,2)</f>
        <v>0</v>
      </c>
      <c r="K169" s="236"/>
      <c r="L169" s="39"/>
      <c r="M169" s="237" t="s">
        <v>1</v>
      </c>
      <c r="N169" s="238" t="s">
        <v>45</v>
      </c>
      <c r="O169" s="89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41" t="s">
        <v>155</v>
      </c>
      <c r="AT169" s="241" t="s">
        <v>144</v>
      </c>
      <c r="AU169" s="241" t="s">
        <v>88</v>
      </c>
      <c r="AY169" s="13" t="s">
        <v>142</v>
      </c>
      <c r="BE169" s="137">
        <f>IF(N169="základní",J169,0)</f>
        <v>0</v>
      </c>
      <c r="BF169" s="137">
        <f>IF(N169="snížená",J169,0)</f>
        <v>0</v>
      </c>
      <c r="BG169" s="137">
        <f>IF(N169="zákl. přenesená",J169,0)</f>
        <v>0</v>
      </c>
      <c r="BH169" s="137">
        <f>IF(N169="sníž. přenesená",J169,0)</f>
        <v>0</v>
      </c>
      <c r="BI169" s="137">
        <f>IF(N169="nulová",J169,0)</f>
        <v>0</v>
      </c>
      <c r="BJ169" s="13" t="s">
        <v>88</v>
      </c>
      <c r="BK169" s="137">
        <f>ROUND(I169*H169,2)</f>
        <v>0</v>
      </c>
      <c r="BL169" s="13" t="s">
        <v>155</v>
      </c>
      <c r="BM169" s="241" t="s">
        <v>243</v>
      </c>
    </row>
    <row r="170" spans="1:47" s="2" customFormat="1" ht="12">
      <c r="A170" s="36"/>
      <c r="B170" s="37"/>
      <c r="C170" s="38"/>
      <c r="D170" s="242" t="s">
        <v>150</v>
      </c>
      <c r="E170" s="38"/>
      <c r="F170" s="243" t="s">
        <v>244</v>
      </c>
      <c r="G170" s="38"/>
      <c r="H170" s="38"/>
      <c r="I170" s="200"/>
      <c r="J170" s="38"/>
      <c r="K170" s="38"/>
      <c r="L170" s="39"/>
      <c r="M170" s="244"/>
      <c r="N170" s="245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3" t="s">
        <v>150</v>
      </c>
      <c r="AU170" s="13" t="s">
        <v>88</v>
      </c>
    </row>
    <row r="171" spans="1:65" s="2" customFormat="1" ht="37.8" customHeight="1">
      <c r="A171" s="36"/>
      <c r="B171" s="37"/>
      <c r="C171" s="229" t="s">
        <v>245</v>
      </c>
      <c r="D171" s="229" t="s">
        <v>144</v>
      </c>
      <c r="E171" s="230" t="s">
        <v>246</v>
      </c>
      <c r="F171" s="231" t="s">
        <v>247</v>
      </c>
      <c r="G171" s="232" t="s">
        <v>182</v>
      </c>
      <c r="H171" s="233">
        <v>3</v>
      </c>
      <c r="I171" s="234"/>
      <c r="J171" s="235">
        <f>ROUND(I171*H171,2)</f>
        <v>0</v>
      </c>
      <c r="K171" s="236"/>
      <c r="L171" s="39"/>
      <c r="M171" s="237" t="s">
        <v>1</v>
      </c>
      <c r="N171" s="238" t="s">
        <v>45</v>
      </c>
      <c r="O171" s="89"/>
      <c r="P171" s="239">
        <f>O171*H171</f>
        <v>0</v>
      </c>
      <c r="Q171" s="239">
        <v>0</v>
      </c>
      <c r="R171" s="239">
        <f>Q171*H171</f>
        <v>0</v>
      </c>
      <c r="S171" s="239">
        <v>0</v>
      </c>
      <c r="T171" s="24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41" t="s">
        <v>155</v>
      </c>
      <c r="AT171" s="241" t="s">
        <v>144</v>
      </c>
      <c r="AU171" s="241" t="s">
        <v>88</v>
      </c>
      <c r="AY171" s="13" t="s">
        <v>142</v>
      </c>
      <c r="BE171" s="137">
        <f>IF(N171="základní",J171,0)</f>
        <v>0</v>
      </c>
      <c r="BF171" s="137">
        <f>IF(N171="snížená",J171,0)</f>
        <v>0</v>
      </c>
      <c r="BG171" s="137">
        <f>IF(N171="zákl. přenesená",J171,0)</f>
        <v>0</v>
      </c>
      <c r="BH171" s="137">
        <f>IF(N171="sníž. přenesená",J171,0)</f>
        <v>0</v>
      </c>
      <c r="BI171" s="137">
        <f>IF(N171="nulová",J171,0)</f>
        <v>0</v>
      </c>
      <c r="BJ171" s="13" t="s">
        <v>88</v>
      </c>
      <c r="BK171" s="137">
        <f>ROUND(I171*H171,2)</f>
        <v>0</v>
      </c>
      <c r="BL171" s="13" t="s">
        <v>155</v>
      </c>
      <c r="BM171" s="241" t="s">
        <v>248</v>
      </c>
    </row>
    <row r="172" spans="1:47" s="2" customFormat="1" ht="12">
      <c r="A172" s="36"/>
      <c r="B172" s="37"/>
      <c r="C172" s="38"/>
      <c r="D172" s="242" t="s">
        <v>150</v>
      </c>
      <c r="E172" s="38"/>
      <c r="F172" s="243" t="s">
        <v>249</v>
      </c>
      <c r="G172" s="38"/>
      <c r="H172" s="38"/>
      <c r="I172" s="200"/>
      <c r="J172" s="38"/>
      <c r="K172" s="38"/>
      <c r="L172" s="39"/>
      <c r="M172" s="244"/>
      <c r="N172" s="245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3" t="s">
        <v>150</v>
      </c>
      <c r="AU172" s="13" t="s">
        <v>88</v>
      </c>
    </row>
    <row r="173" spans="1:65" s="2" customFormat="1" ht="16.5" customHeight="1">
      <c r="A173" s="36"/>
      <c r="B173" s="37"/>
      <c r="C173" s="229" t="s">
        <v>250</v>
      </c>
      <c r="D173" s="229" t="s">
        <v>144</v>
      </c>
      <c r="E173" s="230" t="s">
        <v>251</v>
      </c>
      <c r="F173" s="231" t="s">
        <v>252</v>
      </c>
      <c r="G173" s="232" t="s">
        <v>176</v>
      </c>
      <c r="H173" s="233">
        <v>6</v>
      </c>
      <c r="I173" s="234"/>
      <c r="J173" s="235">
        <f>ROUND(I173*H173,2)</f>
        <v>0</v>
      </c>
      <c r="K173" s="236"/>
      <c r="L173" s="39"/>
      <c r="M173" s="237" t="s">
        <v>1</v>
      </c>
      <c r="N173" s="238" t="s">
        <v>45</v>
      </c>
      <c r="O173" s="89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1" t="s">
        <v>155</v>
      </c>
      <c r="AT173" s="241" t="s">
        <v>144</v>
      </c>
      <c r="AU173" s="241" t="s">
        <v>88</v>
      </c>
      <c r="AY173" s="13" t="s">
        <v>142</v>
      </c>
      <c r="BE173" s="137">
        <f>IF(N173="základní",J173,0)</f>
        <v>0</v>
      </c>
      <c r="BF173" s="137">
        <f>IF(N173="snížená",J173,0)</f>
        <v>0</v>
      </c>
      <c r="BG173" s="137">
        <f>IF(N173="zákl. přenesená",J173,0)</f>
        <v>0</v>
      </c>
      <c r="BH173" s="137">
        <f>IF(N173="sníž. přenesená",J173,0)</f>
        <v>0</v>
      </c>
      <c r="BI173" s="137">
        <f>IF(N173="nulová",J173,0)</f>
        <v>0</v>
      </c>
      <c r="BJ173" s="13" t="s">
        <v>88</v>
      </c>
      <c r="BK173" s="137">
        <f>ROUND(I173*H173,2)</f>
        <v>0</v>
      </c>
      <c r="BL173" s="13" t="s">
        <v>155</v>
      </c>
      <c r="BM173" s="241" t="s">
        <v>253</v>
      </c>
    </row>
    <row r="174" spans="1:47" s="2" customFormat="1" ht="12">
      <c r="A174" s="36"/>
      <c r="B174" s="37"/>
      <c r="C174" s="38"/>
      <c r="D174" s="242" t="s">
        <v>150</v>
      </c>
      <c r="E174" s="38"/>
      <c r="F174" s="243" t="s">
        <v>254</v>
      </c>
      <c r="G174" s="38"/>
      <c r="H174" s="38"/>
      <c r="I174" s="200"/>
      <c r="J174" s="38"/>
      <c r="K174" s="38"/>
      <c r="L174" s="39"/>
      <c r="M174" s="244"/>
      <c r="N174" s="245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3" t="s">
        <v>150</v>
      </c>
      <c r="AU174" s="13" t="s">
        <v>88</v>
      </c>
    </row>
    <row r="175" spans="1:65" s="2" customFormat="1" ht="21.75" customHeight="1">
      <c r="A175" s="36"/>
      <c r="B175" s="37"/>
      <c r="C175" s="246" t="s">
        <v>255</v>
      </c>
      <c r="D175" s="246" t="s">
        <v>173</v>
      </c>
      <c r="E175" s="247" t="s">
        <v>256</v>
      </c>
      <c r="F175" s="248" t="s">
        <v>257</v>
      </c>
      <c r="G175" s="249" t="s">
        <v>176</v>
      </c>
      <c r="H175" s="250">
        <v>6</v>
      </c>
      <c r="I175" s="251"/>
      <c r="J175" s="252">
        <f>ROUND(I175*H175,2)</f>
        <v>0</v>
      </c>
      <c r="K175" s="253"/>
      <c r="L175" s="254"/>
      <c r="M175" s="255" t="s">
        <v>1</v>
      </c>
      <c r="N175" s="256" t="s">
        <v>45</v>
      </c>
      <c r="O175" s="89"/>
      <c r="P175" s="239">
        <f>O175*H175</f>
        <v>0</v>
      </c>
      <c r="Q175" s="239">
        <v>0.00012</v>
      </c>
      <c r="R175" s="239">
        <f>Q175*H175</f>
        <v>0.00072</v>
      </c>
      <c r="S175" s="239">
        <v>0</v>
      </c>
      <c r="T175" s="24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41" t="s">
        <v>177</v>
      </c>
      <c r="AT175" s="241" t="s">
        <v>173</v>
      </c>
      <c r="AU175" s="241" t="s">
        <v>88</v>
      </c>
      <c r="AY175" s="13" t="s">
        <v>142</v>
      </c>
      <c r="BE175" s="137">
        <f>IF(N175="základní",J175,0)</f>
        <v>0</v>
      </c>
      <c r="BF175" s="137">
        <f>IF(N175="snížená",J175,0)</f>
        <v>0</v>
      </c>
      <c r="BG175" s="137">
        <f>IF(N175="zákl. přenesená",J175,0)</f>
        <v>0</v>
      </c>
      <c r="BH175" s="137">
        <f>IF(N175="sníž. přenesená",J175,0)</f>
        <v>0</v>
      </c>
      <c r="BI175" s="137">
        <f>IF(N175="nulová",J175,0)</f>
        <v>0</v>
      </c>
      <c r="BJ175" s="13" t="s">
        <v>88</v>
      </c>
      <c r="BK175" s="137">
        <f>ROUND(I175*H175,2)</f>
        <v>0</v>
      </c>
      <c r="BL175" s="13" t="s">
        <v>155</v>
      </c>
      <c r="BM175" s="241" t="s">
        <v>258</v>
      </c>
    </row>
    <row r="176" spans="1:47" s="2" customFormat="1" ht="12">
      <c r="A176" s="36"/>
      <c r="B176" s="37"/>
      <c r="C176" s="38"/>
      <c r="D176" s="242" t="s">
        <v>150</v>
      </c>
      <c r="E176" s="38"/>
      <c r="F176" s="243" t="s">
        <v>257</v>
      </c>
      <c r="G176" s="38"/>
      <c r="H176" s="38"/>
      <c r="I176" s="200"/>
      <c r="J176" s="38"/>
      <c r="K176" s="38"/>
      <c r="L176" s="39"/>
      <c r="M176" s="244"/>
      <c r="N176" s="245"/>
      <c r="O176" s="89"/>
      <c r="P176" s="89"/>
      <c r="Q176" s="89"/>
      <c r="R176" s="89"/>
      <c r="S176" s="89"/>
      <c r="T176" s="90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3" t="s">
        <v>150</v>
      </c>
      <c r="AU176" s="13" t="s">
        <v>88</v>
      </c>
    </row>
    <row r="177" spans="1:65" s="2" customFormat="1" ht="16.5" customHeight="1">
      <c r="A177" s="36"/>
      <c r="B177" s="37"/>
      <c r="C177" s="246" t="s">
        <v>259</v>
      </c>
      <c r="D177" s="246" t="s">
        <v>173</v>
      </c>
      <c r="E177" s="247" t="s">
        <v>260</v>
      </c>
      <c r="F177" s="248" t="s">
        <v>261</v>
      </c>
      <c r="G177" s="249" t="s">
        <v>262</v>
      </c>
      <c r="H177" s="250">
        <v>187.05</v>
      </c>
      <c r="I177" s="251"/>
      <c r="J177" s="252">
        <f>ROUND(I177*H177,2)</f>
        <v>0</v>
      </c>
      <c r="K177" s="253"/>
      <c r="L177" s="254"/>
      <c r="M177" s="255" t="s">
        <v>1</v>
      </c>
      <c r="N177" s="256" t="s">
        <v>45</v>
      </c>
      <c r="O177" s="89"/>
      <c r="P177" s="239">
        <f>O177*H177</f>
        <v>0</v>
      </c>
      <c r="Q177" s="239">
        <v>0.001</v>
      </c>
      <c r="R177" s="239">
        <f>Q177*H177</f>
        <v>0.18705000000000002</v>
      </c>
      <c r="S177" s="239">
        <v>0</v>
      </c>
      <c r="T177" s="24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41" t="s">
        <v>177</v>
      </c>
      <c r="AT177" s="241" t="s">
        <v>173</v>
      </c>
      <c r="AU177" s="241" t="s">
        <v>88</v>
      </c>
      <c r="AY177" s="13" t="s">
        <v>142</v>
      </c>
      <c r="BE177" s="137">
        <f>IF(N177="základní",J177,0)</f>
        <v>0</v>
      </c>
      <c r="BF177" s="137">
        <f>IF(N177="snížená",J177,0)</f>
        <v>0</v>
      </c>
      <c r="BG177" s="137">
        <f>IF(N177="zákl. přenesená",J177,0)</f>
        <v>0</v>
      </c>
      <c r="BH177" s="137">
        <f>IF(N177="sníž. přenesená",J177,0)</f>
        <v>0</v>
      </c>
      <c r="BI177" s="137">
        <f>IF(N177="nulová",J177,0)</f>
        <v>0</v>
      </c>
      <c r="BJ177" s="13" t="s">
        <v>88</v>
      </c>
      <c r="BK177" s="137">
        <f>ROUND(I177*H177,2)</f>
        <v>0</v>
      </c>
      <c r="BL177" s="13" t="s">
        <v>155</v>
      </c>
      <c r="BM177" s="241" t="s">
        <v>263</v>
      </c>
    </row>
    <row r="178" spans="1:47" s="2" customFormat="1" ht="12">
      <c r="A178" s="36"/>
      <c r="B178" s="37"/>
      <c r="C178" s="38"/>
      <c r="D178" s="242" t="s">
        <v>150</v>
      </c>
      <c r="E178" s="38"/>
      <c r="F178" s="243" t="s">
        <v>261</v>
      </c>
      <c r="G178" s="38"/>
      <c r="H178" s="38"/>
      <c r="I178" s="200"/>
      <c r="J178" s="38"/>
      <c r="K178" s="38"/>
      <c r="L178" s="39"/>
      <c r="M178" s="244"/>
      <c r="N178" s="245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3" t="s">
        <v>150</v>
      </c>
      <c r="AU178" s="13" t="s">
        <v>88</v>
      </c>
    </row>
    <row r="179" spans="1:65" s="2" customFormat="1" ht="24.15" customHeight="1">
      <c r="A179" s="36"/>
      <c r="B179" s="37"/>
      <c r="C179" s="229" t="s">
        <v>264</v>
      </c>
      <c r="D179" s="229" t="s">
        <v>144</v>
      </c>
      <c r="E179" s="230" t="s">
        <v>265</v>
      </c>
      <c r="F179" s="231" t="s">
        <v>266</v>
      </c>
      <c r="G179" s="232" t="s">
        <v>182</v>
      </c>
      <c r="H179" s="233">
        <v>150</v>
      </c>
      <c r="I179" s="234"/>
      <c r="J179" s="235">
        <f>ROUND(I179*H179,2)</f>
        <v>0</v>
      </c>
      <c r="K179" s="236"/>
      <c r="L179" s="39"/>
      <c r="M179" s="237" t="s">
        <v>1</v>
      </c>
      <c r="N179" s="238" t="s">
        <v>45</v>
      </c>
      <c r="O179" s="89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41" t="s">
        <v>155</v>
      </c>
      <c r="AT179" s="241" t="s">
        <v>144</v>
      </c>
      <c r="AU179" s="241" t="s">
        <v>88</v>
      </c>
      <c r="AY179" s="13" t="s">
        <v>142</v>
      </c>
      <c r="BE179" s="137">
        <f>IF(N179="základní",J179,0)</f>
        <v>0</v>
      </c>
      <c r="BF179" s="137">
        <f>IF(N179="snížená",J179,0)</f>
        <v>0</v>
      </c>
      <c r="BG179" s="137">
        <f>IF(N179="zákl. přenesená",J179,0)</f>
        <v>0</v>
      </c>
      <c r="BH179" s="137">
        <f>IF(N179="sníž. přenesená",J179,0)</f>
        <v>0</v>
      </c>
      <c r="BI179" s="137">
        <f>IF(N179="nulová",J179,0)</f>
        <v>0</v>
      </c>
      <c r="BJ179" s="13" t="s">
        <v>88</v>
      </c>
      <c r="BK179" s="137">
        <f>ROUND(I179*H179,2)</f>
        <v>0</v>
      </c>
      <c r="BL179" s="13" t="s">
        <v>155</v>
      </c>
      <c r="BM179" s="241" t="s">
        <v>267</v>
      </c>
    </row>
    <row r="180" spans="1:47" s="2" customFormat="1" ht="12">
      <c r="A180" s="36"/>
      <c r="B180" s="37"/>
      <c r="C180" s="38"/>
      <c r="D180" s="242" t="s">
        <v>150</v>
      </c>
      <c r="E180" s="38"/>
      <c r="F180" s="243" t="s">
        <v>268</v>
      </c>
      <c r="G180" s="38"/>
      <c r="H180" s="38"/>
      <c r="I180" s="200"/>
      <c r="J180" s="38"/>
      <c r="K180" s="38"/>
      <c r="L180" s="39"/>
      <c r="M180" s="244"/>
      <c r="N180" s="245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3" t="s">
        <v>150</v>
      </c>
      <c r="AU180" s="13" t="s">
        <v>88</v>
      </c>
    </row>
    <row r="181" spans="1:65" s="2" customFormat="1" ht="16.5" customHeight="1">
      <c r="A181" s="36"/>
      <c r="B181" s="37"/>
      <c r="C181" s="229" t="s">
        <v>269</v>
      </c>
      <c r="D181" s="229" t="s">
        <v>144</v>
      </c>
      <c r="E181" s="230" t="s">
        <v>270</v>
      </c>
      <c r="F181" s="231" t="s">
        <v>271</v>
      </c>
      <c r="G181" s="232" t="s">
        <v>176</v>
      </c>
      <c r="H181" s="233">
        <v>6</v>
      </c>
      <c r="I181" s="234"/>
      <c r="J181" s="235">
        <f>ROUND(I181*H181,2)</f>
        <v>0</v>
      </c>
      <c r="K181" s="236"/>
      <c r="L181" s="39"/>
      <c r="M181" s="237" t="s">
        <v>1</v>
      </c>
      <c r="N181" s="238" t="s">
        <v>45</v>
      </c>
      <c r="O181" s="89"/>
      <c r="P181" s="239">
        <f>O181*H181</f>
        <v>0</v>
      </c>
      <c r="Q181" s="239">
        <v>0</v>
      </c>
      <c r="R181" s="239">
        <f>Q181*H181</f>
        <v>0</v>
      </c>
      <c r="S181" s="239">
        <v>0</v>
      </c>
      <c r="T181" s="24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41" t="s">
        <v>155</v>
      </c>
      <c r="AT181" s="241" t="s">
        <v>144</v>
      </c>
      <c r="AU181" s="241" t="s">
        <v>88</v>
      </c>
      <c r="AY181" s="13" t="s">
        <v>142</v>
      </c>
      <c r="BE181" s="137">
        <f>IF(N181="základní",J181,0)</f>
        <v>0</v>
      </c>
      <c r="BF181" s="137">
        <f>IF(N181="snížená",J181,0)</f>
        <v>0</v>
      </c>
      <c r="BG181" s="137">
        <f>IF(N181="zákl. přenesená",J181,0)</f>
        <v>0</v>
      </c>
      <c r="BH181" s="137">
        <f>IF(N181="sníž. přenesená",J181,0)</f>
        <v>0</v>
      </c>
      <c r="BI181" s="137">
        <f>IF(N181="nulová",J181,0)</f>
        <v>0</v>
      </c>
      <c r="BJ181" s="13" t="s">
        <v>88</v>
      </c>
      <c r="BK181" s="137">
        <f>ROUND(I181*H181,2)</f>
        <v>0</v>
      </c>
      <c r="BL181" s="13" t="s">
        <v>155</v>
      </c>
      <c r="BM181" s="241" t="s">
        <v>272</v>
      </c>
    </row>
    <row r="182" spans="1:65" s="2" customFormat="1" ht="16.5" customHeight="1">
      <c r="A182" s="36"/>
      <c r="B182" s="37"/>
      <c r="C182" s="246" t="s">
        <v>273</v>
      </c>
      <c r="D182" s="246" t="s">
        <v>173</v>
      </c>
      <c r="E182" s="247" t="s">
        <v>274</v>
      </c>
      <c r="F182" s="248" t="s">
        <v>275</v>
      </c>
      <c r="G182" s="249" t="s">
        <v>176</v>
      </c>
      <c r="H182" s="250">
        <v>10</v>
      </c>
      <c r="I182" s="251"/>
      <c r="J182" s="252">
        <f>ROUND(I182*H182,2)</f>
        <v>0</v>
      </c>
      <c r="K182" s="253"/>
      <c r="L182" s="254"/>
      <c r="M182" s="255" t="s">
        <v>1</v>
      </c>
      <c r="N182" s="256" t="s">
        <v>45</v>
      </c>
      <c r="O182" s="89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41" t="s">
        <v>177</v>
      </c>
      <c r="AT182" s="241" t="s">
        <v>173</v>
      </c>
      <c r="AU182" s="241" t="s">
        <v>88</v>
      </c>
      <c r="AY182" s="13" t="s">
        <v>142</v>
      </c>
      <c r="BE182" s="137">
        <f>IF(N182="základní",J182,0)</f>
        <v>0</v>
      </c>
      <c r="BF182" s="137">
        <f>IF(N182="snížená",J182,0)</f>
        <v>0</v>
      </c>
      <c r="BG182" s="137">
        <f>IF(N182="zákl. přenesená",J182,0)</f>
        <v>0</v>
      </c>
      <c r="BH182" s="137">
        <f>IF(N182="sníž. přenesená",J182,0)</f>
        <v>0</v>
      </c>
      <c r="BI182" s="137">
        <f>IF(N182="nulová",J182,0)</f>
        <v>0</v>
      </c>
      <c r="BJ182" s="13" t="s">
        <v>88</v>
      </c>
      <c r="BK182" s="137">
        <f>ROUND(I182*H182,2)</f>
        <v>0</v>
      </c>
      <c r="BL182" s="13" t="s">
        <v>155</v>
      </c>
      <c r="BM182" s="241" t="s">
        <v>276</v>
      </c>
    </row>
    <row r="183" spans="1:47" s="2" customFormat="1" ht="12">
      <c r="A183" s="36"/>
      <c r="B183" s="37"/>
      <c r="C183" s="38"/>
      <c r="D183" s="242" t="s">
        <v>150</v>
      </c>
      <c r="E183" s="38"/>
      <c r="F183" s="243" t="s">
        <v>275</v>
      </c>
      <c r="G183" s="38"/>
      <c r="H183" s="38"/>
      <c r="I183" s="200"/>
      <c r="J183" s="38"/>
      <c r="K183" s="38"/>
      <c r="L183" s="39"/>
      <c r="M183" s="244"/>
      <c r="N183" s="245"/>
      <c r="O183" s="89"/>
      <c r="P183" s="89"/>
      <c r="Q183" s="89"/>
      <c r="R183" s="89"/>
      <c r="S183" s="89"/>
      <c r="T183" s="90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3" t="s">
        <v>150</v>
      </c>
      <c r="AU183" s="13" t="s">
        <v>88</v>
      </c>
    </row>
    <row r="184" spans="1:65" s="2" customFormat="1" ht="24.15" customHeight="1">
      <c r="A184" s="36"/>
      <c r="B184" s="37"/>
      <c r="C184" s="229" t="s">
        <v>277</v>
      </c>
      <c r="D184" s="229" t="s">
        <v>144</v>
      </c>
      <c r="E184" s="230" t="s">
        <v>278</v>
      </c>
      <c r="F184" s="231" t="s">
        <v>279</v>
      </c>
      <c r="G184" s="232" t="s">
        <v>176</v>
      </c>
      <c r="H184" s="233">
        <v>10</v>
      </c>
      <c r="I184" s="234"/>
      <c r="J184" s="235">
        <f>ROUND(I184*H184,2)</f>
        <v>0</v>
      </c>
      <c r="K184" s="236"/>
      <c r="L184" s="39"/>
      <c r="M184" s="237" t="s">
        <v>1</v>
      </c>
      <c r="N184" s="238" t="s">
        <v>45</v>
      </c>
      <c r="O184" s="89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41" t="s">
        <v>155</v>
      </c>
      <c r="AT184" s="241" t="s">
        <v>144</v>
      </c>
      <c r="AU184" s="241" t="s">
        <v>88</v>
      </c>
      <c r="AY184" s="13" t="s">
        <v>142</v>
      </c>
      <c r="BE184" s="137">
        <f>IF(N184="základní",J184,0)</f>
        <v>0</v>
      </c>
      <c r="BF184" s="137">
        <f>IF(N184="snížená",J184,0)</f>
        <v>0</v>
      </c>
      <c r="BG184" s="137">
        <f>IF(N184="zákl. přenesená",J184,0)</f>
        <v>0</v>
      </c>
      <c r="BH184" s="137">
        <f>IF(N184="sníž. přenesená",J184,0)</f>
        <v>0</v>
      </c>
      <c r="BI184" s="137">
        <f>IF(N184="nulová",J184,0)</f>
        <v>0</v>
      </c>
      <c r="BJ184" s="13" t="s">
        <v>88</v>
      </c>
      <c r="BK184" s="137">
        <f>ROUND(I184*H184,2)</f>
        <v>0</v>
      </c>
      <c r="BL184" s="13" t="s">
        <v>155</v>
      </c>
      <c r="BM184" s="241" t="s">
        <v>280</v>
      </c>
    </row>
    <row r="185" spans="1:47" s="2" customFormat="1" ht="12">
      <c r="A185" s="36"/>
      <c r="B185" s="37"/>
      <c r="C185" s="38"/>
      <c r="D185" s="242" t="s">
        <v>150</v>
      </c>
      <c r="E185" s="38"/>
      <c r="F185" s="243" t="s">
        <v>281</v>
      </c>
      <c r="G185" s="38"/>
      <c r="H185" s="38"/>
      <c r="I185" s="200"/>
      <c r="J185" s="38"/>
      <c r="K185" s="38"/>
      <c r="L185" s="39"/>
      <c r="M185" s="244"/>
      <c r="N185" s="245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3" t="s">
        <v>150</v>
      </c>
      <c r="AU185" s="13" t="s">
        <v>88</v>
      </c>
    </row>
    <row r="186" spans="1:65" s="2" customFormat="1" ht="16.5" customHeight="1">
      <c r="A186" s="36"/>
      <c r="B186" s="37"/>
      <c r="C186" s="246" t="s">
        <v>282</v>
      </c>
      <c r="D186" s="246" t="s">
        <v>173</v>
      </c>
      <c r="E186" s="247" t="s">
        <v>283</v>
      </c>
      <c r="F186" s="248" t="s">
        <v>284</v>
      </c>
      <c r="G186" s="249" t="s">
        <v>147</v>
      </c>
      <c r="H186" s="250">
        <v>0.54</v>
      </c>
      <c r="I186" s="251"/>
      <c r="J186" s="252">
        <f>ROUND(I186*H186,2)</f>
        <v>0</v>
      </c>
      <c r="K186" s="253"/>
      <c r="L186" s="254"/>
      <c r="M186" s="255" t="s">
        <v>1</v>
      </c>
      <c r="N186" s="256" t="s">
        <v>45</v>
      </c>
      <c r="O186" s="89"/>
      <c r="P186" s="239">
        <f>O186*H186</f>
        <v>0</v>
      </c>
      <c r="Q186" s="239">
        <v>0.07</v>
      </c>
      <c r="R186" s="239">
        <f>Q186*H186</f>
        <v>0.03780000000000001</v>
      </c>
      <c r="S186" s="239">
        <v>0</v>
      </c>
      <c r="T186" s="24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41" t="s">
        <v>177</v>
      </c>
      <c r="AT186" s="241" t="s">
        <v>173</v>
      </c>
      <c r="AU186" s="241" t="s">
        <v>88</v>
      </c>
      <c r="AY186" s="13" t="s">
        <v>142</v>
      </c>
      <c r="BE186" s="137">
        <f>IF(N186="základní",J186,0)</f>
        <v>0</v>
      </c>
      <c r="BF186" s="137">
        <f>IF(N186="snížená",J186,0)</f>
        <v>0</v>
      </c>
      <c r="BG186" s="137">
        <f>IF(N186="zákl. přenesená",J186,0)</f>
        <v>0</v>
      </c>
      <c r="BH186" s="137">
        <f>IF(N186="sníž. přenesená",J186,0)</f>
        <v>0</v>
      </c>
      <c r="BI186" s="137">
        <f>IF(N186="nulová",J186,0)</f>
        <v>0</v>
      </c>
      <c r="BJ186" s="13" t="s">
        <v>88</v>
      </c>
      <c r="BK186" s="137">
        <f>ROUND(I186*H186,2)</f>
        <v>0</v>
      </c>
      <c r="BL186" s="13" t="s">
        <v>155</v>
      </c>
      <c r="BM186" s="241" t="s">
        <v>285</v>
      </c>
    </row>
    <row r="187" spans="1:47" s="2" customFormat="1" ht="12">
      <c r="A187" s="36"/>
      <c r="B187" s="37"/>
      <c r="C187" s="38"/>
      <c r="D187" s="242" t="s">
        <v>150</v>
      </c>
      <c r="E187" s="38"/>
      <c r="F187" s="243" t="s">
        <v>284</v>
      </c>
      <c r="G187" s="38"/>
      <c r="H187" s="38"/>
      <c r="I187" s="200"/>
      <c r="J187" s="38"/>
      <c r="K187" s="38"/>
      <c r="L187" s="39"/>
      <c r="M187" s="244"/>
      <c r="N187" s="245"/>
      <c r="O187" s="89"/>
      <c r="P187" s="89"/>
      <c r="Q187" s="89"/>
      <c r="R187" s="89"/>
      <c r="S187" s="89"/>
      <c r="T187" s="90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3" t="s">
        <v>150</v>
      </c>
      <c r="AU187" s="13" t="s">
        <v>88</v>
      </c>
    </row>
    <row r="188" spans="1:65" s="2" customFormat="1" ht="33" customHeight="1">
      <c r="A188" s="36"/>
      <c r="B188" s="37"/>
      <c r="C188" s="229" t="s">
        <v>286</v>
      </c>
      <c r="D188" s="229" t="s">
        <v>144</v>
      </c>
      <c r="E188" s="230" t="s">
        <v>287</v>
      </c>
      <c r="F188" s="231" t="s">
        <v>288</v>
      </c>
      <c r="G188" s="232" t="s">
        <v>147</v>
      </c>
      <c r="H188" s="233">
        <v>0.54</v>
      </c>
      <c r="I188" s="234"/>
      <c r="J188" s="235">
        <f>ROUND(I188*H188,2)</f>
        <v>0</v>
      </c>
      <c r="K188" s="236"/>
      <c r="L188" s="39"/>
      <c r="M188" s="237" t="s">
        <v>1</v>
      </c>
      <c r="N188" s="238" t="s">
        <v>45</v>
      </c>
      <c r="O188" s="89"/>
      <c r="P188" s="239">
        <f>O188*H188</f>
        <v>0</v>
      </c>
      <c r="Q188" s="239">
        <v>0.101</v>
      </c>
      <c r="R188" s="239">
        <f>Q188*H188</f>
        <v>0.054540000000000005</v>
      </c>
      <c r="S188" s="239">
        <v>0</v>
      </c>
      <c r="T188" s="24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41" t="s">
        <v>155</v>
      </c>
      <c r="AT188" s="241" t="s">
        <v>144</v>
      </c>
      <c r="AU188" s="241" t="s">
        <v>88</v>
      </c>
      <c r="AY188" s="13" t="s">
        <v>142</v>
      </c>
      <c r="BE188" s="137">
        <f>IF(N188="základní",J188,0)</f>
        <v>0</v>
      </c>
      <c r="BF188" s="137">
        <f>IF(N188="snížená",J188,0)</f>
        <v>0</v>
      </c>
      <c r="BG188" s="137">
        <f>IF(N188="zákl. přenesená",J188,0)</f>
        <v>0</v>
      </c>
      <c r="BH188" s="137">
        <f>IF(N188="sníž. přenesená",J188,0)</f>
        <v>0</v>
      </c>
      <c r="BI188" s="137">
        <f>IF(N188="nulová",J188,0)</f>
        <v>0</v>
      </c>
      <c r="BJ188" s="13" t="s">
        <v>88</v>
      </c>
      <c r="BK188" s="137">
        <f>ROUND(I188*H188,2)</f>
        <v>0</v>
      </c>
      <c r="BL188" s="13" t="s">
        <v>155</v>
      </c>
      <c r="BM188" s="241" t="s">
        <v>289</v>
      </c>
    </row>
    <row r="189" spans="1:47" s="2" customFormat="1" ht="12">
      <c r="A189" s="36"/>
      <c r="B189" s="37"/>
      <c r="C189" s="38"/>
      <c r="D189" s="242" t="s">
        <v>150</v>
      </c>
      <c r="E189" s="38"/>
      <c r="F189" s="243" t="s">
        <v>290</v>
      </c>
      <c r="G189" s="38"/>
      <c r="H189" s="38"/>
      <c r="I189" s="200"/>
      <c r="J189" s="38"/>
      <c r="K189" s="38"/>
      <c r="L189" s="39"/>
      <c r="M189" s="244"/>
      <c r="N189" s="245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3" t="s">
        <v>150</v>
      </c>
      <c r="AU189" s="13" t="s">
        <v>88</v>
      </c>
    </row>
    <row r="190" spans="1:63" s="11" customFormat="1" ht="25.9" customHeight="1">
      <c r="A190" s="11"/>
      <c r="B190" s="215"/>
      <c r="C190" s="216"/>
      <c r="D190" s="217" t="s">
        <v>79</v>
      </c>
      <c r="E190" s="218" t="s">
        <v>291</v>
      </c>
      <c r="F190" s="218" t="s">
        <v>292</v>
      </c>
      <c r="G190" s="216"/>
      <c r="H190" s="216"/>
      <c r="I190" s="219"/>
      <c r="J190" s="220">
        <f>BK190</f>
        <v>0</v>
      </c>
      <c r="K190" s="216"/>
      <c r="L190" s="221"/>
      <c r="M190" s="222"/>
      <c r="N190" s="223"/>
      <c r="O190" s="223"/>
      <c r="P190" s="224">
        <f>SUM(P191:P218)</f>
        <v>0</v>
      </c>
      <c r="Q190" s="223"/>
      <c r="R190" s="224">
        <f>SUM(R191:R218)</f>
        <v>17.38314</v>
      </c>
      <c r="S190" s="223"/>
      <c r="T190" s="225">
        <f>SUM(T191:T218)</f>
        <v>1.96</v>
      </c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R190" s="226" t="s">
        <v>88</v>
      </c>
      <c r="AT190" s="227" t="s">
        <v>79</v>
      </c>
      <c r="AU190" s="227" t="s">
        <v>80</v>
      </c>
      <c r="AY190" s="226" t="s">
        <v>142</v>
      </c>
      <c r="BK190" s="228">
        <f>SUM(BK191:BK218)</f>
        <v>0</v>
      </c>
    </row>
    <row r="191" spans="1:65" s="2" customFormat="1" ht="21.75" customHeight="1">
      <c r="A191" s="36"/>
      <c r="B191" s="37"/>
      <c r="C191" s="229" t="s">
        <v>293</v>
      </c>
      <c r="D191" s="229" t="s">
        <v>144</v>
      </c>
      <c r="E191" s="230" t="s">
        <v>145</v>
      </c>
      <c r="F191" s="231" t="s">
        <v>146</v>
      </c>
      <c r="G191" s="232" t="s">
        <v>147</v>
      </c>
      <c r="H191" s="233">
        <v>61</v>
      </c>
      <c r="I191" s="234"/>
      <c r="J191" s="235">
        <f>ROUND(I191*H191,2)</f>
        <v>0</v>
      </c>
      <c r="K191" s="236"/>
      <c r="L191" s="39"/>
      <c r="M191" s="237" t="s">
        <v>1</v>
      </c>
      <c r="N191" s="238" t="s">
        <v>45</v>
      </c>
      <c r="O191" s="89"/>
      <c r="P191" s="239">
        <f>O191*H191</f>
        <v>0</v>
      </c>
      <c r="Q191" s="239">
        <v>0</v>
      </c>
      <c r="R191" s="239">
        <f>Q191*H191</f>
        <v>0</v>
      </c>
      <c r="S191" s="239">
        <v>0</v>
      </c>
      <c r="T191" s="24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41" t="s">
        <v>155</v>
      </c>
      <c r="AT191" s="241" t="s">
        <v>144</v>
      </c>
      <c r="AU191" s="241" t="s">
        <v>88</v>
      </c>
      <c r="AY191" s="13" t="s">
        <v>142</v>
      </c>
      <c r="BE191" s="137">
        <f>IF(N191="základní",J191,0)</f>
        <v>0</v>
      </c>
      <c r="BF191" s="137">
        <f>IF(N191="snížená",J191,0)</f>
        <v>0</v>
      </c>
      <c r="BG191" s="137">
        <f>IF(N191="zákl. přenesená",J191,0)</f>
        <v>0</v>
      </c>
      <c r="BH191" s="137">
        <f>IF(N191="sníž. přenesená",J191,0)</f>
        <v>0</v>
      </c>
      <c r="BI191" s="137">
        <f>IF(N191="nulová",J191,0)</f>
        <v>0</v>
      </c>
      <c r="BJ191" s="13" t="s">
        <v>88</v>
      </c>
      <c r="BK191" s="137">
        <f>ROUND(I191*H191,2)</f>
        <v>0</v>
      </c>
      <c r="BL191" s="13" t="s">
        <v>155</v>
      </c>
      <c r="BM191" s="241" t="s">
        <v>294</v>
      </c>
    </row>
    <row r="192" spans="1:47" s="2" customFormat="1" ht="12">
      <c r="A192" s="36"/>
      <c r="B192" s="37"/>
      <c r="C192" s="38"/>
      <c r="D192" s="242" t="s">
        <v>150</v>
      </c>
      <c r="E192" s="38"/>
      <c r="F192" s="243" t="s">
        <v>151</v>
      </c>
      <c r="G192" s="38"/>
      <c r="H192" s="38"/>
      <c r="I192" s="200"/>
      <c r="J192" s="38"/>
      <c r="K192" s="38"/>
      <c r="L192" s="39"/>
      <c r="M192" s="244"/>
      <c r="N192" s="245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3" t="s">
        <v>150</v>
      </c>
      <c r="AU192" s="13" t="s">
        <v>88</v>
      </c>
    </row>
    <row r="193" spans="1:65" s="2" customFormat="1" ht="21.75" customHeight="1">
      <c r="A193" s="36"/>
      <c r="B193" s="37"/>
      <c r="C193" s="229" t="s">
        <v>295</v>
      </c>
      <c r="D193" s="229" t="s">
        <v>144</v>
      </c>
      <c r="E193" s="230" t="s">
        <v>158</v>
      </c>
      <c r="F193" s="231" t="s">
        <v>159</v>
      </c>
      <c r="G193" s="232" t="s">
        <v>154</v>
      </c>
      <c r="H193" s="233">
        <v>61</v>
      </c>
      <c r="I193" s="234"/>
      <c r="J193" s="235">
        <f>ROUND(I193*H193,2)</f>
        <v>0</v>
      </c>
      <c r="K193" s="236"/>
      <c r="L193" s="39"/>
      <c r="M193" s="237" t="s">
        <v>1</v>
      </c>
      <c r="N193" s="238" t="s">
        <v>45</v>
      </c>
      <c r="O193" s="89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41" t="s">
        <v>155</v>
      </c>
      <c r="AT193" s="241" t="s">
        <v>144</v>
      </c>
      <c r="AU193" s="241" t="s">
        <v>88</v>
      </c>
      <c r="AY193" s="13" t="s">
        <v>142</v>
      </c>
      <c r="BE193" s="137">
        <f>IF(N193="základní",J193,0)</f>
        <v>0</v>
      </c>
      <c r="BF193" s="137">
        <f>IF(N193="snížená",J193,0)</f>
        <v>0</v>
      </c>
      <c r="BG193" s="137">
        <f>IF(N193="zákl. přenesená",J193,0)</f>
        <v>0</v>
      </c>
      <c r="BH193" s="137">
        <f>IF(N193="sníž. přenesená",J193,0)</f>
        <v>0</v>
      </c>
      <c r="BI193" s="137">
        <f>IF(N193="nulová",J193,0)</f>
        <v>0</v>
      </c>
      <c r="BJ193" s="13" t="s">
        <v>88</v>
      </c>
      <c r="BK193" s="137">
        <f>ROUND(I193*H193,2)</f>
        <v>0</v>
      </c>
      <c r="BL193" s="13" t="s">
        <v>155</v>
      </c>
      <c r="BM193" s="241" t="s">
        <v>296</v>
      </c>
    </row>
    <row r="194" spans="1:47" s="2" customFormat="1" ht="12">
      <c r="A194" s="36"/>
      <c r="B194" s="37"/>
      <c r="C194" s="38"/>
      <c r="D194" s="242" t="s">
        <v>150</v>
      </c>
      <c r="E194" s="38"/>
      <c r="F194" s="243" t="s">
        <v>159</v>
      </c>
      <c r="G194" s="38"/>
      <c r="H194" s="38"/>
      <c r="I194" s="200"/>
      <c r="J194" s="38"/>
      <c r="K194" s="38"/>
      <c r="L194" s="39"/>
      <c r="M194" s="244"/>
      <c r="N194" s="245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3" t="s">
        <v>150</v>
      </c>
      <c r="AU194" s="13" t="s">
        <v>88</v>
      </c>
    </row>
    <row r="195" spans="1:65" s="2" customFormat="1" ht="24.15" customHeight="1">
      <c r="A195" s="36"/>
      <c r="B195" s="37"/>
      <c r="C195" s="229" t="s">
        <v>297</v>
      </c>
      <c r="D195" s="229" t="s">
        <v>144</v>
      </c>
      <c r="E195" s="230" t="s">
        <v>298</v>
      </c>
      <c r="F195" s="231" t="s">
        <v>299</v>
      </c>
      <c r="G195" s="232" t="s">
        <v>182</v>
      </c>
      <c r="H195" s="233">
        <v>125</v>
      </c>
      <c r="I195" s="234"/>
      <c r="J195" s="235">
        <f>ROUND(I195*H195,2)</f>
        <v>0</v>
      </c>
      <c r="K195" s="236"/>
      <c r="L195" s="39"/>
      <c r="M195" s="237" t="s">
        <v>1</v>
      </c>
      <c r="N195" s="238" t="s">
        <v>45</v>
      </c>
      <c r="O195" s="89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41" t="s">
        <v>155</v>
      </c>
      <c r="AT195" s="241" t="s">
        <v>144</v>
      </c>
      <c r="AU195" s="241" t="s">
        <v>88</v>
      </c>
      <c r="AY195" s="13" t="s">
        <v>142</v>
      </c>
      <c r="BE195" s="137">
        <f>IF(N195="základní",J195,0)</f>
        <v>0</v>
      </c>
      <c r="BF195" s="137">
        <f>IF(N195="snížená",J195,0)</f>
        <v>0</v>
      </c>
      <c r="BG195" s="137">
        <f>IF(N195="zákl. přenesená",J195,0)</f>
        <v>0</v>
      </c>
      <c r="BH195" s="137">
        <f>IF(N195="sníž. přenesená",J195,0)</f>
        <v>0</v>
      </c>
      <c r="BI195" s="137">
        <f>IF(N195="nulová",J195,0)</f>
        <v>0</v>
      </c>
      <c r="BJ195" s="13" t="s">
        <v>88</v>
      </c>
      <c r="BK195" s="137">
        <f>ROUND(I195*H195,2)</f>
        <v>0</v>
      </c>
      <c r="BL195" s="13" t="s">
        <v>155</v>
      </c>
      <c r="BM195" s="241" t="s">
        <v>300</v>
      </c>
    </row>
    <row r="196" spans="1:47" s="2" customFormat="1" ht="12">
      <c r="A196" s="36"/>
      <c r="B196" s="37"/>
      <c r="C196" s="38"/>
      <c r="D196" s="242" t="s">
        <v>150</v>
      </c>
      <c r="E196" s="38"/>
      <c r="F196" s="243" t="s">
        <v>301</v>
      </c>
      <c r="G196" s="38"/>
      <c r="H196" s="38"/>
      <c r="I196" s="200"/>
      <c r="J196" s="38"/>
      <c r="K196" s="38"/>
      <c r="L196" s="39"/>
      <c r="M196" s="244"/>
      <c r="N196" s="245"/>
      <c r="O196" s="89"/>
      <c r="P196" s="89"/>
      <c r="Q196" s="89"/>
      <c r="R196" s="89"/>
      <c r="S196" s="89"/>
      <c r="T196" s="90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3" t="s">
        <v>150</v>
      </c>
      <c r="AU196" s="13" t="s">
        <v>88</v>
      </c>
    </row>
    <row r="197" spans="1:65" s="2" customFormat="1" ht="24.15" customHeight="1">
      <c r="A197" s="36"/>
      <c r="B197" s="37"/>
      <c r="C197" s="229" t="s">
        <v>302</v>
      </c>
      <c r="D197" s="229" t="s">
        <v>144</v>
      </c>
      <c r="E197" s="230" t="s">
        <v>303</v>
      </c>
      <c r="F197" s="231" t="s">
        <v>304</v>
      </c>
      <c r="G197" s="232" t="s">
        <v>182</v>
      </c>
      <c r="H197" s="233">
        <v>125</v>
      </c>
      <c r="I197" s="234"/>
      <c r="J197" s="235">
        <f>ROUND(I197*H197,2)</f>
        <v>0</v>
      </c>
      <c r="K197" s="236"/>
      <c r="L197" s="39"/>
      <c r="M197" s="237" t="s">
        <v>1</v>
      </c>
      <c r="N197" s="238" t="s">
        <v>45</v>
      </c>
      <c r="O197" s="89"/>
      <c r="P197" s="239">
        <f>O197*H197</f>
        <v>0</v>
      </c>
      <c r="Q197" s="239">
        <v>0</v>
      </c>
      <c r="R197" s="239">
        <f>Q197*H197</f>
        <v>0</v>
      </c>
      <c r="S197" s="239">
        <v>0</v>
      </c>
      <c r="T197" s="24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41" t="s">
        <v>155</v>
      </c>
      <c r="AT197" s="241" t="s">
        <v>144</v>
      </c>
      <c r="AU197" s="241" t="s">
        <v>88</v>
      </c>
      <c r="AY197" s="13" t="s">
        <v>142</v>
      </c>
      <c r="BE197" s="137">
        <f>IF(N197="základní",J197,0)</f>
        <v>0</v>
      </c>
      <c r="BF197" s="137">
        <f>IF(N197="snížená",J197,0)</f>
        <v>0</v>
      </c>
      <c r="BG197" s="137">
        <f>IF(N197="zákl. přenesená",J197,0)</f>
        <v>0</v>
      </c>
      <c r="BH197" s="137">
        <f>IF(N197="sníž. přenesená",J197,0)</f>
        <v>0</v>
      </c>
      <c r="BI197" s="137">
        <f>IF(N197="nulová",J197,0)</f>
        <v>0</v>
      </c>
      <c r="BJ197" s="13" t="s">
        <v>88</v>
      </c>
      <c r="BK197" s="137">
        <f>ROUND(I197*H197,2)</f>
        <v>0</v>
      </c>
      <c r="BL197" s="13" t="s">
        <v>155</v>
      </c>
      <c r="BM197" s="241" t="s">
        <v>305</v>
      </c>
    </row>
    <row r="198" spans="1:47" s="2" customFormat="1" ht="12">
      <c r="A198" s="36"/>
      <c r="B198" s="37"/>
      <c r="C198" s="38"/>
      <c r="D198" s="242" t="s">
        <v>150</v>
      </c>
      <c r="E198" s="38"/>
      <c r="F198" s="243" t="s">
        <v>306</v>
      </c>
      <c r="G198" s="38"/>
      <c r="H198" s="38"/>
      <c r="I198" s="200"/>
      <c r="J198" s="38"/>
      <c r="K198" s="38"/>
      <c r="L198" s="39"/>
      <c r="M198" s="244"/>
      <c r="N198" s="245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3" t="s">
        <v>150</v>
      </c>
      <c r="AU198" s="13" t="s">
        <v>88</v>
      </c>
    </row>
    <row r="199" spans="1:65" s="2" customFormat="1" ht="16.5" customHeight="1">
      <c r="A199" s="36"/>
      <c r="B199" s="37"/>
      <c r="C199" s="229" t="s">
        <v>307</v>
      </c>
      <c r="D199" s="229" t="s">
        <v>144</v>
      </c>
      <c r="E199" s="230" t="s">
        <v>308</v>
      </c>
      <c r="F199" s="231" t="s">
        <v>309</v>
      </c>
      <c r="G199" s="232" t="s">
        <v>182</v>
      </c>
      <c r="H199" s="233">
        <v>125</v>
      </c>
      <c r="I199" s="234"/>
      <c r="J199" s="235">
        <f>ROUND(I199*H199,2)</f>
        <v>0</v>
      </c>
      <c r="K199" s="236"/>
      <c r="L199" s="39"/>
      <c r="M199" s="237" t="s">
        <v>1</v>
      </c>
      <c r="N199" s="238" t="s">
        <v>45</v>
      </c>
      <c r="O199" s="89"/>
      <c r="P199" s="239">
        <f>O199*H199</f>
        <v>0</v>
      </c>
      <c r="Q199" s="239">
        <v>9E-05</v>
      </c>
      <c r="R199" s="239">
        <f>Q199*H199</f>
        <v>0.011250000000000001</v>
      </c>
      <c r="S199" s="239">
        <v>0</v>
      </c>
      <c r="T199" s="24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41" t="s">
        <v>155</v>
      </c>
      <c r="AT199" s="241" t="s">
        <v>144</v>
      </c>
      <c r="AU199" s="241" t="s">
        <v>88</v>
      </c>
      <c r="AY199" s="13" t="s">
        <v>142</v>
      </c>
      <c r="BE199" s="137">
        <f>IF(N199="základní",J199,0)</f>
        <v>0</v>
      </c>
      <c r="BF199" s="137">
        <f>IF(N199="snížená",J199,0)</f>
        <v>0</v>
      </c>
      <c r="BG199" s="137">
        <f>IF(N199="zákl. přenesená",J199,0)</f>
        <v>0</v>
      </c>
      <c r="BH199" s="137">
        <f>IF(N199="sníž. přenesená",J199,0)</f>
        <v>0</v>
      </c>
      <c r="BI199" s="137">
        <f>IF(N199="nulová",J199,0)</f>
        <v>0</v>
      </c>
      <c r="BJ199" s="13" t="s">
        <v>88</v>
      </c>
      <c r="BK199" s="137">
        <f>ROUND(I199*H199,2)</f>
        <v>0</v>
      </c>
      <c r="BL199" s="13" t="s">
        <v>155</v>
      </c>
      <c r="BM199" s="241" t="s">
        <v>310</v>
      </c>
    </row>
    <row r="200" spans="1:47" s="2" customFormat="1" ht="12">
      <c r="A200" s="36"/>
      <c r="B200" s="37"/>
      <c r="C200" s="38"/>
      <c r="D200" s="242" t="s">
        <v>150</v>
      </c>
      <c r="E200" s="38"/>
      <c r="F200" s="243" t="s">
        <v>311</v>
      </c>
      <c r="G200" s="38"/>
      <c r="H200" s="38"/>
      <c r="I200" s="200"/>
      <c r="J200" s="38"/>
      <c r="K200" s="38"/>
      <c r="L200" s="39"/>
      <c r="M200" s="244"/>
      <c r="N200" s="245"/>
      <c r="O200" s="89"/>
      <c r="P200" s="89"/>
      <c r="Q200" s="89"/>
      <c r="R200" s="89"/>
      <c r="S200" s="89"/>
      <c r="T200" s="90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3" t="s">
        <v>150</v>
      </c>
      <c r="AU200" s="13" t="s">
        <v>88</v>
      </c>
    </row>
    <row r="201" spans="1:65" s="2" customFormat="1" ht="24.15" customHeight="1">
      <c r="A201" s="36"/>
      <c r="B201" s="37"/>
      <c r="C201" s="246" t="s">
        <v>312</v>
      </c>
      <c r="D201" s="246" t="s">
        <v>173</v>
      </c>
      <c r="E201" s="247" t="s">
        <v>313</v>
      </c>
      <c r="F201" s="248" t="s">
        <v>314</v>
      </c>
      <c r="G201" s="249" t="s">
        <v>182</v>
      </c>
      <c r="H201" s="250">
        <v>125</v>
      </c>
      <c r="I201" s="251"/>
      <c r="J201" s="252">
        <f>ROUND(I201*H201,2)</f>
        <v>0</v>
      </c>
      <c r="K201" s="253"/>
      <c r="L201" s="254"/>
      <c r="M201" s="255" t="s">
        <v>1</v>
      </c>
      <c r="N201" s="256" t="s">
        <v>45</v>
      </c>
      <c r="O201" s="89"/>
      <c r="P201" s="239">
        <f>O201*H201</f>
        <v>0</v>
      </c>
      <c r="Q201" s="239">
        <v>2E-05</v>
      </c>
      <c r="R201" s="239">
        <f>Q201*H201</f>
        <v>0.0025</v>
      </c>
      <c r="S201" s="239">
        <v>0</v>
      </c>
      <c r="T201" s="24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41" t="s">
        <v>315</v>
      </c>
      <c r="AT201" s="241" t="s">
        <v>173</v>
      </c>
      <c r="AU201" s="241" t="s">
        <v>88</v>
      </c>
      <c r="AY201" s="13" t="s">
        <v>142</v>
      </c>
      <c r="BE201" s="137">
        <f>IF(N201="základní",J201,0)</f>
        <v>0</v>
      </c>
      <c r="BF201" s="137">
        <f>IF(N201="snížená",J201,0)</f>
        <v>0</v>
      </c>
      <c r="BG201" s="137">
        <f>IF(N201="zákl. přenesená",J201,0)</f>
        <v>0</v>
      </c>
      <c r="BH201" s="137">
        <f>IF(N201="sníž. přenesená",J201,0)</f>
        <v>0</v>
      </c>
      <c r="BI201" s="137">
        <f>IF(N201="nulová",J201,0)</f>
        <v>0</v>
      </c>
      <c r="BJ201" s="13" t="s">
        <v>88</v>
      </c>
      <c r="BK201" s="137">
        <f>ROUND(I201*H201,2)</f>
        <v>0</v>
      </c>
      <c r="BL201" s="13" t="s">
        <v>148</v>
      </c>
      <c r="BM201" s="241" t="s">
        <v>316</v>
      </c>
    </row>
    <row r="202" spans="1:47" s="2" customFormat="1" ht="12">
      <c r="A202" s="36"/>
      <c r="B202" s="37"/>
      <c r="C202" s="38"/>
      <c r="D202" s="242" t="s">
        <v>150</v>
      </c>
      <c r="E202" s="38"/>
      <c r="F202" s="243" t="s">
        <v>314</v>
      </c>
      <c r="G202" s="38"/>
      <c r="H202" s="38"/>
      <c r="I202" s="200"/>
      <c r="J202" s="38"/>
      <c r="K202" s="38"/>
      <c r="L202" s="39"/>
      <c r="M202" s="244"/>
      <c r="N202" s="245"/>
      <c r="O202" s="89"/>
      <c r="P202" s="89"/>
      <c r="Q202" s="89"/>
      <c r="R202" s="89"/>
      <c r="S202" s="89"/>
      <c r="T202" s="90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3" t="s">
        <v>150</v>
      </c>
      <c r="AU202" s="13" t="s">
        <v>88</v>
      </c>
    </row>
    <row r="203" spans="1:65" s="2" customFormat="1" ht="24.15" customHeight="1">
      <c r="A203" s="36"/>
      <c r="B203" s="37"/>
      <c r="C203" s="246" t="s">
        <v>317</v>
      </c>
      <c r="D203" s="246" t="s">
        <v>173</v>
      </c>
      <c r="E203" s="247" t="s">
        <v>318</v>
      </c>
      <c r="F203" s="248" t="s">
        <v>319</v>
      </c>
      <c r="G203" s="249" t="s">
        <v>182</v>
      </c>
      <c r="H203" s="250">
        <v>145</v>
      </c>
      <c r="I203" s="251"/>
      <c r="J203" s="252">
        <f>ROUND(I203*H203,2)</f>
        <v>0</v>
      </c>
      <c r="K203" s="253"/>
      <c r="L203" s="254"/>
      <c r="M203" s="255" t="s">
        <v>1</v>
      </c>
      <c r="N203" s="256" t="s">
        <v>45</v>
      </c>
      <c r="O203" s="89"/>
      <c r="P203" s="239">
        <f>O203*H203</f>
        <v>0</v>
      </c>
      <c r="Q203" s="239">
        <v>0.00019</v>
      </c>
      <c r="R203" s="239">
        <f>Q203*H203</f>
        <v>0.02755</v>
      </c>
      <c r="S203" s="239">
        <v>0</v>
      </c>
      <c r="T203" s="24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41" t="s">
        <v>315</v>
      </c>
      <c r="AT203" s="241" t="s">
        <v>173</v>
      </c>
      <c r="AU203" s="241" t="s">
        <v>88</v>
      </c>
      <c r="AY203" s="13" t="s">
        <v>142</v>
      </c>
      <c r="BE203" s="137">
        <f>IF(N203="základní",J203,0)</f>
        <v>0</v>
      </c>
      <c r="BF203" s="137">
        <f>IF(N203="snížená",J203,0)</f>
        <v>0</v>
      </c>
      <c r="BG203" s="137">
        <f>IF(N203="zákl. přenesená",J203,0)</f>
        <v>0</v>
      </c>
      <c r="BH203" s="137">
        <f>IF(N203="sníž. přenesená",J203,0)</f>
        <v>0</v>
      </c>
      <c r="BI203" s="137">
        <f>IF(N203="nulová",J203,0)</f>
        <v>0</v>
      </c>
      <c r="BJ203" s="13" t="s">
        <v>88</v>
      </c>
      <c r="BK203" s="137">
        <f>ROUND(I203*H203,2)</f>
        <v>0</v>
      </c>
      <c r="BL203" s="13" t="s">
        <v>148</v>
      </c>
      <c r="BM203" s="241" t="s">
        <v>320</v>
      </c>
    </row>
    <row r="204" spans="1:47" s="2" customFormat="1" ht="12">
      <c r="A204" s="36"/>
      <c r="B204" s="37"/>
      <c r="C204" s="38"/>
      <c r="D204" s="242" t="s">
        <v>150</v>
      </c>
      <c r="E204" s="38"/>
      <c r="F204" s="243" t="s">
        <v>319</v>
      </c>
      <c r="G204" s="38"/>
      <c r="H204" s="38"/>
      <c r="I204" s="200"/>
      <c r="J204" s="38"/>
      <c r="K204" s="38"/>
      <c r="L204" s="39"/>
      <c r="M204" s="244"/>
      <c r="N204" s="245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3" t="s">
        <v>150</v>
      </c>
      <c r="AU204" s="13" t="s">
        <v>88</v>
      </c>
    </row>
    <row r="205" spans="1:65" s="2" customFormat="1" ht="24.15" customHeight="1">
      <c r="A205" s="36"/>
      <c r="B205" s="37"/>
      <c r="C205" s="229" t="s">
        <v>321</v>
      </c>
      <c r="D205" s="229" t="s">
        <v>144</v>
      </c>
      <c r="E205" s="230" t="s">
        <v>322</v>
      </c>
      <c r="F205" s="231" t="s">
        <v>323</v>
      </c>
      <c r="G205" s="232" t="s">
        <v>182</v>
      </c>
      <c r="H205" s="233">
        <v>145</v>
      </c>
      <c r="I205" s="234"/>
      <c r="J205" s="235">
        <f>ROUND(I205*H205,2)</f>
        <v>0</v>
      </c>
      <c r="K205" s="236"/>
      <c r="L205" s="39"/>
      <c r="M205" s="237" t="s">
        <v>1</v>
      </c>
      <c r="N205" s="238" t="s">
        <v>45</v>
      </c>
      <c r="O205" s="89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41" t="s">
        <v>148</v>
      </c>
      <c r="AT205" s="241" t="s">
        <v>144</v>
      </c>
      <c r="AU205" s="241" t="s">
        <v>88</v>
      </c>
      <c r="AY205" s="13" t="s">
        <v>142</v>
      </c>
      <c r="BE205" s="137">
        <f>IF(N205="základní",J205,0)</f>
        <v>0</v>
      </c>
      <c r="BF205" s="137">
        <f>IF(N205="snížená",J205,0)</f>
        <v>0</v>
      </c>
      <c r="BG205" s="137">
        <f>IF(N205="zákl. přenesená",J205,0)</f>
        <v>0</v>
      </c>
      <c r="BH205" s="137">
        <f>IF(N205="sníž. přenesená",J205,0)</f>
        <v>0</v>
      </c>
      <c r="BI205" s="137">
        <f>IF(N205="nulová",J205,0)</f>
        <v>0</v>
      </c>
      <c r="BJ205" s="13" t="s">
        <v>88</v>
      </c>
      <c r="BK205" s="137">
        <f>ROUND(I205*H205,2)</f>
        <v>0</v>
      </c>
      <c r="BL205" s="13" t="s">
        <v>148</v>
      </c>
      <c r="BM205" s="241" t="s">
        <v>324</v>
      </c>
    </row>
    <row r="206" spans="1:47" s="2" customFormat="1" ht="12">
      <c r="A206" s="36"/>
      <c r="B206" s="37"/>
      <c r="C206" s="38"/>
      <c r="D206" s="242" t="s">
        <v>150</v>
      </c>
      <c r="E206" s="38"/>
      <c r="F206" s="243" t="s">
        <v>325</v>
      </c>
      <c r="G206" s="38"/>
      <c r="H206" s="38"/>
      <c r="I206" s="200"/>
      <c r="J206" s="38"/>
      <c r="K206" s="38"/>
      <c r="L206" s="39"/>
      <c r="M206" s="244"/>
      <c r="N206" s="245"/>
      <c r="O206" s="89"/>
      <c r="P206" s="89"/>
      <c r="Q206" s="89"/>
      <c r="R206" s="89"/>
      <c r="S206" s="89"/>
      <c r="T206" s="90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3" t="s">
        <v>150</v>
      </c>
      <c r="AU206" s="13" t="s">
        <v>88</v>
      </c>
    </row>
    <row r="207" spans="1:65" s="2" customFormat="1" ht="16.5" customHeight="1">
      <c r="A207" s="36"/>
      <c r="B207" s="37"/>
      <c r="C207" s="229" t="s">
        <v>326</v>
      </c>
      <c r="D207" s="229" t="s">
        <v>144</v>
      </c>
      <c r="E207" s="230" t="s">
        <v>327</v>
      </c>
      <c r="F207" s="231" t="s">
        <v>328</v>
      </c>
      <c r="G207" s="232" t="s">
        <v>154</v>
      </c>
      <c r="H207" s="233">
        <v>0.98</v>
      </c>
      <c r="I207" s="234"/>
      <c r="J207" s="235">
        <f>ROUND(I207*H207,2)</f>
        <v>0</v>
      </c>
      <c r="K207" s="236"/>
      <c r="L207" s="39"/>
      <c r="M207" s="237" t="s">
        <v>1</v>
      </c>
      <c r="N207" s="238" t="s">
        <v>45</v>
      </c>
      <c r="O207" s="89"/>
      <c r="P207" s="239">
        <f>O207*H207</f>
        <v>0</v>
      </c>
      <c r="Q207" s="239">
        <v>0</v>
      </c>
      <c r="R207" s="239">
        <f>Q207*H207</f>
        <v>0</v>
      </c>
      <c r="S207" s="239">
        <v>2</v>
      </c>
      <c r="T207" s="240">
        <f>S207*H207</f>
        <v>1.96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41" t="s">
        <v>148</v>
      </c>
      <c r="AT207" s="241" t="s">
        <v>144</v>
      </c>
      <c r="AU207" s="241" t="s">
        <v>88</v>
      </c>
      <c r="AY207" s="13" t="s">
        <v>142</v>
      </c>
      <c r="BE207" s="137">
        <f>IF(N207="základní",J207,0)</f>
        <v>0</v>
      </c>
      <c r="BF207" s="137">
        <f>IF(N207="snížená",J207,0)</f>
        <v>0</v>
      </c>
      <c r="BG207" s="137">
        <f>IF(N207="zákl. přenesená",J207,0)</f>
        <v>0</v>
      </c>
      <c r="BH207" s="137">
        <f>IF(N207="sníž. přenesená",J207,0)</f>
        <v>0</v>
      </c>
      <c r="BI207" s="137">
        <f>IF(N207="nulová",J207,0)</f>
        <v>0</v>
      </c>
      <c r="BJ207" s="13" t="s">
        <v>88</v>
      </c>
      <c r="BK207" s="137">
        <f>ROUND(I207*H207,2)</f>
        <v>0</v>
      </c>
      <c r="BL207" s="13" t="s">
        <v>148</v>
      </c>
      <c r="BM207" s="241" t="s">
        <v>329</v>
      </c>
    </row>
    <row r="208" spans="1:47" s="2" customFormat="1" ht="12">
      <c r="A208" s="36"/>
      <c r="B208" s="37"/>
      <c r="C208" s="38"/>
      <c r="D208" s="242" t="s">
        <v>150</v>
      </c>
      <c r="E208" s="38"/>
      <c r="F208" s="243" t="s">
        <v>330</v>
      </c>
      <c r="G208" s="38"/>
      <c r="H208" s="38"/>
      <c r="I208" s="200"/>
      <c r="J208" s="38"/>
      <c r="K208" s="38"/>
      <c r="L208" s="39"/>
      <c r="M208" s="244"/>
      <c r="N208" s="245"/>
      <c r="O208" s="89"/>
      <c r="P208" s="89"/>
      <c r="Q208" s="89"/>
      <c r="R208" s="89"/>
      <c r="S208" s="89"/>
      <c r="T208" s="90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3" t="s">
        <v>150</v>
      </c>
      <c r="AU208" s="13" t="s">
        <v>88</v>
      </c>
    </row>
    <row r="209" spans="1:65" s="2" customFormat="1" ht="16.5" customHeight="1">
      <c r="A209" s="36"/>
      <c r="B209" s="37"/>
      <c r="C209" s="246" t="s">
        <v>331</v>
      </c>
      <c r="D209" s="246" t="s">
        <v>173</v>
      </c>
      <c r="E209" s="247" t="s">
        <v>332</v>
      </c>
      <c r="F209" s="248" t="s">
        <v>333</v>
      </c>
      <c r="G209" s="249" t="s">
        <v>164</v>
      </c>
      <c r="H209" s="250">
        <v>1.1</v>
      </c>
      <c r="I209" s="251"/>
      <c r="J209" s="252">
        <f>ROUND(I209*H209,2)</f>
        <v>0</v>
      </c>
      <c r="K209" s="253"/>
      <c r="L209" s="254"/>
      <c r="M209" s="255" t="s">
        <v>1</v>
      </c>
      <c r="N209" s="256" t="s">
        <v>45</v>
      </c>
      <c r="O209" s="89"/>
      <c r="P209" s="239">
        <f>O209*H209</f>
        <v>0</v>
      </c>
      <c r="Q209" s="239">
        <v>1</v>
      </c>
      <c r="R209" s="239">
        <f>Q209*H209</f>
        <v>1.1</v>
      </c>
      <c r="S209" s="239">
        <v>0</v>
      </c>
      <c r="T209" s="24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41" t="s">
        <v>177</v>
      </c>
      <c r="AT209" s="241" t="s">
        <v>173</v>
      </c>
      <c r="AU209" s="241" t="s">
        <v>88</v>
      </c>
      <c r="AY209" s="13" t="s">
        <v>142</v>
      </c>
      <c r="BE209" s="137">
        <f>IF(N209="základní",J209,0)</f>
        <v>0</v>
      </c>
      <c r="BF209" s="137">
        <f>IF(N209="snížená",J209,0)</f>
        <v>0</v>
      </c>
      <c r="BG209" s="137">
        <f>IF(N209="zákl. přenesená",J209,0)</f>
        <v>0</v>
      </c>
      <c r="BH209" s="137">
        <f>IF(N209="sníž. přenesená",J209,0)</f>
        <v>0</v>
      </c>
      <c r="BI209" s="137">
        <f>IF(N209="nulová",J209,0)</f>
        <v>0</v>
      </c>
      <c r="BJ209" s="13" t="s">
        <v>88</v>
      </c>
      <c r="BK209" s="137">
        <f>ROUND(I209*H209,2)</f>
        <v>0</v>
      </c>
      <c r="BL209" s="13" t="s">
        <v>155</v>
      </c>
      <c r="BM209" s="241" t="s">
        <v>334</v>
      </c>
    </row>
    <row r="210" spans="1:47" s="2" customFormat="1" ht="12">
      <c r="A210" s="36"/>
      <c r="B210" s="37"/>
      <c r="C210" s="38"/>
      <c r="D210" s="242" t="s">
        <v>150</v>
      </c>
      <c r="E210" s="38"/>
      <c r="F210" s="243" t="s">
        <v>333</v>
      </c>
      <c r="G210" s="38"/>
      <c r="H210" s="38"/>
      <c r="I210" s="200"/>
      <c r="J210" s="38"/>
      <c r="K210" s="38"/>
      <c r="L210" s="39"/>
      <c r="M210" s="244"/>
      <c r="N210" s="245"/>
      <c r="O210" s="89"/>
      <c r="P210" s="89"/>
      <c r="Q210" s="89"/>
      <c r="R210" s="89"/>
      <c r="S210" s="89"/>
      <c r="T210" s="90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3" t="s">
        <v>150</v>
      </c>
      <c r="AU210" s="13" t="s">
        <v>88</v>
      </c>
    </row>
    <row r="211" spans="1:65" s="2" customFormat="1" ht="16.5" customHeight="1">
      <c r="A211" s="36"/>
      <c r="B211" s="37"/>
      <c r="C211" s="246" t="s">
        <v>335</v>
      </c>
      <c r="D211" s="246" t="s">
        <v>173</v>
      </c>
      <c r="E211" s="247" t="s">
        <v>336</v>
      </c>
      <c r="F211" s="248" t="s">
        <v>337</v>
      </c>
      <c r="G211" s="249" t="s">
        <v>154</v>
      </c>
      <c r="H211" s="250">
        <v>1.1</v>
      </c>
      <c r="I211" s="251"/>
      <c r="J211" s="252">
        <f>ROUND(I211*H211,2)</f>
        <v>0</v>
      </c>
      <c r="K211" s="253"/>
      <c r="L211" s="254"/>
      <c r="M211" s="255" t="s">
        <v>1</v>
      </c>
      <c r="N211" s="256" t="s">
        <v>45</v>
      </c>
      <c r="O211" s="89"/>
      <c r="P211" s="239">
        <f>O211*H211</f>
        <v>0</v>
      </c>
      <c r="Q211" s="239">
        <v>0</v>
      </c>
      <c r="R211" s="239">
        <f>Q211*H211</f>
        <v>0</v>
      </c>
      <c r="S211" s="239">
        <v>0</v>
      </c>
      <c r="T211" s="24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41" t="s">
        <v>177</v>
      </c>
      <c r="AT211" s="241" t="s">
        <v>173</v>
      </c>
      <c r="AU211" s="241" t="s">
        <v>88</v>
      </c>
      <c r="AY211" s="13" t="s">
        <v>142</v>
      </c>
      <c r="BE211" s="137">
        <f>IF(N211="základní",J211,0)</f>
        <v>0</v>
      </c>
      <c r="BF211" s="137">
        <f>IF(N211="snížená",J211,0)</f>
        <v>0</v>
      </c>
      <c r="BG211" s="137">
        <f>IF(N211="zákl. přenesená",J211,0)</f>
        <v>0</v>
      </c>
      <c r="BH211" s="137">
        <f>IF(N211="sníž. přenesená",J211,0)</f>
        <v>0</v>
      </c>
      <c r="BI211" s="137">
        <f>IF(N211="nulová",J211,0)</f>
        <v>0</v>
      </c>
      <c r="BJ211" s="13" t="s">
        <v>88</v>
      </c>
      <c r="BK211" s="137">
        <f>ROUND(I211*H211,2)</f>
        <v>0</v>
      </c>
      <c r="BL211" s="13" t="s">
        <v>155</v>
      </c>
      <c r="BM211" s="241" t="s">
        <v>338</v>
      </c>
    </row>
    <row r="212" spans="1:47" s="2" customFormat="1" ht="12">
      <c r="A212" s="36"/>
      <c r="B212" s="37"/>
      <c r="C212" s="38"/>
      <c r="D212" s="242" t="s">
        <v>150</v>
      </c>
      <c r="E212" s="38"/>
      <c r="F212" s="243" t="s">
        <v>337</v>
      </c>
      <c r="G212" s="38"/>
      <c r="H212" s="38"/>
      <c r="I212" s="200"/>
      <c r="J212" s="38"/>
      <c r="K212" s="38"/>
      <c r="L212" s="39"/>
      <c r="M212" s="244"/>
      <c r="N212" s="245"/>
      <c r="O212" s="89"/>
      <c r="P212" s="89"/>
      <c r="Q212" s="89"/>
      <c r="R212" s="89"/>
      <c r="S212" s="89"/>
      <c r="T212" s="90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3" t="s">
        <v>150</v>
      </c>
      <c r="AU212" s="13" t="s">
        <v>88</v>
      </c>
    </row>
    <row r="213" spans="1:65" s="2" customFormat="1" ht="24.15" customHeight="1">
      <c r="A213" s="36"/>
      <c r="B213" s="37"/>
      <c r="C213" s="229" t="s">
        <v>339</v>
      </c>
      <c r="D213" s="229" t="s">
        <v>144</v>
      </c>
      <c r="E213" s="230" t="s">
        <v>340</v>
      </c>
      <c r="F213" s="231" t="s">
        <v>341</v>
      </c>
      <c r="G213" s="232" t="s">
        <v>147</v>
      </c>
      <c r="H213" s="233">
        <v>2</v>
      </c>
      <c r="I213" s="234"/>
      <c r="J213" s="235">
        <f>ROUND(I213*H213,2)</f>
        <v>0</v>
      </c>
      <c r="K213" s="236"/>
      <c r="L213" s="39"/>
      <c r="M213" s="237" t="s">
        <v>1</v>
      </c>
      <c r="N213" s="238" t="s">
        <v>45</v>
      </c>
      <c r="O213" s="89"/>
      <c r="P213" s="239">
        <f>O213*H213</f>
        <v>0</v>
      </c>
      <c r="Q213" s="239">
        <v>0.15192</v>
      </c>
      <c r="R213" s="239">
        <f>Q213*H213</f>
        <v>0.30384</v>
      </c>
      <c r="S213" s="239">
        <v>0</v>
      </c>
      <c r="T213" s="24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41" t="s">
        <v>155</v>
      </c>
      <c r="AT213" s="241" t="s">
        <v>144</v>
      </c>
      <c r="AU213" s="241" t="s">
        <v>88</v>
      </c>
      <c r="AY213" s="13" t="s">
        <v>142</v>
      </c>
      <c r="BE213" s="137">
        <f>IF(N213="základní",J213,0)</f>
        <v>0</v>
      </c>
      <c r="BF213" s="137">
        <f>IF(N213="snížená",J213,0)</f>
        <v>0</v>
      </c>
      <c r="BG213" s="137">
        <f>IF(N213="zákl. přenesená",J213,0)</f>
        <v>0</v>
      </c>
      <c r="BH213" s="137">
        <f>IF(N213="sníž. přenesená",J213,0)</f>
        <v>0</v>
      </c>
      <c r="BI213" s="137">
        <f>IF(N213="nulová",J213,0)</f>
        <v>0</v>
      </c>
      <c r="BJ213" s="13" t="s">
        <v>88</v>
      </c>
      <c r="BK213" s="137">
        <f>ROUND(I213*H213,2)</f>
        <v>0</v>
      </c>
      <c r="BL213" s="13" t="s">
        <v>155</v>
      </c>
      <c r="BM213" s="241" t="s">
        <v>342</v>
      </c>
    </row>
    <row r="214" spans="1:47" s="2" customFormat="1" ht="12">
      <c r="A214" s="36"/>
      <c r="B214" s="37"/>
      <c r="C214" s="38"/>
      <c r="D214" s="242" t="s">
        <v>150</v>
      </c>
      <c r="E214" s="38"/>
      <c r="F214" s="243" t="s">
        <v>343</v>
      </c>
      <c r="G214" s="38"/>
      <c r="H214" s="38"/>
      <c r="I214" s="200"/>
      <c r="J214" s="38"/>
      <c r="K214" s="38"/>
      <c r="L214" s="39"/>
      <c r="M214" s="244"/>
      <c r="N214" s="245"/>
      <c r="O214" s="89"/>
      <c r="P214" s="89"/>
      <c r="Q214" s="89"/>
      <c r="R214" s="89"/>
      <c r="S214" s="89"/>
      <c r="T214" s="90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3" t="s">
        <v>150</v>
      </c>
      <c r="AU214" s="13" t="s">
        <v>88</v>
      </c>
    </row>
    <row r="215" spans="1:65" s="2" customFormat="1" ht="24.15" customHeight="1">
      <c r="A215" s="36"/>
      <c r="B215" s="37"/>
      <c r="C215" s="229" t="s">
        <v>344</v>
      </c>
      <c r="D215" s="229" t="s">
        <v>144</v>
      </c>
      <c r="E215" s="230" t="s">
        <v>162</v>
      </c>
      <c r="F215" s="231" t="s">
        <v>163</v>
      </c>
      <c r="G215" s="232" t="s">
        <v>164</v>
      </c>
      <c r="H215" s="233">
        <v>16.93</v>
      </c>
      <c r="I215" s="234"/>
      <c r="J215" s="235">
        <f>ROUND(I215*H215,2)</f>
        <v>0</v>
      </c>
      <c r="K215" s="236"/>
      <c r="L215" s="39"/>
      <c r="M215" s="237" t="s">
        <v>1</v>
      </c>
      <c r="N215" s="238" t="s">
        <v>45</v>
      </c>
      <c r="O215" s="89"/>
      <c r="P215" s="239">
        <f>O215*H215</f>
        <v>0</v>
      </c>
      <c r="Q215" s="239">
        <v>0</v>
      </c>
      <c r="R215" s="239">
        <f>Q215*H215</f>
        <v>0</v>
      </c>
      <c r="S215" s="239">
        <v>0</v>
      </c>
      <c r="T215" s="24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41" t="s">
        <v>155</v>
      </c>
      <c r="AT215" s="241" t="s">
        <v>144</v>
      </c>
      <c r="AU215" s="241" t="s">
        <v>88</v>
      </c>
      <c r="AY215" s="13" t="s">
        <v>142</v>
      </c>
      <c r="BE215" s="137">
        <f>IF(N215="základní",J215,0)</f>
        <v>0</v>
      </c>
      <c r="BF215" s="137">
        <f>IF(N215="snížená",J215,0)</f>
        <v>0</v>
      </c>
      <c r="BG215" s="137">
        <f>IF(N215="zákl. přenesená",J215,0)</f>
        <v>0</v>
      </c>
      <c r="BH215" s="137">
        <f>IF(N215="sníž. přenesená",J215,0)</f>
        <v>0</v>
      </c>
      <c r="BI215" s="137">
        <f>IF(N215="nulová",J215,0)</f>
        <v>0</v>
      </c>
      <c r="BJ215" s="13" t="s">
        <v>88</v>
      </c>
      <c r="BK215" s="137">
        <f>ROUND(I215*H215,2)</f>
        <v>0</v>
      </c>
      <c r="BL215" s="13" t="s">
        <v>155</v>
      </c>
      <c r="BM215" s="241" t="s">
        <v>345</v>
      </c>
    </row>
    <row r="216" spans="1:47" s="2" customFormat="1" ht="12">
      <c r="A216" s="36"/>
      <c r="B216" s="37"/>
      <c r="C216" s="38"/>
      <c r="D216" s="242" t="s">
        <v>150</v>
      </c>
      <c r="E216" s="38"/>
      <c r="F216" s="243" t="s">
        <v>166</v>
      </c>
      <c r="G216" s="38"/>
      <c r="H216" s="38"/>
      <c r="I216" s="200"/>
      <c r="J216" s="38"/>
      <c r="K216" s="38"/>
      <c r="L216" s="39"/>
      <c r="M216" s="244"/>
      <c r="N216" s="245"/>
      <c r="O216" s="89"/>
      <c r="P216" s="89"/>
      <c r="Q216" s="89"/>
      <c r="R216" s="89"/>
      <c r="S216" s="89"/>
      <c r="T216" s="90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3" t="s">
        <v>150</v>
      </c>
      <c r="AU216" s="13" t="s">
        <v>88</v>
      </c>
    </row>
    <row r="217" spans="1:65" s="2" customFormat="1" ht="16.5" customHeight="1">
      <c r="A217" s="36"/>
      <c r="B217" s="37"/>
      <c r="C217" s="246" t="s">
        <v>346</v>
      </c>
      <c r="D217" s="246" t="s">
        <v>173</v>
      </c>
      <c r="E217" s="247" t="s">
        <v>347</v>
      </c>
      <c r="F217" s="248" t="s">
        <v>348</v>
      </c>
      <c r="G217" s="249" t="s">
        <v>164</v>
      </c>
      <c r="H217" s="250">
        <v>15.938</v>
      </c>
      <c r="I217" s="251"/>
      <c r="J217" s="252">
        <f>ROUND(I217*H217,2)</f>
        <v>0</v>
      </c>
      <c r="K217" s="253"/>
      <c r="L217" s="254"/>
      <c r="M217" s="255" t="s">
        <v>1</v>
      </c>
      <c r="N217" s="256" t="s">
        <v>45</v>
      </c>
      <c r="O217" s="89"/>
      <c r="P217" s="239">
        <f>O217*H217</f>
        <v>0</v>
      </c>
      <c r="Q217" s="239">
        <v>1</v>
      </c>
      <c r="R217" s="239">
        <f>Q217*H217</f>
        <v>15.938</v>
      </c>
      <c r="S217" s="239">
        <v>0</v>
      </c>
      <c r="T217" s="240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41" t="s">
        <v>315</v>
      </c>
      <c r="AT217" s="241" t="s">
        <v>173</v>
      </c>
      <c r="AU217" s="241" t="s">
        <v>88</v>
      </c>
      <c r="AY217" s="13" t="s">
        <v>142</v>
      </c>
      <c r="BE217" s="137">
        <f>IF(N217="základní",J217,0)</f>
        <v>0</v>
      </c>
      <c r="BF217" s="137">
        <f>IF(N217="snížená",J217,0)</f>
        <v>0</v>
      </c>
      <c r="BG217" s="137">
        <f>IF(N217="zákl. přenesená",J217,0)</f>
        <v>0</v>
      </c>
      <c r="BH217" s="137">
        <f>IF(N217="sníž. přenesená",J217,0)</f>
        <v>0</v>
      </c>
      <c r="BI217" s="137">
        <f>IF(N217="nulová",J217,0)</f>
        <v>0</v>
      </c>
      <c r="BJ217" s="13" t="s">
        <v>88</v>
      </c>
      <c r="BK217" s="137">
        <f>ROUND(I217*H217,2)</f>
        <v>0</v>
      </c>
      <c r="BL217" s="13" t="s">
        <v>148</v>
      </c>
      <c r="BM217" s="241" t="s">
        <v>349</v>
      </c>
    </row>
    <row r="218" spans="1:47" s="2" customFormat="1" ht="12">
      <c r="A218" s="36"/>
      <c r="B218" s="37"/>
      <c r="C218" s="38"/>
      <c r="D218" s="242" t="s">
        <v>150</v>
      </c>
      <c r="E218" s="38"/>
      <c r="F218" s="243" t="s">
        <v>348</v>
      </c>
      <c r="G218" s="38"/>
      <c r="H218" s="38"/>
      <c r="I218" s="200"/>
      <c r="J218" s="38"/>
      <c r="K218" s="38"/>
      <c r="L218" s="39"/>
      <c r="M218" s="244"/>
      <c r="N218" s="245"/>
      <c r="O218" s="89"/>
      <c r="P218" s="89"/>
      <c r="Q218" s="89"/>
      <c r="R218" s="89"/>
      <c r="S218" s="89"/>
      <c r="T218" s="90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3" t="s">
        <v>150</v>
      </c>
      <c r="AU218" s="13" t="s">
        <v>88</v>
      </c>
    </row>
    <row r="219" spans="1:63" s="11" customFormat="1" ht="25.9" customHeight="1">
      <c r="A219" s="11"/>
      <c r="B219" s="215"/>
      <c r="C219" s="216"/>
      <c r="D219" s="217" t="s">
        <v>79</v>
      </c>
      <c r="E219" s="218" t="s">
        <v>350</v>
      </c>
      <c r="F219" s="218" t="s">
        <v>351</v>
      </c>
      <c r="G219" s="216"/>
      <c r="H219" s="216"/>
      <c r="I219" s="219"/>
      <c r="J219" s="220">
        <f>BK219</f>
        <v>0</v>
      </c>
      <c r="K219" s="216"/>
      <c r="L219" s="221"/>
      <c r="M219" s="222"/>
      <c r="N219" s="223"/>
      <c r="O219" s="223"/>
      <c r="P219" s="224">
        <f>SUM(P220:P239)</f>
        <v>0</v>
      </c>
      <c r="Q219" s="223"/>
      <c r="R219" s="224">
        <f>SUM(R220:R239)</f>
        <v>0.10292000000000001</v>
      </c>
      <c r="S219" s="223"/>
      <c r="T219" s="225">
        <f>SUM(T220:T239)</f>
        <v>0</v>
      </c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R219" s="226" t="s">
        <v>88</v>
      </c>
      <c r="AT219" s="227" t="s">
        <v>79</v>
      </c>
      <c r="AU219" s="227" t="s">
        <v>80</v>
      </c>
      <c r="AY219" s="226" t="s">
        <v>142</v>
      </c>
      <c r="BK219" s="228">
        <f>SUM(BK220:BK239)</f>
        <v>0</v>
      </c>
    </row>
    <row r="220" spans="1:65" s="2" customFormat="1" ht="21.75" customHeight="1">
      <c r="A220" s="36"/>
      <c r="B220" s="37"/>
      <c r="C220" s="246" t="s">
        <v>352</v>
      </c>
      <c r="D220" s="246" t="s">
        <v>173</v>
      </c>
      <c r="E220" s="247" t="s">
        <v>353</v>
      </c>
      <c r="F220" s="248" t="s">
        <v>354</v>
      </c>
      <c r="G220" s="249" t="s">
        <v>355</v>
      </c>
      <c r="H220" s="250">
        <v>1</v>
      </c>
      <c r="I220" s="251"/>
      <c r="J220" s="252">
        <f>ROUND(I220*H220,2)</f>
        <v>0</v>
      </c>
      <c r="K220" s="253"/>
      <c r="L220" s="254"/>
      <c r="M220" s="255" t="s">
        <v>1</v>
      </c>
      <c r="N220" s="256" t="s">
        <v>45</v>
      </c>
      <c r="O220" s="89"/>
      <c r="P220" s="239">
        <f>O220*H220</f>
        <v>0</v>
      </c>
      <c r="Q220" s="239">
        <v>0</v>
      </c>
      <c r="R220" s="239">
        <f>Q220*H220</f>
        <v>0</v>
      </c>
      <c r="S220" s="239">
        <v>0</v>
      </c>
      <c r="T220" s="24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41" t="s">
        <v>177</v>
      </c>
      <c r="AT220" s="241" t="s">
        <v>173</v>
      </c>
      <c r="AU220" s="241" t="s">
        <v>88</v>
      </c>
      <c r="AY220" s="13" t="s">
        <v>142</v>
      </c>
      <c r="BE220" s="137">
        <f>IF(N220="základní",J220,0)</f>
        <v>0</v>
      </c>
      <c r="BF220" s="137">
        <f>IF(N220="snížená",J220,0)</f>
        <v>0</v>
      </c>
      <c r="BG220" s="137">
        <f>IF(N220="zákl. přenesená",J220,0)</f>
        <v>0</v>
      </c>
      <c r="BH220" s="137">
        <f>IF(N220="sníž. přenesená",J220,0)</f>
        <v>0</v>
      </c>
      <c r="BI220" s="137">
        <f>IF(N220="nulová",J220,0)</f>
        <v>0</v>
      </c>
      <c r="BJ220" s="13" t="s">
        <v>88</v>
      </c>
      <c r="BK220" s="137">
        <f>ROUND(I220*H220,2)</f>
        <v>0</v>
      </c>
      <c r="BL220" s="13" t="s">
        <v>155</v>
      </c>
      <c r="BM220" s="241" t="s">
        <v>356</v>
      </c>
    </row>
    <row r="221" spans="1:47" s="2" customFormat="1" ht="12">
      <c r="A221" s="36"/>
      <c r="B221" s="37"/>
      <c r="C221" s="38"/>
      <c r="D221" s="242" t="s">
        <v>150</v>
      </c>
      <c r="E221" s="38"/>
      <c r="F221" s="243" t="s">
        <v>357</v>
      </c>
      <c r="G221" s="38"/>
      <c r="H221" s="38"/>
      <c r="I221" s="200"/>
      <c r="J221" s="38"/>
      <c r="K221" s="38"/>
      <c r="L221" s="39"/>
      <c r="M221" s="244"/>
      <c r="N221" s="245"/>
      <c r="O221" s="89"/>
      <c r="P221" s="89"/>
      <c r="Q221" s="89"/>
      <c r="R221" s="89"/>
      <c r="S221" s="89"/>
      <c r="T221" s="90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3" t="s">
        <v>150</v>
      </c>
      <c r="AU221" s="13" t="s">
        <v>88</v>
      </c>
    </row>
    <row r="222" spans="1:65" s="2" customFormat="1" ht="24.15" customHeight="1">
      <c r="A222" s="36"/>
      <c r="B222" s="37"/>
      <c r="C222" s="229" t="s">
        <v>358</v>
      </c>
      <c r="D222" s="229" t="s">
        <v>144</v>
      </c>
      <c r="E222" s="230" t="s">
        <v>359</v>
      </c>
      <c r="F222" s="231" t="s">
        <v>360</v>
      </c>
      <c r="G222" s="232" t="s">
        <v>176</v>
      </c>
      <c r="H222" s="233">
        <v>1</v>
      </c>
      <c r="I222" s="234"/>
      <c r="J222" s="235">
        <f>ROUND(I222*H222,2)</f>
        <v>0</v>
      </c>
      <c r="K222" s="236"/>
      <c r="L222" s="39"/>
      <c r="M222" s="237" t="s">
        <v>1</v>
      </c>
      <c r="N222" s="238" t="s">
        <v>45</v>
      </c>
      <c r="O222" s="89"/>
      <c r="P222" s="239">
        <f>O222*H222</f>
        <v>0</v>
      </c>
      <c r="Q222" s="239">
        <v>0</v>
      </c>
      <c r="R222" s="239">
        <f>Q222*H222</f>
        <v>0</v>
      </c>
      <c r="S222" s="239">
        <v>0</v>
      </c>
      <c r="T222" s="24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41" t="s">
        <v>155</v>
      </c>
      <c r="AT222" s="241" t="s">
        <v>144</v>
      </c>
      <c r="AU222" s="241" t="s">
        <v>88</v>
      </c>
      <c r="AY222" s="13" t="s">
        <v>142</v>
      </c>
      <c r="BE222" s="137">
        <f>IF(N222="základní",J222,0)</f>
        <v>0</v>
      </c>
      <c r="BF222" s="137">
        <f>IF(N222="snížená",J222,0)</f>
        <v>0</v>
      </c>
      <c r="BG222" s="137">
        <f>IF(N222="zákl. přenesená",J222,0)</f>
        <v>0</v>
      </c>
      <c r="BH222" s="137">
        <f>IF(N222="sníž. přenesená",J222,0)</f>
        <v>0</v>
      </c>
      <c r="BI222" s="137">
        <f>IF(N222="nulová",J222,0)</f>
        <v>0</v>
      </c>
      <c r="BJ222" s="13" t="s">
        <v>88</v>
      </c>
      <c r="BK222" s="137">
        <f>ROUND(I222*H222,2)</f>
        <v>0</v>
      </c>
      <c r="BL222" s="13" t="s">
        <v>155</v>
      </c>
      <c r="BM222" s="241" t="s">
        <v>361</v>
      </c>
    </row>
    <row r="223" spans="1:47" s="2" customFormat="1" ht="12">
      <c r="A223" s="36"/>
      <c r="B223" s="37"/>
      <c r="C223" s="38"/>
      <c r="D223" s="242" t="s">
        <v>150</v>
      </c>
      <c r="E223" s="38"/>
      <c r="F223" s="243" t="s">
        <v>362</v>
      </c>
      <c r="G223" s="38"/>
      <c r="H223" s="38"/>
      <c r="I223" s="200"/>
      <c r="J223" s="38"/>
      <c r="K223" s="38"/>
      <c r="L223" s="39"/>
      <c r="M223" s="244"/>
      <c r="N223" s="245"/>
      <c r="O223" s="89"/>
      <c r="P223" s="89"/>
      <c r="Q223" s="89"/>
      <c r="R223" s="89"/>
      <c r="S223" s="89"/>
      <c r="T223" s="90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3" t="s">
        <v>150</v>
      </c>
      <c r="AU223" s="13" t="s">
        <v>88</v>
      </c>
    </row>
    <row r="224" spans="1:65" s="2" customFormat="1" ht="24.15" customHeight="1">
      <c r="A224" s="36"/>
      <c r="B224" s="37"/>
      <c r="C224" s="229" t="s">
        <v>363</v>
      </c>
      <c r="D224" s="229" t="s">
        <v>144</v>
      </c>
      <c r="E224" s="230" t="s">
        <v>364</v>
      </c>
      <c r="F224" s="231" t="s">
        <v>365</v>
      </c>
      <c r="G224" s="232" t="s">
        <v>224</v>
      </c>
      <c r="H224" s="233">
        <v>0.122</v>
      </c>
      <c r="I224" s="234"/>
      <c r="J224" s="235">
        <f>ROUND(I224*H224,2)</f>
        <v>0</v>
      </c>
      <c r="K224" s="236"/>
      <c r="L224" s="39"/>
      <c r="M224" s="237" t="s">
        <v>1</v>
      </c>
      <c r="N224" s="238" t="s">
        <v>45</v>
      </c>
      <c r="O224" s="89"/>
      <c r="P224" s="239">
        <f>O224*H224</f>
        <v>0</v>
      </c>
      <c r="Q224" s="239">
        <v>0</v>
      </c>
      <c r="R224" s="239">
        <f>Q224*H224</f>
        <v>0</v>
      </c>
      <c r="S224" s="239">
        <v>0</v>
      </c>
      <c r="T224" s="24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41" t="s">
        <v>155</v>
      </c>
      <c r="AT224" s="241" t="s">
        <v>144</v>
      </c>
      <c r="AU224" s="241" t="s">
        <v>88</v>
      </c>
      <c r="AY224" s="13" t="s">
        <v>142</v>
      </c>
      <c r="BE224" s="137">
        <f>IF(N224="základní",J224,0)</f>
        <v>0</v>
      </c>
      <c r="BF224" s="137">
        <f>IF(N224="snížená",J224,0)</f>
        <v>0</v>
      </c>
      <c r="BG224" s="137">
        <f>IF(N224="zákl. přenesená",J224,0)</f>
        <v>0</v>
      </c>
      <c r="BH224" s="137">
        <f>IF(N224="sníž. přenesená",J224,0)</f>
        <v>0</v>
      </c>
      <c r="BI224" s="137">
        <f>IF(N224="nulová",J224,0)</f>
        <v>0</v>
      </c>
      <c r="BJ224" s="13" t="s">
        <v>88</v>
      </c>
      <c r="BK224" s="137">
        <f>ROUND(I224*H224,2)</f>
        <v>0</v>
      </c>
      <c r="BL224" s="13" t="s">
        <v>155</v>
      </c>
      <c r="BM224" s="241" t="s">
        <v>366</v>
      </c>
    </row>
    <row r="225" spans="1:47" s="2" customFormat="1" ht="12">
      <c r="A225" s="36"/>
      <c r="B225" s="37"/>
      <c r="C225" s="38"/>
      <c r="D225" s="242" t="s">
        <v>150</v>
      </c>
      <c r="E225" s="38"/>
      <c r="F225" s="243" t="s">
        <v>367</v>
      </c>
      <c r="G225" s="38"/>
      <c r="H225" s="38"/>
      <c r="I225" s="200"/>
      <c r="J225" s="38"/>
      <c r="K225" s="38"/>
      <c r="L225" s="39"/>
      <c r="M225" s="244"/>
      <c r="N225" s="245"/>
      <c r="O225" s="89"/>
      <c r="P225" s="89"/>
      <c r="Q225" s="89"/>
      <c r="R225" s="89"/>
      <c r="S225" s="89"/>
      <c r="T225" s="90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3" t="s">
        <v>150</v>
      </c>
      <c r="AU225" s="13" t="s">
        <v>88</v>
      </c>
    </row>
    <row r="226" spans="1:65" s="2" customFormat="1" ht="16.5" customHeight="1">
      <c r="A226" s="36"/>
      <c r="B226" s="37"/>
      <c r="C226" s="229" t="s">
        <v>368</v>
      </c>
      <c r="D226" s="229" t="s">
        <v>144</v>
      </c>
      <c r="E226" s="230" t="s">
        <v>369</v>
      </c>
      <c r="F226" s="231" t="s">
        <v>370</v>
      </c>
      <c r="G226" s="232" t="s">
        <v>176</v>
      </c>
      <c r="H226" s="233">
        <v>6</v>
      </c>
      <c r="I226" s="234"/>
      <c r="J226" s="235">
        <f>ROUND(I226*H226,2)</f>
        <v>0</v>
      </c>
      <c r="K226" s="236"/>
      <c r="L226" s="39"/>
      <c r="M226" s="237" t="s">
        <v>1</v>
      </c>
      <c r="N226" s="238" t="s">
        <v>45</v>
      </c>
      <c r="O226" s="89"/>
      <c r="P226" s="239">
        <f>O226*H226</f>
        <v>0</v>
      </c>
      <c r="Q226" s="239">
        <v>0.0099</v>
      </c>
      <c r="R226" s="239">
        <f>Q226*H226</f>
        <v>0.05940000000000001</v>
      </c>
      <c r="S226" s="239">
        <v>0</v>
      </c>
      <c r="T226" s="24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41" t="s">
        <v>148</v>
      </c>
      <c r="AT226" s="241" t="s">
        <v>144</v>
      </c>
      <c r="AU226" s="241" t="s">
        <v>88</v>
      </c>
      <c r="AY226" s="13" t="s">
        <v>142</v>
      </c>
      <c r="BE226" s="137">
        <f>IF(N226="základní",J226,0)</f>
        <v>0</v>
      </c>
      <c r="BF226" s="137">
        <f>IF(N226="snížená",J226,0)</f>
        <v>0</v>
      </c>
      <c r="BG226" s="137">
        <f>IF(N226="zákl. přenesená",J226,0)</f>
        <v>0</v>
      </c>
      <c r="BH226" s="137">
        <f>IF(N226="sníž. přenesená",J226,0)</f>
        <v>0</v>
      </c>
      <c r="BI226" s="137">
        <f>IF(N226="nulová",J226,0)</f>
        <v>0</v>
      </c>
      <c r="BJ226" s="13" t="s">
        <v>88</v>
      </c>
      <c r="BK226" s="137">
        <f>ROUND(I226*H226,2)</f>
        <v>0</v>
      </c>
      <c r="BL226" s="13" t="s">
        <v>148</v>
      </c>
      <c r="BM226" s="241" t="s">
        <v>371</v>
      </c>
    </row>
    <row r="227" spans="1:47" s="2" customFormat="1" ht="12">
      <c r="A227" s="36"/>
      <c r="B227" s="37"/>
      <c r="C227" s="38"/>
      <c r="D227" s="242" t="s">
        <v>150</v>
      </c>
      <c r="E227" s="38"/>
      <c r="F227" s="243" t="s">
        <v>372</v>
      </c>
      <c r="G227" s="38"/>
      <c r="H227" s="38"/>
      <c r="I227" s="200"/>
      <c r="J227" s="38"/>
      <c r="K227" s="38"/>
      <c r="L227" s="39"/>
      <c r="M227" s="244"/>
      <c r="N227" s="245"/>
      <c r="O227" s="89"/>
      <c r="P227" s="89"/>
      <c r="Q227" s="89"/>
      <c r="R227" s="89"/>
      <c r="S227" s="89"/>
      <c r="T227" s="90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3" t="s">
        <v>150</v>
      </c>
      <c r="AU227" s="13" t="s">
        <v>88</v>
      </c>
    </row>
    <row r="228" spans="1:65" s="2" customFormat="1" ht="16.5" customHeight="1">
      <c r="A228" s="36"/>
      <c r="B228" s="37"/>
      <c r="C228" s="229" t="s">
        <v>373</v>
      </c>
      <c r="D228" s="229" t="s">
        <v>144</v>
      </c>
      <c r="E228" s="230" t="s">
        <v>374</v>
      </c>
      <c r="F228" s="231" t="s">
        <v>375</v>
      </c>
      <c r="G228" s="232" t="s">
        <v>376</v>
      </c>
      <c r="H228" s="233">
        <v>1</v>
      </c>
      <c r="I228" s="234"/>
      <c r="J228" s="235">
        <f>ROUND(I228*H228,2)</f>
        <v>0</v>
      </c>
      <c r="K228" s="236"/>
      <c r="L228" s="39"/>
      <c r="M228" s="237" t="s">
        <v>1</v>
      </c>
      <c r="N228" s="238" t="s">
        <v>45</v>
      </c>
      <c r="O228" s="89"/>
      <c r="P228" s="239">
        <f>O228*H228</f>
        <v>0</v>
      </c>
      <c r="Q228" s="239">
        <v>0</v>
      </c>
      <c r="R228" s="239">
        <f>Q228*H228</f>
        <v>0</v>
      </c>
      <c r="S228" s="239">
        <v>0</v>
      </c>
      <c r="T228" s="24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41" t="s">
        <v>377</v>
      </c>
      <c r="AT228" s="241" t="s">
        <v>144</v>
      </c>
      <c r="AU228" s="241" t="s">
        <v>88</v>
      </c>
      <c r="AY228" s="13" t="s">
        <v>142</v>
      </c>
      <c r="BE228" s="137">
        <f>IF(N228="základní",J228,0)</f>
        <v>0</v>
      </c>
      <c r="BF228" s="137">
        <f>IF(N228="snížená",J228,0)</f>
        <v>0</v>
      </c>
      <c r="BG228" s="137">
        <f>IF(N228="zákl. přenesená",J228,0)</f>
        <v>0</v>
      </c>
      <c r="BH228" s="137">
        <f>IF(N228="sníž. přenesená",J228,0)</f>
        <v>0</v>
      </c>
      <c r="BI228" s="137">
        <f>IF(N228="nulová",J228,0)</f>
        <v>0</v>
      </c>
      <c r="BJ228" s="13" t="s">
        <v>88</v>
      </c>
      <c r="BK228" s="137">
        <f>ROUND(I228*H228,2)</f>
        <v>0</v>
      </c>
      <c r="BL228" s="13" t="s">
        <v>377</v>
      </c>
      <c r="BM228" s="241" t="s">
        <v>378</v>
      </c>
    </row>
    <row r="229" spans="1:47" s="2" customFormat="1" ht="12">
      <c r="A229" s="36"/>
      <c r="B229" s="37"/>
      <c r="C229" s="38"/>
      <c r="D229" s="242" t="s">
        <v>150</v>
      </c>
      <c r="E229" s="38"/>
      <c r="F229" s="243" t="s">
        <v>379</v>
      </c>
      <c r="G229" s="38"/>
      <c r="H229" s="38"/>
      <c r="I229" s="200"/>
      <c r="J229" s="38"/>
      <c r="K229" s="38"/>
      <c r="L229" s="39"/>
      <c r="M229" s="244"/>
      <c r="N229" s="245"/>
      <c r="O229" s="89"/>
      <c r="P229" s="89"/>
      <c r="Q229" s="89"/>
      <c r="R229" s="89"/>
      <c r="S229" s="89"/>
      <c r="T229" s="90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3" t="s">
        <v>150</v>
      </c>
      <c r="AU229" s="13" t="s">
        <v>88</v>
      </c>
    </row>
    <row r="230" spans="1:65" s="2" customFormat="1" ht="16.5" customHeight="1">
      <c r="A230" s="36"/>
      <c r="B230" s="37"/>
      <c r="C230" s="229" t="s">
        <v>380</v>
      </c>
      <c r="D230" s="229" t="s">
        <v>144</v>
      </c>
      <c r="E230" s="230" t="s">
        <v>381</v>
      </c>
      <c r="F230" s="231" t="s">
        <v>382</v>
      </c>
      <c r="G230" s="232" t="s">
        <v>176</v>
      </c>
      <c r="H230" s="233">
        <v>6</v>
      </c>
      <c r="I230" s="234"/>
      <c r="J230" s="235">
        <f>ROUND(I230*H230,2)</f>
        <v>0</v>
      </c>
      <c r="K230" s="236"/>
      <c r="L230" s="39"/>
      <c r="M230" s="237" t="s">
        <v>1</v>
      </c>
      <c r="N230" s="238" t="s">
        <v>45</v>
      </c>
      <c r="O230" s="89"/>
      <c r="P230" s="239">
        <f>O230*H230</f>
        <v>0</v>
      </c>
      <c r="Q230" s="239">
        <v>0</v>
      </c>
      <c r="R230" s="239">
        <f>Q230*H230</f>
        <v>0</v>
      </c>
      <c r="S230" s="239">
        <v>0</v>
      </c>
      <c r="T230" s="240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41" t="s">
        <v>377</v>
      </c>
      <c r="AT230" s="241" t="s">
        <v>144</v>
      </c>
      <c r="AU230" s="241" t="s">
        <v>88</v>
      </c>
      <c r="AY230" s="13" t="s">
        <v>142</v>
      </c>
      <c r="BE230" s="137">
        <f>IF(N230="základní",J230,0)</f>
        <v>0</v>
      </c>
      <c r="BF230" s="137">
        <f>IF(N230="snížená",J230,0)</f>
        <v>0</v>
      </c>
      <c r="BG230" s="137">
        <f>IF(N230="zákl. přenesená",J230,0)</f>
        <v>0</v>
      </c>
      <c r="BH230" s="137">
        <f>IF(N230="sníž. přenesená",J230,0)</f>
        <v>0</v>
      </c>
      <c r="BI230" s="137">
        <f>IF(N230="nulová",J230,0)</f>
        <v>0</v>
      </c>
      <c r="BJ230" s="13" t="s">
        <v>88</v>
      </c>
      <c r="BK230" s="137">
        <f>ROUND(I230*H230,2)</f>
        <v>0</v>
      </c>
      <c r="BL230" s="13" t="s">
        <v>377</v>
      </c>
      <c r="BM230" s="241" t="s">
        <v>383</v>
      </c>
    </row>
    <row r="231" spans="1:47" s="2" customFormat="1" ht="12">
      <c r="A231" s="36"/>
      <c r="B231" s="37"/>
      <c r="C231" s="38"/>
      <c r="D231" s="242" t="s">
        <v>150</v>
      </c>
      <c r="E231" s="38"/>
      <c r="F231" s="243" t="s">
        <v>382</v>
      </c>
      <c r="G231" s="38"/>
      <c r="H231" s="38"/>
      <c r="I231" s="200"/>
      <c r="J231" s="38"/>
      <c r="K231" s="38"/>
      <c r="L231" s="39"/>
      <c r="M231" s="244"/>
      <c r="N231" s="245"/>
      <c r="O231" s="89"/>
      <c r="P231" s="89"/>
      <c r="Q231" s="89"/>
      <c r="R231" s="89"/>
      <c r="S231" s="89"/>
      <c r="T231" s="90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3" t="s">
        <v>150</v>
      </c>
      <c r="AU231" s="13" t="s">
        <v>88</v>
      </c>
    </row>
    <row r="232" spans="1:65" s="2" customFormat="1" ht="24.15" customHeight="1">
      <c r="A232" s="36"/>
      <c r="B232" s="37"/>
      <c r="C232" s="229" t="s">
        <v>148</v>
      </c>
      <c r="D232" s="229" t="s">
        <v>144</v>
      </c>
      <c r="E232" s="230" t="s">
        <v>384</v>
      </c>
      <c r="F232" s="231" t="s">
        <v>385</v>
      </c>
      <c r="G232" s="232" t="s">
        <v>176</v>
      </c>
      <c r="H232" s="233">
        <v>1</v>
      </c>
      <c r="I232" s="234"/>
      <c r="J232" s="235">
        <f>ROUND(I232*H232,2)</f>
        <v>0</v>
      </c>
      <c r="K232" s="236"/>
      <c r="L232" s="39"/>
      <c r="M232" s="237" t="s">
        <v>1</v>
      </c>
      <c r="N232" s="238" t="s">
        <v>45</v>
      </c>
      <c r="O232" s="89"/>
      <c r="P232" s="239">
        <f>O232*H232</f>
        <v>0</v>
      </c>
      <c r="Q232" s="239">
        <v>0.0038</v>
      </c>
      <c r="R232" s="239">
        <f>Q232*H232</f>
        <v>0.0038</v>
      </c>
      <c r="S232" s="239">
        <v>0</v>
      </c>
      <c r="T232" s="240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41" t="s">
        <v>377</v>
      </c>
      <c r="AT232" s="241" t="s">
        <v>144</v>
      </c>
      <c r="AU232" s="241" t="s">
        <v>88</v>
      </c>
      <c r="AY232" s="13" t="s">
        <v>142</v>
      </c>
      <c r="BE232" s="137">
        <f>IF(N232="základní",J232,0)</f>
        <v>0</v>
      </c>
      <c r="BF232" s="137">
        <f>IF(N232="snížená",J232,0)</f>
        <v>0</v>
      </c>
      <c r="BG232" s="137">
        <f>IF(N232="zákl. přenesená",J232,0)</f>
        <v>0</v>
      </c>
      <c r="BH232" s="137">
        <f>IF(N232="sníž. přenesená",J232,0)</f>
        <v>0</v>
      </c>
      <c r="BI232" s="137">
        <f>IF(N232="nulová",J232,0)</f>
        <v>0</v>
      </c>
      <c r="BJ232" s="13" t="s">
        <v>88</v>
      </c>
      <c r="BK232" s="137">
        <f>ROUND(I232*H232,2)</f>
        <v>0</v>
      </c>
      <c r="BL232" s="13" t="s">
        <v>377</v>
      </c>
      <c r="BM232" s="241" t="s">
        <v>386</v>
      </c>
    </row>
    <row r="233" spans="1:47" s="2" customFormat="1" ht="12">
      <c r="A233" s="36"/>
      <c r="B233" s="37"/>
      <c r="C233" s="38"/>
      <c r="D233" s="242" t="s">
        <v>150</v>
      </c>
      <c r="E233" s="38"/>
      <c r="F233" s="243" t="s">
        <v>387</v>
      </c>
      <c r="G233" s="38"/>
      <c r="H233" s="38"/>
      <c r="I233" s="200"/>
      <c r="J233" s="38"/>
      <c r="K233" s="38"/>
      <c r="L233" s="39"/>
      <c r="M233" s="244"/>
      <c r="N233" s="245"/>
      <c r="O233" s="89"/>
      <c r="P233" s="89"/>
      <c r="Q233" s="89"/>
      <c r="R233" s="89"/>
      <c r="S233" s="89"/>
      <c r="T233" s="90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3" t="s">
        <v>150</v>
      </c>
      <c r="AU233" s="13" t="s">
        <v>88</v>
      </c>
    </row>
    <row r="234" spans="1:65" s="2" customFormat="1" ht="21.75" customHeight="1">
      <c r="A234" s="36"/>
      <c r="B234" s="37"/>
      <c r="C234" s="229" t="s">
        <v>388</v>
      </c>
      <c r="D234" s="229" t="s">
        <v>144</v>
      </c>
      <c r="E234" s="230" t="s">
        <v>389</v>
      </c>
      <c r="F234" s="231" t="s">
        <v>390</v>
      </c>
      <c r="G234" s="232" t="s">
        <v>176</v>
      </c>
      <c r="H234" s="233">
        <v>3</v>
      </c>
      <c r="I234" s="234"/>
      <c r="J234" s="235">
        <f>ROUND(I234*H234,2)</f>
        <v>0</v>
      </c>
      <c r="K234" s="236"/>
      <c r="L234" s="39"/>
      <c r="M234" s="237" t="s">
        <v>1</v>
      </c>
      <c r="N234" s="238" t="s">
        <v>45</v>
      </c>
      <c r="O234" s="89"/>
      <c r="P234" s="239">
        <f>O234*H234</f>
        <v>0</v>
      </c>
      <c r="Q234" s="239">
        <v>0.0076</v>
      </c>
      <c r="R234" s="239">
        <f>Q234*H234</f>
        <v>0.0228</v>
      </c>
      <c r="S234" s="239">
        <v>0</v>
      </c>
      <c r="T234" s="240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41" t="s">
        <v>377</v>
      </c>
      <c r="AT234" s="241" t="s">
        <v>144</v>
      </c>
      <c r="AU234" s="241" t="s">
        <v>88</v>
      </c>
      <c r="AY234" s="13" t="s">
        <v>142</v>
      </c>
      <c r="BE234" s="137">
        <f>IF(N234="základní",J234,0)</f>
        <v>0</v>
      </c>
      <c r="BF234" s="137">
        <f>IF(N234="snížená",J234,0)</f>
        <v>0</v>
      </c>
      <c r="BG234" s="137">
        <f>IF(N234="zákl. přenesená",J234,0)</f>
        <v>0</v>
      </c>
      <c r="BH234" s="137">
        <f>IF(N234="sníž. přenesená",J234,0)</f>
        <v>0</v>
      </c>
      <c r="BI234" s="137">
        <f>IF(N234="nulová",J234,0)</f>
        <v>0</v>
      </c>
      <c r="BJ234" s="13" t="s">
        <v>88</v>
      </c>
      <c r="BK234" s="137">
        <f>ROUND(I234*H234,2)</f>
        <v>0</v>
      </c>
      <c r="BL234" s="13" t="s">
        <v>377</v>
      </c>
      <c r="BM234" s="241" t="s">
        <v>391</v>
      </c>
    </row>
    <row r="235" spans="1:47" s="2" customFormat="1" ht="12">
      <c r="A235" s="36"/>
      <c r="B235" s="37"/>
      <c r="C235" s="38"/>
      <c r="D235" s="242" t="s">
        <v>150</v>
      </c>
      <c r="E235" s="38"/>
      <c r="F235" s="243" t="s">
        <v>392</v>
      </c>
      <c r="G235" s="38"/>
      <c r="H235" s="38"/>
      <c r="I235" s="200"/>
      <c r="J235" s="38"/>
      <c r="K235" s="38"/>
      <c r="L235" s="39"/>
      <c r="M235" s="244"/>
      <c r="N235" s="245"/>
      <c r="O235" s="89"/>
      <c r="P235" s="89"/>
      <c r="Q235" s="89"/>
      <c r="R235" s="89"/>
      <c r="S235" s="89"/>
      <c r="T235" s="90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3" t="s">
        <v>150</v>
      </c>
      <c r="AU235" s="13" t="s">
        <v>88</v>
      </c>
    </row>
    <row r="236" spans="1:65" s="2" customFormat="1" ht="16.5" customHeight="1">
      <c r="A236" s="36"/>
      <c r="B236" s="37"/>
      <c r="C236" s="229" t="s">
        <v>393</v>
      </c>
      <c r="D236" s="229" t="s">
        <v>144</v>
      </c>
      <c r="E236" s="230" t="s">
        <v>394</v>
      </c>
      <c r="F236" s="231" t="s">
        <v>395</v>
      </c>
      <c r="G236" s="232" t="s">
        <v>182</v>
      </c>
      <c r="H236" s="233">
        <v>36</v>
      </c>
      <c r="I236" s="234"/>
      <c r="J236" s="235">
        <f>ROUND(I236*H236,2)</f>
        <v>0</v>
      </c>
      <c r="K236" s="236"/>
      <c r="L236" s="39"/>
      <c r="M236" s="237" t="s">
        <v>1</v>
      </c>
      <c r="N236" s="238" t="s">
        <v>45</v>
      </c>
      <c r="O236" s="89"/>
      <c r="P236" s="239">
        <f>O236*H236</f>
        <v>0</v>
      </c>
      <c r="Q236" s="239">
        <v>0.00047</v>
      </c>
      <c r="R236" s="239">
        <f>Q236*H236</f>
        <v>0.01692</v>
      </c>
      <c r="S236" s="239">
        <v>0</v>
      </c>
      <c r="T236" s="240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41" t="s">
        <v>377</v>
      </c>
      <c r="AT236" s="241" t="s">
        <v>144</v>
      </c>
      <c r="AU236" s="241" t="s">
        <v>88</v>
      </c>
      <c r="AY236" s="13" t="s">
        <v>142</v>
      </c>
      <c r="BE236" s="137">
        <f>IF(N236="základní",J236,0)</f>
        <v>0</v>
      </c>
      <c r="BF236" s="137">
        <f>IF(N236="snížená",J236,0)</f>
        <v>0</v>
      </c>
      <c r="BG236" s="137">
        <f>IF(N236="zákl. přenesená",J236,0)</f>
        <v>0</v>
      </c>
      <c r="BH236" s="137">
        <f>IF(N236="sníž. přenesená",J236,0)</f>
        <v>0</v>
      </c>
      <c r="BI236" s="137">
        <f>IF(N236="nulová",J236,0)</f>
        <v>0</v>
      </c>
      <c r="BJ236" s="13" t="s">
        <v>88</v>
      </c>
      <c r="BK236" s="137">
        <f>ROUND(I236*H236,2)</f>
        <v>0</v>
      </c>
      <c r="BL236" s="13" t="s">
        <v>377</v>
      </c>
      <c r="BM236" s="241" t="s">
        <v>396</v>
      </c>
    </row>
    <row r="237" spans="1:47" s="2" customFormat="1" ht="12">
      <c r="A237" s="36"/>
      <c r="B237" s="37"/>
      <c r="C237" s="38"/>
      <c r="D237" s="242" t="s">
        <v>150</v>
      </c>
      <c r="E237" s="38"/>
      <c r="F237" s="243" t="s">
        <v>395</v>
      </c>
      <c r="G237" s="38"/>
      <c r="H237" s="38"/>
      <c r="I237" s="200"/>
      <c r="J237" s="38"/>
      <c r="K237" s="38"/>
      <c r="L237" s="39"/>
      <c r="M237" s="244"/>
      <c r="N237" s="245"/>
      <c r="O237" s="89"/>
      <c r="P237" s="89"/>
      <c r="Q237" s="89"/>
      <c r="R237" s="89"/>
      <c r="S237" s="89"/>
      <c r="T237" s="90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3" t="s">
        <v>150</v>
      </c>
      <c r="AU237" s="13" t="s">
        <v>88</v>
      </c>
    </row>
    <row r="238" spans="1:65" s="2" customFormat="1" ht="16.5" customHeight="1">
      <c r="A238" s="36"/>
      <c r="B238" s="37"/>
      <c r="C238" s="229" t="s">
        <v>397</v>
      </c>
      <c r="D238" s="229" t="s">
        <v>144</v>
      </c>
      <c r="E238" s="230" t="s">
        <v>398</v>
      </c>
      <c r="F238" s="231" t="s">
        <v>399</v>
      </c>
      <c r="G238" s="232" t="s">
        <v>182</v>
      </c>
      <c r="H238" s="233">
        <v>36</v>
      </c>
      <c r="I238" s="234"/>
      <c r="J238" s="235">
        <f>ROUND(I238*H238,2)</f>
        <v>0</v>
      </c>
      <c r="K238" s="236"/>
      <c r="L238" s="39"/>
      <c r="M238" s="237" t="s">
        <v>1</v>
      </c>
      <c r="N238" s="238" t="s">
        <v>45</v>
      </c>
      <c r="O238" s="89"/>
      <c r="P238" s="239">
        <f>O238*H238</f>
        <v>0</v>
      </c>
      <c r="Q238" s="239">
        <v>0</v>
      </c>
      <c r="R238" s="239">
        <f>Q238*H238</f>
        <v>0</v>
      </c>
      <c r="S238" s="239">
        <v>0</v>
      </c>
      <c r="T238" s="24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41" t="s">
        <v>377</v>
      </c>
      <c r="AT238" s="241" t="s">
        <v>144</v>
      </c>
      <c r="AU238" s="241" t="s">
        <v>88</v>
      </c>
      <c r="AY238" s="13" t="s">
        <v>142</v>
      </c>
      <c r="BE238" s="137">
        <f>IF(N238="základní",J238,0)</f>
        <v>0</v>
      </c>
      <c r="BF238" s="137">
        <f>IF(N238="snížená",J238,0)</f>
        <v>0</v>
      </c>
      <c r="BG238" s="137">
        <f>IF(N238="zákl. přenesená",J238,0)</f>
        <v>0</v>
      </c>
      <c r="BH238" s="137">
        <f>IF(N238="sníž. přenesená",J238,0)</f>
        <v>0</v>
      </c>
      <c r="BI238" s="137">
        <f>IF(N238="nulová",J238,0)</f>
        <v>0</v>
      </c>
      <c r="BJ238" s="13" t="s">
        <v>88</v>
      </c>
      <c r="BK238" s="137">
        <f>ROUND(I238*H238,2)</f>
        <v>0</v>
      </c>
      <c r="BL238" s="13" t="s">
        <v>377</v>
      </c>
      <c r="BM238" s="241" t="s">
        <v>400</v>
      </c>
    </row>
    <row r="239" spans="1:47" s="2" customFormat="1" ht="12">
      <c r="A239" s="36"/>
      <c r="B239" s="37"/>
      <c r="C239" s="38"/>
      <c r="D239" s="242" t="s">
        <v>150</v>
      </c>
      <c r="E239" s="38"/>
      <c r="F239" s="243" t="s">
        <v>399</v>
      </c>
      <c r="G239" s="38"/>
      <c r="H239" s="38"/>
      <c r="I239" s="200"/>
      <c r="J239" s="38"/>
      <c r="K239" s="38"/>
      <c r="L239" s="39"/>
      <c r="M239" s="257"/>
      <c r="N239" s="258"/>
      <c r="O239" s="259"/>
      <c r="P239" s="259"/>
      <c r="Q239" s="259"/>
      <c r="R239" s="259"/>
      <c r="S239" s="259"/>
      <c r="T239" s="260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3" t="s">
        <v>150</v>
      </c>
      <c r="AU239" s="13" t="s">
        <v>88</v>
      </c>
    </row>
    <row r="240" spans="1:31" s="2" customFormat="1" ht="6.95" customHeight="1">
      <c r="A240" s="36"/>
      <c r="B240" s="64"/>
      <c r="C240" s="65"/>
      <c r="D240" s="65"/>
      <c r="E240" s="65"/>
      <c r="F240" s="65"/>
      <c r="G240" s="65"/>
      <c r="H240" s="65"/>
      <c r="I240" s="65"/>
      <c r="J240" s="65"/>
      <c r="K240" s="65"/>
      <c r="L240" s="39"/>
      <c r="M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</row>
  </sheetData>
  <sheetProtection password="CC35" sheet="1" objects="1" scenarios="1" formatColumns="0" formatRows="0" autoFilter="0"/>
  <autoFilter ref="C128:K239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DESKTOP-V6JU39B\DAN</dc:creator>
  <cp:keywords/>
  <dc:description/>
  <cp:lastModifiedBy>DESKTOP-V6JU39B\DAN</cp:lastModifiedBy>
  <dcterms:created xsi:type="dcterms:W3CDTF">2022-12-21T10:56:08Z</dcterms:created>
  <dcterms:modified xsi:type="dcterms:W3CDTF">2022-12-21T10:56:11Z</dcterms:modified>
  <cp:category/>
  <cp:version/>
  <cp:contentType/>
  <cp:contentStatus/>
</cp:coreProperties>
</file>