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d.docs.live.net/dd237244d2b440db/WORK/WORK_A/B_SPOL/EFLER/2022-23/002_RUZ_ZAHR/02_DPS/ROZP/003_ODEVZD_8_3_2023/"/>
    </mc:Choice>
  </mc:AlternateContent>
  <xr:revisionPtr revIDLastSave="0" documentId="8_{271AAFAC-414F-4AB6-885B-FEB6D5EAEF10}"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OVN 001 Naklady" sheetId="12" r:id="rId4"/>
    <sheet name="D.1.5 D.1.5-A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'D.1.5 D.1.5-A Pol'!$1:$7</definedName>
    <definedName name="_xlnm.Print_Titles" localSheetId="3">'OVN 001 Naklady'!$1:$7</definedName>
    <definedName name="oadresa">Stavba!$D$6</definedName>
    <definedName name="Objednatel" localSheetId="1">Stavba!$D$5</definedName>
    <definedName name="Objekt" localSheetId="1">Stavba!$B$38</definedName>
    <definedName name="_xlnm.Print_Area" localSheetId="4">'D.1.5 D.1.5-A Pol'!$A$1:$Y$67</definedName>
    <definedName name="_xlnm.Print_Area" localSheetId="3">'OVN 001 Naklady'!$A$1:$Y$19</definedName>
    <definedName name="_xlnm.Print_Area" localSheetId="1">Stavba!$A$1:$J$135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4" i="1" l="1"/>
  <c r="I133" i="1"/>
  <c r="I132" i="1"/>
  <c r="G44" i="1"/>
  <c r="F44" i="1"/>
  <c r="G43" i="1"/>
  <c r="F43" i="1"/>
  <c r="G41" i="1"/>
  <c r="F41" i="1"/>
  <c r="G40" i="1"/>
  <c r="F40" i="1"/>
  <c r="G39" i="1"/>
  <c r="F39" i="1"/>
  <c r="F45" i="1" s="1"/>
  <c r="G66" i="13"/>
  <c r="BA64" i="13"/>
  <c r="BA62" i="13"/>
  <c r="BA55" i="13"/>
  <c r="BA53" i="13"/>
  <c r="BA52" i="13"/>
  <c r="BA50" i="13"/>
  <c r="BA48" i="13"/>
  <c r="BA46" i="13"/>
  <c r="BA45" i="13"/>
  <c r="BA43" i="13"/>
  <c r="BA38" i="13"/>
  <c r="BA35" i="13"/>
  <c r="BA34" i="13"/>
  <c r="BA33" i="13"/>
  <c r="BA31" i="13"/>
  <c r="BA29" i="13"/>
  <c r="BA28" i="13"/>
  <c r="BA27" i="13"/>
  <c r="BA25" i="13"/>
  <c r="BA23" i="13"/>
  <c r="BA22" i="13"/>
  <c r="BA20" i="13"/>
  <c r="BA19" i="13"/>
  <c r="BA17" i="13"/>
  <c r="BA16" i="13"/>
  <c r="BA14" i="13"/>
  <c r="BA13" i="13"/>
  <c r="BA11" i="13"/>
  <c r="G9" i="13"/>
  <c r="AF66" i="13" s="1"/>
  <c r="I9" i="13"/>
  <c r="K9" i="13"/>
  <c r="K8" i="13" s="1"/>
  <c r="O9" i="13"/>
  <c r="O8" i="13" s="1"/>
  <c r="Q9" i="13"/>
  <c r="Q8" i="13" s="1"/>
  <c r="V9" i="13"/>
  <c r="V8" i="13" s="1"/>
  <c r="G12" i="13"/>
  <c r="I12" i="13"/>
  <c r="K12" i="13"/>
  <c r="M12" i="13"/>
  <c r="O12" i="13"/>
  <c r="Q12" i="13"/>
  <c r="V12" i="13"/>
  <c r="G15" i="13"/>
  <c r="I15" i="13"/>
  <c r="K15" i="13"/>
  <c r="M15" i="13"/>
  <c r="O15" i="13"/>
  <c r="Q15" i="13"/>
  <c r="V15" i="13"/>
  <c r="G18" i="13"/>
  <c r="I18" i="13"/>
  <c r="K18" i="13"/>
  <c r="M18" i="13"/>
  <c r="O18" i="13"/>
  <c r="Q18" i="13"/>
  <c r="V18" i="13"/>
  <c r="G21" i="13"/>
  <c r="M21" i="13" s="1"/>
  <c r="I21" i="13"/>
  <c r="K21" i="13"/>
  <c r="O21" i="13"/>
  <c r="Q21" i="13"/>
  <c r="V21" i="13"/>
  <c r="G24" i="13"/>
  <c r="M24" i="13" s="1"/>
  <c r="I24" i="13"/>
  <c r="I8" i="13" s="1"/>
  <c r="K24" i="13"/>
  <c r="O24" i="13"/>
  <c r="Q24" i="13"/>
  <c r="V24" i="13"/>
  <c r="G30" i="13"/>
  <c r="M30" i="13" s="1"/>
  <c r="I30" i="13"/>
  <c r="K30" i="13"/>
  <c r="O30" i="13"/>
  <c r="Q30" i="13"/>
  <c r="V30" i="13"/>
  <c r="G36" i="13"/>
  <c r="M36" i="13" s="1"/>
  <c r="I36" i="13"/>
  <c r="K36" i="13"/>
  <c r="O36" i="13"/>
  <c r="Q36" i="13"/>
  <c r="V36" i="13"/>
  <c r="G39" i="13"/>
  <c r="I39" i="13"/>
  <c r="K39" i="13"/>
  <c r="M39" i="13"/>
  <c r="O39" i="13"/>
  <c r="Q39" i="13"/>
  <c r="V39" i="13"/>
  <c r="G42" i="13"/>
  <c r="I42" i="13"/>
  <c r="K42" i="13"/>
  <c r="M42" i="13"/>
  <c r="O42" i="13"/>
  <c r="Q42" i="13"/>
  <c r="V42" i="13"/>
  <c r="G49" i="13"/>
  <c r="M49" i="13" s="1"/>
  <c r="I49" i="13"/>
  <c r="K49" i="13"/>
  <c r="O49" i="13"/>
  <c r="Q49" i="13"/>
  <c r="V49" i="13"/>
  <c r="G56" i="13"/>
  <c r="M56" i="13" s="1"/>
  <c r="I56" i="13"/>
  <c r="K56" i="13"/>
  <c r="O56" i="13"/>
  <c r="Q56" i="13"/>
  <c r="V56" i="13"/>
  <c r="G59" i="13"/>
  <c r="M59" i="13" s="1"/>
  <c r="I59" i="13"/>
  <c r="K59" i="13"/>
  <c r="O59" i="13"/>
  <c r="Q59" i="13"/>
  <c r="V59" i="13"/>
  <c r="G60" i="13"/>
  <c r="Q60" i="13"/>
  <c r="V60" i="13"/>
  <c r="G61" i="13"/>
  <c r="I61" i="13"/>
  <c r="I60" i="13" s="1"/>
  <c r="K61" i="13"/>
  <c r="K60" i="13" s="1"/>
  <c r="M61" i="13"/>
  <c r="M60" i="13" s="1"/>
  <c r="O61" i="13"/>
  <c r="O60" i="13" s="1"/>
  <c r="Q61" i="13"/>
  <c r="V61" i="13"/>
  <c r="G63" i="13"/>
  <c r="I63" i="13"/>
  <c r="K63" i="13"/>
  <c r="M63" i="13"/>
  <c r="O63" i="13"/>
  <c r="Q63" i="13"/>
  <c r="V63" i="13"/>
  <c r="AE66" i="13"/>
  <c r="G18" i="12"/>
  <c r="BA12" i="12"/>
  <c r="G8" i="12"/>
  <c r="G9" i="12"/>
  <c r="I9" i="12"/>
  <c r="I8" i="12" s="1"/>
  <c r="K9" i="12"/>
  <c r="K8" i="12" s="1"/>
  <c r="M9" i="12"/>
  <c r="O9" i="12"/>
  <c r="O8" i="12" s="1"/>
  <c r="Q9" i="12"/>
  <c r="Q8" i="12" s="1"/>
  <c r="V9" i="12"/>
  <c r="G11" i="12"/>
  <c r="M11" i="12" s="1"/>
  <c r="M8" i="12" s="1"/>
  <c r="I11" i="12"/>
  <c r="K11" i="12"/>
  <c r="O11" i="12"/>
  <c r="Q11" i="12"/>
  <c r="V11" i="12"/>
  <c r="G13" i="12"/>
  <c r="I13" i="12"/>
  <c r="K13" i="12"/>
  <c r="M13" i="12"/>
  <c r="O13" i="12"/>
  <c r="Q13" i="12"/>
  <c r="V13" i="12"/>
  <c r="V8" i="12" s="1"/>
  <c r="G15" i="12"/>
  <c r="K15" i="12"/>
  <c r="V15" i="12"/>
  <c r="G16" i="12"/>
  <c r="I16" i="12"/>
  <c r="I15" i="12" s="1"/>
  <c r="K16" i="12"/>
  <c r="M16" i="12"/>
  <c r="M15" i="12" s="1"/>
  <c r="O16" i="12"/>
  <c r="O15" i="12" s="1"/>
  <c r="Q16" i="12"/>
  <c r="Q15" i="12" s="1"/>
  <c r="V16" i="12"/>
  <c r="AE18" i="12"/>
  <c r="AF18" i="12"/>
  <c r="I20" i="1"/>
  <c r="I19" i="1"/>
  <c r="I18" i="1"/>
  <c r="I17" i="1"/>
  <c r="I16" i="1"/>
  <c r="I135" i="1"/>
  <c r="J134" i="1" s="1"/>
  <c r="J133" i="1"/>
  <c r="J132" i="1"/>
  <c r="J135" i="1" s="1"/>
  <c r="AZ122" i="1"/>
  <c r="AZ121" i="1"/>
  <c r="AZ119" i="1"/>
  <c r="AZ118" i="1"/>
  <c r="AZ116" i="1"/>
  <c r="AZ115" i="1"/>
  <c r="AZ113" i="1"/>
  <c r="AZ111" i="1"/>
  <c r="AZ110" i="1"/>
  <c r="AZ109" i="1"/>
  <c r="AZ107" i="1"/>
  <c r="AZ105" i="1"/>
  <c r="AZ104" i="1"/>
  <c r="AZ103" i="1"/>
  <c r="AZ101" i="1"/>
  <c r="AZ97" i="1"/>
  <c r="AZ96" i="1"/>
  <c r="AZ94" i="1"/>
  <c r="AZ93" i="1"/>
  <c r="AZ91" i="1"/>
  <c r="AZ90" i="1"/>
  <c r="AZ89" i="1"/>
  <c r="AZ87" i="1"/>
  <c r="AZ86" i="1"/>
  <c r="AZ84" i="1"/>
  <c r="AZ82" i="1"/>
  <c r="AZ81" i="1"/>
  <c r="AZ79" i="1"/>
  <c r="AZ77" i="1"/>
  <c r="AZ76" i="1"/>
  <c r="AZ74" i="1"/>
  <c r="AZ73" i="1"/>
  <c r="AZ71" i="1"/>
  <c r="AZ70" i="1"/>
  <c r="AZ68" i="1"/>
  <c r="AZ67" i="1"/>
  <c r="AZ65" i="1"/>
  <c r="AZ63" i="1"/>
  <c r="AZ62" i="1"/>
  <c r="AZ61" i="1"/>
  <c r="AZ60" i="1"/>
  <c r="AZ59" i="1"/>
  <c r="AZ58" i="1"/>
  <c r="AZ55" i="1"/>
  <c r="AZ53" i="1"/>
  <c r="AZ52" i="1"/>
  <c r="AZ50" i="1"/>
  <c r="AZ48" i="1"/>
  <c r="G45" i="1"/>
  <c r="G25" i="1" s="1"/>
  <c r="A25" i="1" s="1"/>
  <c r="H44" i="1"/>
  <c r="I44" i="1" s="1"/>
  <c r="H43" i="1"/>
  <c r="I43" i="1" s="1"/>
  <c r="H42" i="1"/>
  <c r="H41" i="1"/>
  <c r="I41" i="1" s="1"/>
  <c r="H40" i="1"/>
  <c r="I40" i="1" s="1"/>
  <c r="J28" i="1"/>
  <c r="J26" i="1"/>
  <c r="G38" i="1"/>
  <c r="F38" i="1"/>
  <c r="J23" i="1"/>
  <c r="J24" i="1"/>
  <c r="J25" i="1"/>
  <c r="J27" i="1"/>
  <c r="E24" i="1"/>
  <c r="E26" i="1"/>
  <c r="G26" i="1" l="1"/>
  <c r="A26" i="1"/>
  <c r="G23" i="1"/>
  <c r="G28" i="1"/>
  <c r="H39" i="1"/>
  <c r="I39" i="1" s="1"/>
  <c r="I45" i="1" s="1"/>
  <c r="J41" i="1" s="1"/>
  <c r="G8" i="13"/>
  <c r="M9" i="13"/>
  <c r="M8" i="13" s="1"/>
  <c r="I21" i="1"/>
  <c r="H45" i="1"/>
  <c r="J43" i="1" l="1"/>
  <c r="J40" i="1"/>
  <c r="J44" i="1"/>
  <c r="J39" i="1"/>
  <c r="J45" i="1" s="1"/>
  <c r="A2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0DFAB82-6AE7-45D8-A417-3E2DB628B2EF}">
      <text>
        <r>
          <rPr>
            <sz val="9"/>
            <color indexed="81"/>
            <rFont val="Tahoma"/>
            <family val="2"/>
            <charset val="238"/>
          </rPr>
          <t>Jedná se o informaci, zda se jedná o položku, která je do rozpočtu zadána z cenové soustavy RTS, nebo vlastní.</t>
        </r>
      </text>
    </comment>
    <comment ref="T6" authorId="0" shapeId="0" xr:uid="{3C44A6BF-FB08-4630-A52D-901A5B902A6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B88F947B-E529-48CC-96EF-195E11A10D03}">
      <text>
        <r>
          <rPr>
            <sz val="9"/>
            <color indexed="81"/>
            <rFont val="Tahoma"/>
            <family val="2"/>
            <charset val="238"/>
          </rPr>
          <t>Jedná se o informaci, zda se jedná o položku, která je do rozpočtu zadána z cenové soustavy RTS, nebo vlastní.</t>
        </r>
      </text>
    </comment>
    <comment ref="T6" authorId="0" shapeId="0" xr:uid="{3A272389-DFC0-4DA7-B2A0-473FF275480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<sst xmlns="http://schemas.openxmlformats.org/spreadsheetml/2006/main" count="495" uniqueCount="244">
  <si>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</si>
  <si>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</si>
  <si>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</si>
  <si>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</si>
  <si>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</si>
  <si>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</si>
  <si>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</si>
  <si>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</si>
  <si>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</si>
  <si>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</si>
  <si>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</si>
  <si>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</si>
  <si>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</si>
  <si>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</si>
  <si>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</si>
  <si>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</si>
  <si>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</si>
  <si>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</si>
  <si>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</si>
  <si>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</si>
  <si>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</si>
  <si>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</si>
  <si>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</si>
  <si>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</si>
  <si>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</si>
  <si>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</si>
  <si>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</si>
  <si>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</si>
  <si>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</si>
  <si>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</si>
  <si>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</si>
  <si>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</si>
  <si>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</si>
  <si>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</si>
  <si>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</si>
  <si>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</si>
  <si>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</si>
  <si>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</si>
  <si>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</si>
  <si>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</si>
  <si>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</si>
  <si>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</si>
  <si>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</si>
  <si>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EF-2023-001R2-B</t>
  </si>
  <si>
    <t>B - Zámek Děčín - Růžová zahrada - Restaurování vybraných kamenosoch. prvků (barokní vázy a sochy)</t>
  </si>
  <si>
    <t>Statutární město Děčín</t>
  </si>
  <si>
    <t>Mírové nám. 1175/5</t>
  </si>
  <si>
    <t>Děčín-Děčín IV-Podmokly</t>
  </si>
  <si>
    <t>40502</t>
  </si>
  <si>
    <t>00261238</t>
  </si>
  <si>
    <t>CZ00261238</t>
  </si>
  <si>
    <t>Ing.arch. Tomáš Efler</t>
  </si>
  <si>
    <t>14</t>
  </si>
  <si>
    <t>Merboltice</t>
  </si>
  <si>
    <t>72594853</t>
  </si>
  <si>
    <t>Stavba</t>
  </si>
  <si>
    <t>Ostatní a vedlejší náklady</t>
  </si>
  <si>
    <t>001</t>
  </si>
  <si>
    <t>Stavební objekt</t>
  </si>
  <si>
    <t>D.1.5</t>
  </si>
  <si>
    <t>Restaurátorské a umělecko - řemeslné práce</t>
  </si>
  <si>
    <t>D.1.5-A</t>
  </si>
  <si>
    <t>Restaurování kamenných a kamenosochařských prvků</t>
  </si>
  <si>
    <t>Celkem za stavbu</t>
  </si>
  <si>
    <t>CZK</t>
  </si>
  <si>
    <t>#POPS</t>
  </si>
  <si>
    <t>Popis stavby: EF-2023-001R2-B - B - Zámek Děčín - Růžová zahrada - Restaurování vybraných kamenosoch. prvků (barokní vázy a sochy)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</si>
  <si>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</si>
  <si>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</si>
  <si>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</si>
  <si>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</si>
  <si>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</si>
  <si>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</si>
  <si>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</si>
  <si>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</si>
  <si>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</si>
  <si>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</si>
  <si>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</si>
  <si>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</si>
  <si>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</si>
  <si>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</si>
  <si>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</si>
  <si>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</si>
  <si>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</si>
  <si>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</si>
  <si>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</si>
  <si>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</si>
  <si>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</si>
  <si>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</si>
  <si>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</si>
  <si>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</si>
  <si>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</si>
  <si>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</si>
  <si>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</si>
  <si>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</si>
  <si>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</si>
  <si>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</si>
  <si>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</si>
  <si>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</si>
  <si>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</si>
  <si>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</si>
  <si>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</si>
  <si>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t>
  </si>
  <si>
    <t>Do jednotkových cen soupisu je nutné zahrnout veškeré náklady dle charakteru, umístění a dalších specifických  skutečností, zejména omezení přístupu, nutnost složité technologické manipulace a přesunů, vysoký podíl prací bez mechanizace, památkovou ochranu, ochranu stávajících hodnotných prvků a další požadavky vyplývající ze zadávací dokumentace.</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</si>
  <si>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</si>
  <si>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</si>
  <si>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</si>
  <si>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</si>
  <si>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</si>
  <si>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</si>
  <si>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</si>
  <si>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</si>
  <si>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</si>
  <si>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</si>
  <si>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</si>
  <si>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</si>
  <si>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D.1.5 - Restaurátorské a umělecko - řemeslné práce</t>
  </si>
  <si>
    <t>#POPR</t>
  </si>
  <si>
    <t>Popis rozpočtu: D.1.5-A - Restaurování kamenných a kamenosochařských prvků</t>
  </si>
  <si>
    <t>Popis objektu: OVN - Ostatní a vedlejší náklady</t>
  </si>
  <si>
    <t>Popis rozpočtu: 001 - Ostatní a vedlejší náklady</t>
  </si>
  <si>
    <t>Rekapitulace dílů</t>
  </si>
  <si>
    <t>Typ dílu</t>
  </si>
  <si>
    <t>782</t>
  </si>
  <si>
    <t>Konstrukce z přírodního kamene</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</si>
  <si>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</si>
  <si>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</si>
  <si>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</si>
  <si>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</si>
  <si>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</si>
  <si>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</si>
  <si>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</si>
  <si>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</si>
  <si>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</si>
  <si>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</si>
  <si>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</si>
  <si>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</si>
  <si>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</si>
  <si>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</si>
  <si>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</si>
  <si>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</si>
  <si>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</si>
  <si>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</si>
  <si>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</si>
  <si>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</si>
  <si>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</si>
  <si>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</si>
  <si>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</si>
  <si>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</si>
  <si>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</si>
  <si>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</si>
  <si>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</si>
  <si>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</si>
  <si>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</si>
  <si>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</si>
  <si>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</si>
  <si>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</si>
  <si>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</si>
  <si>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</si>
  <si>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</si>
  <si>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</si>
  <si>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23/ I</t>
  </si>
  <si>
    <t>Indiv</t>
  </si>
  <si>
    <t>VRN</t>
  </si>
  <si>
    <t>Běžná</t>
  </si>
  <si>
    <t>POL99_2</t>
  </si>
  <si>
    <t>Veškeré náklady spojené s vybudováním, provozem a odstraněním zařízení staveniště.</t>
  </si>
  <si>
    <t>POP</t>
  </si>
  <si>
    <t>005122 R</t>
  </si>
  <si>
    <t>Provozní vlivy</t>
  </si>
  <si>
    <t>POL99_0</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</si>
  <si>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</si>
  <si>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</si>
  <si>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</si>
  <si>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</si>
  <si>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P.01b</t>
  </si>
  <si>
    <t>Podrobná detailní 3D scan dokumentace a digitální model architektonických prvků zahrady, adekvátně sochy, vázy</t>
  </si>
  <si>
    <t>kompl</t>
  </si>
  <si>
    <t>Vlastní</t>
  </si>
  <si>
    <t>Práce</t>
  </si>
  <si>
    <t>POL1_</t>
  </si>
  <si>
    <t>SUM</t>
  </si>
  <si>
    <t>END</t>
  </si>
  <si>
    <t>Položkový soupis prací a dodávek</t>
  </si>
  <si>
    <t>K1.07b</t>
  </si>
  <si>
    <t>K1.7b Socha Neptuna restaurování originálu mramorové sochy , výška sochy cca 2,2 m bez podstavce</t>
  </si>
  <si>
    <t>kpl</t>
  </si>
  <si>
    <t>Modrá</t>
  </si>
  <si>
    <t>V současné době originál umístěn v exteriérových prostorách Oblastního muzea Děčín</t>
  </si>
  <si>
    <t>Restaurátorský průzkum, vypracování restaurátorského záměru na komplexní náročné restaurování a doplnění velmi poškozené mramorové sochy o chybějící části a doplnění o nový atypický  kovový pozlacený trojzubec.  Umístění a kotvení na nový pískovcový profilovaný podstavec. Propojení s vodní technologií kašny včetně chrliče vody.</t>
  </si>
  <si>
    <t>K1.08a</t>
  </si>
  <si>
    <t>K1.8a Socha č. 1 v salla terreně, rozměry: 1mx1mx1m</t>
  </si>
  <si>
    <t>Instalace stávajících vybraných již restaurovaných soch originálů z glorietu  v interiéru Sala terreny.</t>
  </si>
  <si>
    <t>Vystavení deponovaného originálů soch z glorietu ve stávajícím výklenku. Nový kamenný pískovcový podstavec a parapetní kámen výklenku dle detailu v  D.1.1.33.</t>
  </si>
  <si>
    <t>K1.08b</t>
  </si>
  <si>
    <t>K1.8b Socha č. 2 v salla terreně, rozměry: 1.5 m x1m x1m</t>
  </si>
  <si>
    <t>Instalace stávajících vybraných již restaurovaných soch originálů z glorietu  v interiéru Sala terreny</t>
  </si>
  <si>
    <t>K1.08c</t>
  </si>
  <si>
    <t>K1.8c Socha č. 3 v salla terreně, rozměry: 1mx1mx1m</t>
  </si>
  <si>
    <t>K1.08d</t>
  </si>
  <si>
    <t>K1.8d Socha č. 4 a 5 v salla terreně - nový prvek, rozměry: 500x500x500mm</t>
  </si>
  <si>
    <t>Vystavení deponovaného originálů soch z glorietu vedle boční stěny.  Nový kamenný podstavec v podobě kvádru s profilovaným soklem a římsou pro osazení sochy. Dle detailu v  D.1.1.33.</t>
  </si>
  <si>
    <t>K2.06a</t>
  </si>
  <si>
    <t>K2.6a Barokní váza č.1, rozměry 1x1m výška 2m</t>
  </si>
  <si>
    <t>ks</t>
  </si>
  <si>
    <t/>
  </si>
  <si>
    <t>Povrch váz je znečištěn povětrnostními vlivy, lokálně mikrovegetací, načernalými depozity a sádrovcovou krustou. Ve srážkových stínech je pískovec narušen korozí. Vlivem koroze dochází k úbytku drobné modelace figurálních reliéfů a vegetativní výzdoby. Vázy byly v minulosti opravovány kamenickými vložkami – filunky. Většina vysekaných kamenických vložek chybí. V horních partiích váz jsou dochována vysekaná lůžka s otvory po trnech doplňků. U vázy č. 3 chybí kamenné vložky v lůžkách profilu poklopu, ve střední části profilu mezi volutami, nos maskarona na čelní straně a nároží plintusu s částí profilu."</t>
  </si>
  <si>
    <t>- biocidní ošetření, mytí, dočištění, celkové zpevnění, drobné plastické doplnění, stabilizace, lokální barevné retuše, preventivní biocidní ošetření, hydrofobizace, osazení na nový pískovcový  kamenný kvádrový podstavec,  zpracování závěrečné restaurátorské zprávy. "</t>
  </si>
  <si>
    <t>K2.06b</t>
  </si>
  <si>
    <t>K2.6b Barokní váza č.2, rozměry 1x1m výška 2m</t>
  </si>
  <si>
    <t>K2.07</t>
  </si>
  <si>
    <t>K2.7 Socha v záhonu, rozměry: 500x500x500mm</t>
  </si>
  <si>
    <t>Nový kamenný podstavec v podobě válce s profilovaným soklem a římsou na novém betonovém základu pro osazení sochy ve středním parteru</t>
  </si>
  <si>
    <t>K2.11</t>
  </si>
  <si>
    <t>Socha v horní nice, rozměry: 500x500x500mm</t>
  </si>
  <si>
    <t>Příprava pro instalaci výdusku sochy z glorietu či jiné vhodné barokní kamenné sochy.</t>
  </si>
  <si>
    <t>Nový kamenný podstavec v podobě válce s profilovaným soklem a římsou na novém betonovém základu.</t>
  </si>
  <si>
    <t>K3.6a</t>
  </si>
  <si>
    <t>Barokní váza č.3, rozměry 1x1m výška 2m</t>
  </si>
  <si>
    <t>Povrch váz je znečištěn mikrovegetací, povětrnostními vlivy, načernalými depozity a lokálně  sádrovcovou krustou. Ve srážkových stínech je pískovec narušen korozí. Vlivem koroze dochází k úbytku drobné modelace figurálních reliéfů a vegetativní výzdoby. U vázy č. 3 chybí kamenné vložky v lůžkách profilu poklopu, ve střední části profilu mezi volutami, nos maskarona na čelní straně a nároží plintu s částí profilu."</t>
  </si>
  <si>
    <t>"Bude znovu užita v novém návrhu a nové kompozici. Po očištění, další analýze, případné opravě a stabilizaci (více viz restaurátorský záměr, bude upřesněno novým restaurátorským záměrem vybraného zhotovitele),  bude umístěna do STŘEDNÍHO parteru se záhony.</t>
  </si>
  <si>
    <t>K3.6b</t>
  </si>
  <si>
    <t>Barokní váza č.4, rozměry 1x1m výška 2m</t>
  </si>
  <si>
    <t>"Bude znovu užita v novém návrhu a nové kompozici. Po očištění, další analýze, případné opravě a stabilizaci (více viz restaurátorský záměr, bude upřesněno novým restaurátorským záměrem vybraného zhotovitele),  bude umístěna do středu DOLNÍHO PARTERU se záhony.</t>
  </si>
  <si>
    <t>K4.6</t>
  </si>
  <si>
    <t>Socha v dolní nice, rozměry: 500x500x500mm</t>
  </si>
  <si>
    <t>998782202RP1</t>
  </si>
  <si>
    <t>Přesun hmot pro kamenické prvky</t>
  </si>
  <si>
    <t>Přesun hmot</t>
  </si>
  <si>
    <t>POL7_</t>
  </si>
  <si>
    <t>K09</t>
  </si>
  <si>
    <t>Restaurátorské průzkumy a záměry restaurování 4 váz</t>
  </si>
  <si>
    <t>soubor</t>
  </si>
  <si>
    <t>petrografie, stratigrafie, salinita, hloubkové sondy pro zjištění příčin poruch a poškození, zakreslení poruch do fotoplánů váz, podrobný restaurátorský záměr bude zpracován individuálně pro každou vázu</t>
  </si>
  <si>
    <t>K10</t>
  </si>
  <si>
    <t>Restaurátorský průzkumy a záměr resturování originálu sochy Neptuna</t>
  </si>
  <si>
    <t>petrografie, stratigrafie, salinita, hloubkové sondy pro zjištění příčin poruch a poškození, zakreslení poruch do fotoplánů sochy, podrobný restaurátorský záměr</t>
  </si>
  <si>
    <t>"Jsou umístěny před torzy váz  na příčné cestě. Vázy mají v nejširším průřezu rozměr 90 x 110 cm. Výška váz je cca 2 m. Nízký plintus má půdorys čtverce. Spodní část váz je rotační. V horní polovině váz jsou na bocích figurální reliéfy s motivy Herkulových činů. Nad nimi prochází šikmo široký profil, po stranách zakončený velkými volutami. Mezi nimi jsou vyvěšeny vegetativní festony. Vázy jsou zakončeny zdobným rotačním poklopem s jemným reliéfem.</t>
  </si>
  <si>
    <t>"Bude znovu užita v novém návrhu a nové kompozici. Po očištění, další analýze, případné opravě a stabilizaci (více viz restaurátorský záměr, bude upřesněno novým restaurátorským záměrem vybraného zhotovitele),  bude umístěna do středu HORNÍHO PARTERU se záhony.                                                                                                                                                                            -zpracování podrobného restaurátorského záměru</t>
  </si>
  <si>
    <t>"Bude znovu užita v novém návrhu a nové kompozici. Po očištění, další analýze, případné opravě a stabilizaci (více viz restaurátorský záměr, bude upřesněno novým restaurátorským záměrem vybraného zhotovitele),  bude umístěna do STŘEDNÍHO parteru se záhony.                                                                                             -zpracování podrobného restaurátorského záměru</t>
  </si>
  <si>
    <t>Příprava pro instalaci výdusku sochy z glorietu či jiné vhodné barokní kamenné sochy</t>
  </si>
  <si>
    <t>"Barokní dekorativní vázy (2ks) č.3 a č.4 Jsou umístěny v ose sloupků vedle schodiště před piniovou šiškou a nízkou profilovanou hlavicí. Vázy mají v nejširším průřezu rozměr 90 x 110 cm. Výška váz je cca 2 m. Nízký plintus má půdorys čtverce. Spodní část váz je rotační. V horní polovině váz jsou na bocích figurální reliéfy s motivy Herkulových činů. Nad nimi prochází šikmo široký profil po stranách zakončený velkými volutami. Mezi nimi jsou vyvěšeny vegetativní festony. Vázy jsou zakončeny zdobným rotačním poklopem s jemným reliéfem.</t>
  </si>
  <si>
    <t xml:space="preserve"> -zpracování podrobného restaurátorského záměru</t>
  </si>
  <si>
    <t>-zpracování podrobného restaurátorského záměru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</si>
</sst>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8" fillId="0" borderId="0"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BoeklXbdgxeotbHrXwlQeev+eIbZVI7qsprJ+2Ogr2GVmJN8P8GZSTYOSAVDgPJklA9RvBkZZhfvLCEE1zxUVg==" saltValue="PwGQd+xyiPhnEUMsUeR/e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38"/>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43</v>
      </c>
      <c r="E2" s="108" t="s">
        <v>44</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45</v>
      </c>
      <c r="E5" s="88"/>
      <c r="F5" s="88"/>
      <c r="G5" s="88"/>
      <c r="H5" s="18" t="s">
        <v>40</v>
      </c>
      <c r="I5" s="125" t="s">
        <v>49</v>
      </c>
      <c r="J5" s="8"/>
    </row>
    <row r="6" spans="1:15" ht="15.75" customHeight="1" x14ac:dyDescent="0.2">
      <c r="A6" s="2"/>
      <c r="B6" s="28"/>
      <c r="C6" s="53"/>
      <c r="D6" s="122" t="s">
        <v>46</v>
      </c>
      <c r="E6" s="89"/>
      <c r="F6" s="89"/>
      <c r="G6" s="89"/>
      <c r="H6" s="18" t="s">
        <v>34</v>
      </c>
      <c r="I6" s="125" t="s">
        <v>50</v>
      </c>
      <c r="J6" s="8"/>
    </row>
    <row r="7" spans="1:15" ht="15.75" customHeight="1" x14ac:dyDescent="0.2">
      <c r="A7" s="2"/>
      <c r="B7" s="29"/>
      <c r="C7" s="54"/>
      <c r="D7" s="124" t="s">
        <v>48</v>
      </c>
      <c r="E7" s="123" t="s">
        <v>47</v>
      </c>
      <c r="F7" s="90"/>
      <c r="G7" s="90"/>
      <c r="H7" s="24"/>
      <c r="I7" s="23"/>
      <c r="J7" s="34"/>
    </row>
    <row r="8" spans="1:15" ht="24" hidden="1" customHeight="1" x14ac:dyDescent="0.2">
      <c r="A8" s="2"/>
      <c r="B8" s="31" t="s">
        <v>20</v>
      </c>
      <c r="D8" s="126" t="s">
        <v>51</v>
      </c>
      <c r="H8" s="18" t="s">
        <v>40</v>
      </c>
      <c r="I8" s="125" t="s">
        <v>54</v>
      </c>
      <c r="J8" s="8"/>
    </row>
    <row r="9" spans="1:15" ht="15.75" hidden="1" customHeight="1" x14ac:dyDescent="0.2">
      <c r="A9" s="2"/>
      <c r="B9" s="2"/>
      <c r="D9" s="126" t="s">
        <v>52</v>
      </c>
      <c r="H9" s="18" t="s">
        <v>34</v>
      </c>
      <c r="I9" s="22"/>
      <c r="J9" s="8"/>
    </row>
    <row r="10" spans="1:15" ht="15.75" hidden="1" customHeight="1" x14ac:dyDescent="0.2">
      <c r="A10" s="2"/>
      <c r="B10" s="35"/>
      <c r="C10" s="54"/>
      <c r="D10" s="124" t="s">
        <v>48</v>
      </c>
      <c r="E10" s="127" t="s">
        <v>53</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7" t="s">
        <v>24</v>
      </c>
      <c r="B16" s="38" t="s">
        <v>24</v>
      </c>
      <c r="C16" s="59"/>
      <c r="D16" s="60"/>
      <c r="E16" s="80"/>
      <c r="F16" s="81"/>
      <c r="G16" s="80"/>
      <c r="H16" s="81"/>
      <c r="I16" s="80">
        <f>SUMIF(F132:F134,A16,I132:I134)+SUMIF(F132:F134,"PSU",I132:I134)</f>
        <v>0</v>
      </c>
      <c r="J16" s="82"/>
    </row>
    <row r="17" spans="1:10" ht="23.25" customHeight="1" x14ac:dyDescent="0.2">
      <c r="A17" s="197" t="s">
        <v>25</v>
      </c>
      <c r="B17" s="38" t="s">
        <v>25</v>
      </c>
      <c r="C17" s="59"/>
      <c r="D17" s="60"/>
      <c r="E17" s="80"/>
      <c r="F17" s="81"/>
      <c r="G17" s="80"/>
      <c r="H17" s="81"/>
      <c r="I17" s="80">
        <f>SUMIF(F132:F134,A17,I132:I134)</f>
        <v>0</v>
      </c>
      <c r="J17" s="82"/>
    </row>
    <row r="18" spans="1:10" ht="23.25" customHeight="1" x14ac:dyDescent="0.2">
      <c r="A18" s="197" t="s">
        <v>26</v>
      </c>
      <c r="B18" s="38" t="s">
        <v>26</v>
      </c>
      <c r="C18" s="59"/>
      <c r="D18" s="60"/>
      <c r="E18" s="80"/>
      <c r="F18" s="81"/>
      <c r="G18" s="80"/>
      <c r="H18" s="81"/>
      <c r="I18" s="80">
        <f>SUMIF(F132:F134,A18,I132:I134)</f>
        <v>0</v>
      </c>
      <c r="J18" s="82"/>
    </row>
    <row r="19" spans="1:10" ht="23.25" customHeight="1" x14ac:dyDescent="0.2">
      <c r="A19" s="197" t="s">
        <v>125</v>
      </c>
      <c r="B19" s="38" t="s">
        <v>27</v>
      </c>
      <c r="C19" s="59"/>
      <c r="D19" s="60"/>
      <c r="E19" s="80"/>
      <c r="F19" s="81"/>
      <c r="G19" s="80"/>
      <c r="H19" s="81"/>
      <c r="I19" s="80">
        <f>SUMIF(F132:F134,A19,I132:I134)</f>
        <v>0</v>
      </c>
      <c r="J19" s="82"/>
    </row>
    <row r="20" spans="1:10" ht="23.25" customHeight="1" x14ac:dyDescent="0.2">
      <c r="A20" s="197" t="s">
        <v>126</v>
      </c>
      <c r="B20" s="38" t="s">
        <v>28</v>
      </c>
      <c r="C20" s="59"/>
      <c r="D20" s="60"/>
      <c r="E20" s="80"/>
      <c r="F20" s="81"/>
      <c r="G20" s="80"/>
      <c r="H20" s="81"/>
      <c r="I20" s="80">
        <f>SUMIF(F132:F134,A20,I132:I134)</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64</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52" ht="47.25" customHeight="1" x14ac:dyDescent="0.2">
      <c r="A33" s="2"/>
      <c r="B33" s="2"/>
      <c r="J33" s="9"/>
    </row>
    <row r="34" spans="1:52" s="21" customFormat="1" ht="18.75" customHeight="1" x14ac:dyDescent="0.2">
      <c r="A34" s="20"/>
      <c r="B34" s="20"/>
      <c r="C34" s="71"/>
      <c r="D34" s="97"/>
      <c r="E34" s="98"/>
      <c r="G34" s="99"/>
      <c r="H34" s="100"/>
      <c r="I34" s="100"/>
      <c r="J34" s="25"/>
    </row>
    <row r="35" spans="1:52" ht="12.75" customHeight="1" x14ac:dyDescent="0.2">
      <c r="A35" s="2"/>
      <c r="B35" s="2"/>
      <c r="D35" s="91" t="s">
        <v>2</v>
      </c>
      <c r="E35" s="91"/>
      <c r="H35" s="10" t="s">
        <v>3</v>
      </c>
      <c r="J35" s="9"/>
    </row>
    <row r="36" spans="1:52" ht="13.5" customHeight="1" thickBot="1" x14ac:dyDescent="0.25">
      <c r="A36" s="11"/>
      <c r="B36" s="11"/>
      <c r="C36" s="72"/>
      <c r="D36" s="72"/>
      <c r="E36" s="72"/>
      <c r="F36" s="12"/>
      <c r="G36" s="12"/>
      <c r="H36" s="12"/>
      <c r="I36" s="12"/>
      <c r="J36" s="13"/>
    </row>
    <row r="37" spans="1:52" ht="27" customHeight="1" x14ac:dyDescent="0.2">
      <c r="B37" s="136" t="s">
        <v>16</v>
      </c>
      <c r="C37" s="137"/>
      <c r="D37" s="137"/>
      <c r="E37" s="137"/>
      <c r="F37" s="138"/>
      <c r="G37" s="138"/>
      <c r="H37" s="138"/>
      <c r="I37" s="138"/>
      <c r="J37" s="139"/>
    </row>
    <row r="38" spans="1:52"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52" ht="25.5" hidden="1" customHeight="1" x14ac:dyDescent="0.2">
      <c r="A39" s="135">
        <v>1</v>
      </c>
      <c r="B39" s="145" t="s">
        <v>55</v>
      </c>
      <c r="C39" s="146"/>
      <c r="D39" s="146"/>
      <c r="E39" s="146"/>
      <c r="F39" s="147">
        <f>'OVN 001 Naklady'!AE18+'D.1.5 D.1.5-A Pol'!AE66</f>
        <v>0</v>
      </c>
      <c r="G39" s="148">
        <f>'OVN 001 Naklady'!AF18+'D.1.5 D.1.5-A Pol'!AF66</f>
        <v>0</v>
      </c>
      <c r="H39" s="149">
        <f>(F39*SazbaDPH1/100)+(G39*SazbaDPH2/100)</f>
        <v>0</v>
      </c>
      <c r="I39" s="149">
        <f>F39+G39+H39</f>
        <v>0</v>
      </c>
      <c r="J39" s="150" t="str">
        <f>IF(_xlfn.SINGLE(CenaCelkemVypocet)=0,"",I39/_xlfn.SINGLE(CenaCelkemVypocet)*100)</f>
        <v/>
      </c>
    </row>
    <row r="40" spans="1:52" ht="25.5" customHeight="1" x14ac:dyDescent="0.2">
      <c r="A40" s="135">
        <v>2</v>
      </c>
      <c r="B40" s="151"/>
      <c r="C40" s="152" t="s">
        <v>56</v>
      </c>
      <c r="D40" s="152"/>
      <c r="E40" s="152"/>
      <c r="F40" s="153">
        <f>'OVN 001 Naklady'!AE18</f>
        <v>0</v>
      </c>
      <c r="G40" s="154">
        <f>'OVN 001 Naklady'!AF18</f>
        <v>0</v>
      </c>
      <c r="H40" s="154">
        <f>(F40*SazbaDPH1/100)+(G40*SazbaDPH2/100)</f>
        <v>0</v>
      </c>
      <c r="I40" s="154">
        <f>F40+G40+H40</f>
        <v>0</v>
      </c>
      <c r="J40" s="155" t="str">
        <f>IF(_xlfn.SINGLE(CenaCelkemVypocet)=0,"",I40/_xlfn.SINGLE(CenaCelkemVypocet)*100)</f>
        <v/>
      </c>
    </row>
    <row r="41" spans="1:52" ht="25.5" customHeight="1" x14ac:dyDescent="0.2">
      <c r="A41" s="135">
        <v>3</v>
      </c>
      <c r="B41" s="156" t="s">
        <v>57</v>
      </c>
      <c r="C41" s="146" t="s">
        <v>56</v>
      </c>
      <c r="D41" s="146"/>
      <c r="E41" s="146"/>
      <c r="F41" s="157">
        <f>'OVN 001 Naklady'!AE18</f>
        <v>0</v>
      </c>
      <c r="G41" s="149">
        <f>'OVN 001 Naklady'!AF18</f>
        <v>0</v>
      </c>
      <c r="H41" s="149">
        <f>(F41*SazbaDPH1/100)+(G41*SazbaDPH2/100)</f>
        <v>0</v>
      </c>
      <c r="I41" s="149">
        <f>F41+G41+H41</f>
        <v>0</v>
      </c>
      <c r="J41" s="150" t="str">
        <f>IF(_xlfn.SINGLE(CenaCelkemVypocet)=0,"",I41/_xlfn.SINGLE(CenaCelkemVypocet)*100)</f>
        <v/>
      </c>
    </row>
    <row r="42" spans="1:52" ht="25.5" customHeight="1" x14ac:dyDescent="0.2">
      <c r="A42" s="135">
        <v>2</v>
      </c>
      <c r="B42" s="151"/>
      <c r="C42" s="152" t="s">
        <v>58</v>
      </c>
      <c r="D42" s="152"/>
      <c r="E42" s="152"/>
      <c r="F42" s="153"/>
      <c r="G42" s="154"/>
      <c r="H42" s="154">
        <f>(F42*SazbaDPH1/100)+(G42*SazbaDPH2/100)</f>
        <v>0</v>
      </c>
      <c r="I42" s="154"/>
      <c r="J42" s="155"/>
    </row>
    <row r="43" spans="1:52" ht="25.5" customHeight="1" x14ac:dyDescent="0.2">
      <c r="A43" s="135">
        <v>2</v>
      </c>
      <c r="B43" s="151" t="s">
        <v>59</v>
      </c>
      <c r="C43" s="152" t="s">
        <v>60</v>
      </c>
      <c r="D43" s="152"/>
      <c r="E43" s="152"/>
      <c r="F43" s="153">
        <f>'D.1.5 D.1.5-A Pol'!AE66</f>
        <v>0</v>
      </c>
      <c r="G43" s="154">
        <f>'D.1.5 D.1.5-A Pol'!AF66</f>
        <v>0</v>
      </c>
      <c r="H43" s="154">
        <f>(F43*SazbaDPH1/100)+(G43*SazbaDPH2/100)</f>
        <v>0</v>
      </c>
      <c r="I43" s="154">
        <f>F43+G43+H43</f>
        <v>0</v>
      </c>
      <c r="J43" s="155" t="str">
        <f>IF(_xlfn.SINGLE(CenaCelkemVypocet)=0,"",I43/_xlfn.SINGLE(CenaCelkemVypocet)*100)</f>
        <v/>
      </c>
    </row>
    <row r="44" spans="1:52" ht="25.5" customHeight="1" x14ac:dyDescent="0.2">
      <c r="A44" s="135">
        <v>3</v>
      </c>
      <c r="B44" s="156" t="s">
        <v>61</v>
      </c>
      <c r="C44" s="146" t="s">
        <v>62</v>
      </c>
      <c r="D44" s="146"/>
      <c r="E44" s="146"/>
      <c r="F44" s="157">
        <f>'D.1.5 D.1.5-A Pol'!AE66</f>
        <v>0</v>
      </c>
      <c r="G44" s="149">
        <f>'D.1.5 D.1.5-A Pol'!AF66</f>
        <v>0</v>
      </c>
      <c r="H44" s="149">
        <f>(F44*SazbaDPH1/100)+(G44*SazbaDPH2/100)</f>
        <v>0</v>
      </c>
      <c r="I44" s="149">
        <f>F44+G44+H44</f>
        <v>0</v>
      </c>
      <c r="J44" s="150" t="str">
        <f>IF(_xlfn.SINGLE(CenaCelkemVypocet)=0,"",I44/_xlfn.SINGLE(CenaCelkemVypocet)*100)</f>
        <v/>
      </c>
    </row>
    <row r="45" spans="1:52" ht="25.5" customHeight="1" x14ac:dyDescent="0.2">
      <c r="A45" s="135"/>
      <c r="B45" s="158" t="s">
        <v>63</v>
      </c>
      <c r="C45" s="159"/>
      <c r="D45" s="159"/>
      <c r="E45" s="160"/>
      <c r="F45" s="161">
        <f>SUMIF(A39:A44,"=1",F39:F44)</f>
        <v>0</v>
      </c>
      <c r="G45" s="162">
        <f>SUMIF(A39:A44,"=1",G39:G44)</f>
        <v>0</v>
      </c>
      <c r="H45" s="162">
        <f>SUMIF(A39:A44,"=1",H39:H44)</f>
        <v>0</v>
      </c>
      <c r="I45" s="162">
        <f>SUMIF(A39:A44,"=1",I39:I44)</f>
        <v>0</v>
      </c>
      <c r="J45" s="163">
        <f>SUMIF(A39:A44,"=1",J39:J44)</f>
        <v>0</v>
      </c>
    </row>
    <row r="47" spans="1:52" x14ac:dyDescent="0.2">
      <c r="A47" t="s">
        <v>65</v>
      </c>
      <c r="B47" t="s">
        <v>66</v>
      </c>
    </row>
    <row r="48" spans="1:52" x14ac:dyDescent="0.2">
      <c r="B48" s="175" t="s">
        <v>67</v>
      </c>
      <c r="C48" s="175"/>
      <c r="D48" s="175"/>
      <c r="E48" s="175"/>
      <c r="F48" s="175"/>
      <c r="G48" s="175"/>
      <c r="H48" s="175"/>
      <c r="I48" s="175"/>
      <c r="J48" s="175"/>
      <c r="AZ48" s="174" t="str">
        <f>B48</f>
        <v>1. PODMÍNKY PRO ZPRACOVÁNÍ NABÍDKOVÉ CENY</v>
      </c>
    </row>
    <row r="50" spans="2:52" x14ac:dyDescent="0.2">
      <c r="B50" s="175" t="s">
        <v>68</v>
      </c>
      <c r="C50" s="175"/>
      <c r="D50" s="175"/>
      <c r="E50" s="175"/>
      <c r="F50" s="175"/>
      <c r="G50" s="175"/>
      <c r="H50" s="175"/>
      <c r="I50" s="175"/>
      <c r="J50" s="175"/>
      <c r="AZ50" s="174" t="str">
        <f>B50</f>
        <v xml:space="preserve">        Preambule</v>
      </c>
    </row>
    <row r="52" spans="2:52" ht="51" x14ac:dyDescent="0.2">
      <c r="B52" s="175" t="s">
        <v>69</v>
      </c>
      <c r="C52" s="175"/>
      <c r="D52" s="175"/>
      <c r="E52" s="175"/>
      <c r="F52" s="175"/>
      <c r="G52" s="175"/>
      <c r="H52" s="175"/>
      <c r="I52" s="175"/>
      <c r="J52" s="175"/>
      <c r="AZ52" s="174" t="str">
        <f>B52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3" spans="2:52" ht="51" x14ac:dyDescent="0.2">
      <c r="B53" s="175" t="s">
        <v>70</v>
      </c>
      <c r="C53" s="175"/>
      <c r="D53" s="175"/>
      <c r="E53" s="175"/>
      <c r="F53" s="175"/>
      <c r="G53" s="175"/>
      <c r="H53" s="175"/>
      <c r="I53" s="175"/>
      <c r="J53" s="175"/>
      <c r="AZ53" s="174" t="str">
        <f>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5" spans="2:52" x14ac:dyDescent="0.2">
      <c r="B55" s="175" t="s">
        <v>71</v>
      </c>
      <c r="C55" s="175"/>
      <c r="D55" s="175"/>
      <c r="E55" s="175"/>
      <c r="F55" s="175"/>
      <c r="G55" s="175"/>
      <c r="H55" s="175"/>
      <c r="I55" s="175"/>
      <c r="J55" s="175"/>
      <c r="AZ55" s="174" t="str">
        <f>B55</f>
        <v xml:space="preserve">        Vymezení některých pojmů</v>
      </c>
    </row>
    <row r="58" spans="2:52" x14ac:dyDescent="0.2">
      <c r="B58" s="175" t="s">
        <v>72</v>
      </c>
      <c r="C58" s="175"/>
      <c r="D58" s="175"/>
      <c r="E58" s="175"/>
      <c r="F58" s="175"/>
      <c r="G58" s="175"/>
      <c r="H58" s="175"/>
      <c r="I58" s="175"/>
      <c r="J58" s="175"/>
      <c r="AZ58" s="174" t="str">
        <f>B58</f>
        <v>Pro účely zpracování nabídkové ceny se jsou použity některé pojmy, pod kterými se rozumí:</v>
      </c>
    </row>
    <row r="59" spans="2:52" ht="38.25" x14ac:dyDescent="0.2">
      <c r="B59" s="175" t="s">
        <v>73</v>
      </c>
      <c r="C59" s="175"/>
      <c r="D59" s="175"/>
      <c r="E59" s="175"/>
      <c r="F59" s="175"/>
      <c r="G59" s="175"/>
      <c r="H59" s="175"/>
      <c r="I59" s="175"/>
      <c r="J59" s="175"/>
      <c r="AZ59" s="174" t="str">
        <f>B59</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spans="2:52" ht="38.25" x14ac:dyDescent="0.2">
      <c r="B60" s="175" t="s">
        <v>74</v>
      </c>
      <c r="C60" s="175"/>
      <c r="D60" s="175"/>
      <c r="E60" s="175"/>
      <c r="F60" s="175"/>
      <c r="G60" s="175"/>
      <c r="H60" s="175"/>
      <c r="I60" s="175"/>
      <c r="J60" s="175"/>
      <c r="AZ60" s="174" t="str">
        <f>B60</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1" spans="2:52" ht="51" x14ac:dyDescent="0.2">
      <c r="B61" s="175" t="s">
        <v>75</v>
      </c>
      <c r="C61" s="175"/>
      <c r="D61" s="175"/>
      <c r="E61" s="175"/>
      <c r="F61" s="175"/>
      <c r="G61" s="175"/>
      <c r="H61" s="175"/>
      <c r="I61" s="175"/>
      <c r="J61" s="175"/>
      <c r="AZ61" s="174" t="str">
        <f>B61</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2" spans="2:52" ht="76.5" x14ac:dyDescent="0.2">
      <c r="B62" s="175" t="s">
        <v>76</v>
      </c>
      <c r="C62" s="175"/>
      <c r="D62" s="175"/>
      <c r="E62" s="175"/>
      <c r="F62" s="175"/>
      <c r="G62" s="175"/>
      <c r="H62" s="175"/>
      <c r="I62" s="175"/>
      <c r="J62" s="175"/>
      <c r="AZ62" s="174" t="str">
        <f>B62</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3" spans="2:52" ht="51" x14ac:dyDescent="0.2">
      <c r="B63" s="175" t="s">
        <v>77</v>
      </c>
      <c r="C63" s="175"/>
      <c r="D63" s="175"/>
      <c r="E63" s="175"/>
      <c r="F63" s="175"/>
      <c r="G63" s="175"/>
      <c r="H63" s="175"/>
      <c r="I63" s="175"/>
      <c r="J63" s="175"/>
      <c r="AZ63" s="174" t="str">
        <f>B63</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5" spans="2:52" x14ac:dyDescent="0.2">
      <c r="B65" s="175" t="s">
        <v>78</v>
      </c>
      <c r="C65" s="175"/>
      <c r="D65" s="175"/>
      <c r="E65" s="175"/>
      <c r="F65" s="175"/>
      <c r="G65" s="175"/>
      <c r="H65" s="175"/>
      <c r="I65" s="175"/>
      <c r="J65" s="175"/>
      <c r="AZ65" s="174" t="str">
        <f>B65</f>
        <v xml:space="preserve">        Cenová soustava</v>
      </c>
    </row>
    <row r="67" spans="2:52" x14ac:dyDescent="0.2">
      <c r="B67" s="175" t="s">
        <v>79</v>
      </c>
      <c r="C67" s="175"/>
      <c r="D67" s="175"/>
      <c r="E67" s="175"/>
      <c r="F67" s="175"/>
      <c r="G67" s="175"/>
      <c r="H67" s="175"/>
      <c r="I67" s="175"/>
      <c r="J67" s="175"/>
      <c r="AZ67" s="174" t="str">
        <f>B67</f>
        <v xml:space="preserve">        Použitá cenová soustava</v>
      </c>
    </row>
    <row r="68" spans="2:52" ht="38.25" x14ac:dyDescent="0.2">
      <c r="B68" s="175" t="s">
        <v>80</v>
      </c>
      <c r="C68" s="175"/>
      <c r="D68" s="175"/>
      <c r="E68" s="175"/>
      <c r="F68" s="175"/>
      <c r="G68" s="175"/>
      <c r="H68" s="175"/>
      <c r="I68" s="175"/>
      <c r="J68" s="175"/>
      <c r="AZ68" s="174" t="str">
        <f>B68</f>
        <v>Soupisy stavebních prací, dodávek a služeb jsou zpracovány s použitím cenové soustavy zpracované společností RTS, a.s.. Položky z cenové soustavy mají uveden odkaz na cenovou soustavu včetně označení příslušného ceníku.</v>
      </c>
    </row>
    <row r="70" spans="2:52" x14ac:dyDescent="0.2">
      <c r="B70" s="175" t="s">
        <v>81</v>
      </c>
      <c r="C70" s="175"/>
      <c r="D70" s="175"/>
      <c r="E70" s="175"/>
      <c r="F70" s="175"/>
      <c r="G70" s="175"/>
      <c r="H70" s="175"/>
      <c r="I70" s="175"/>
      <c r="J70" s="175"/>
      <c r="AZ70" s="174" t="str">
        <f>B70</f>
        <v xml:space="preserve">        Technické podmínky</v>
      </c>
    </row>
    <row r="71" spans="2:52" ht="38.25" x14ac:dyDescent="0.2">
      <c r="B71" s="175" t="s">
        <v>82</v>
      </c>
      <c r="C71" s="175"/>
      <c r="D71" s="175"/>
      <c r="E71" s="175"/>
      <c r="F71" s="175"/>
      <c r="G71" s="175"/>
      <c r="H71" s="175"/>
      <c r="I71" s="175"/>
      <c r="J71" s="175"/>
      <c r="AZ71" s="174" t="str">
        <f>B71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3" spans="2:52" x14ac:dyDescent="0.2">
      <c r="B73" s="175" t="s">
        <v>83</v>
      </c>
      <c r="C73" s="175"/>
      <c r="D73" s="175"/>
      <c r="E73" s="175"/>
      <c r="F73" s="175"/>
      <c r="G73" s="175"/>
      <c r="H73" s="175"/>
      <c r="I73" s="175"/>
      <c r="J73" s="175"/>
      <c r="AZ73" s="174" t="str">
        <f>B73</f>
        <v>Individuální položky</v>
      </c>
    </row>
    <row r="74" spans="2:52" ht="76.5" x14ac:dyDescent="0.2">
      <c r="B74" s="175" t="s">
        <v>84</v>
      </c>
      <c r="C74" s="175"/>
      <c r="D74" s="175"/>
      <c r="E74" s="175"/>
      <c r="F74" s="175"/>
      <c r="G74" s="175"/>
      <c r="H74" s="175"/>
      <c r="I74" s="175"/>
      <c r="J74" s="175"/>
      <c r="AZ74" s="174" t="str">
        <f>B74</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76" spans="2:52" x14ac:dyDescent="0.2">
      <c r="B76" s="175" t="s">
        <v>85</v>
      </c>
      <c r="C76" s="175"/>
      <c r="D76" s="175"/>
      <c r="E76" s="175"/>
      <c r="F76" s="175"/>
      <c r="G76" s="175"/>
      <c r="H76" s="175"/>
      <c r="I76" s="175"/>
      <c r="J76" s="175"/>
      <c r="AZ76" s="174" t="str">
        <f>B76</f>
        <v>Ostatní podmínky</v>
      </c>
    </row>
    <row r="77" spans="2:52" ht="38.25" x14ac:dyDescent="0.2">
      <c r="B77" s="175" t="s">
        <v>86</v>
      </c>
      <c r="C77" s="175"/>
      <c r="D77" s="175"/>
      <c r="E77" s="175"/>
      <c r="F77" s="175"/>
      <c r="G77" s="175"/>
      <c r="H77" s="175"/>
      <c r="I77" s="175"/>
      <c r="J77" s="175"/>
      <c r="AZ77" s="174" t="str">
        <f>B77</f>
        <v>Do jednotkových cen položek soupisu je třeba promítnout i veškeré náklady na činnosti a dodávky vepsané formou poznámek, nebo doplnění k jednotlivým položkám - zejména popisy typu: "analogicky dle popisu v PD......"</v>
      </c>
    </row>
    <row r="79" spans="2:52" x14ac:dyDescent="0.2">
      <c r="B79" s="175" t="s">
        <v>87</v>
      </c>
      <c r="C79" s="175"/>
      <c r="D79" s="175"/>
      <c r="E79" s="175"/>
      <c r="F79" s="175"/>
      <c r="G79" s="175"/>
      <c r="H79" s="175"/>
      <c r="I79" s="175"/>
      <c r="J79" s="175"/>
      <c r="AZ79" s="174" t="str">
        <f>B79</f>
        <v xml:space="preserve">        Závaznost a změna soupisu</v>
      </c>
    </row>
    <row r="81" spans="2:52" x14ac:dyDescent="0.2">
      <c r="B81" s="175" t="s">
        <v>88</v>
      </c>
      <c r="C81" s="175"/>
      <c r="D81" s="175"/>
      <c r="E81" s="175"/>
      <c r="F81" s="175"/>
      <c r="G81" s="175"/>
      <c r="H81" s="175"/>
      <c r="I81" s="175"/>
      <c r="J81" s="175"/>
      <c r="AZ81" s="174" t="str">
        <f>B81</f>
        <v xml:space="preserve">        Závaznost soupisu</v>
      </c>
    </row>
    <row r="82" spans="2:52" ht="38.25" x14ac:dyDescent="0.2">
      <c r="B82" s="175" t="s">
        <v>89</v>
      </c>
      <c r="C82" s="175"/>
      <c r="D82" s="175"/>
      <c r="E82" s="175"/>
      <c r="F82" s="175"/>
      <c r="G82" s="175"/>
      <c r="H82" s="175"/>
      <c r="I82" s="175"/>
      <c r="J82" s="175"/>
      <c r="AZ82" s="174" t="str">
        <f>B82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4" spans="2:52" x14ac:dyDescent="0.2">
      <c r="B84" s="175" t="s">
        <v>90</v>
      </c>
      <c r="C84" s="175"/>
      <c r="D84" s="175"/>
      <c r="E84" s="175"/>
      <c r="F84" s="175"/>
      <c r="G84" s="175"/>
      <c r="H84" s="175"/>
      <c r="I84" s="175"/>
      <c r="J84" s="175"/>
      <c r="AZ84" s="174" t="str">
        <f>B84</f>
        <v xml:space="preserve">        Zvláštní podmínky pro stanovení nabídkové ceny</v>
      </c>
    </row>
    <row r="86" spans="2:52" x14ac:dyDescent="0.2">
      <c r="B86" s="175" t="s">
        <v>91</v>
      </c>
      <c r="C86" s="175"/>
      <c r="D86" s="175"/>
      <c r="E86" s="175"/>
      <c r="F86" s="175"/>
      <c r="G86" s="175"/>
      <c r="H86" s="175"/>
      <c r="I86" s="175"/>
      <c r="J86" s="175"/>
      <c r="AZ86" s="174" t="str">
        <f>B86</f>
        <v xml:space="preserve">        Přeprava vybouraných hmot, suti a vytěžené zeminy</v>
      </c>
    </row>
    <row r="87" spans="2:52" ht="76.5" x14ac:dyDescent="0.2">
      <c r="B87" s="175" t="s">
        <v>92</v>
      </c>
      <c r="C87" s="175"/>
      <c r="D87" s="175"/>
      <c r="E87" s="175"/>
      <c r="F87" s="175"/>
      <c r="G87" s="175"/>
      <c r="H87" s="175"/>
      <c r="I87" s="175"/>
      <c r="J87" s="175"/>
      <c r="AZ87" s="174" t="str">
        <f>B87</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9" spans="2:52" x14ac:dyDescent="0.2">
      <c r="B89" s="175" t="s">
        <v>93</v>
      </c>
      <c r="C89" s="175"/>
      <c r="D89" s="175"/>
      <c r="E89" s="175"/>
      <c r="F89" s="175"/>
      <c r="G89" s="175"/>
      <c r="H89" s="175"/>
      <c r="I89" s="175"/>
      <c r="J89" s="175"/>
      <c r="AZ89" s="174" t="str">
        <f>B89</f>
        <v xml:space="preserve">        Vnitrostaveništní přesun stavebního materiálu</v>
      </c>
    </row>
    <row r="90" spans="2:52" ht="51" x14ac:dyDescent="0.2">
      <c r="B90" s="175" t="s">
        <v>94</v>
      </c>
      <c r="C90" s="175"/>
      <c r="D90" s="175"/>
      <c r="E90" s="175"/>
      <c r="F90" s="175"/>
      <c r="G90" s="175"/>
      <c r="H90" s="175"/>
      <c r="I90" s="175"/>
      <c r="J90" s="175"/>
      <c r="AZ90" s="174" t="str">
        <f>B90</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1" spans="2:52" ht="51" x14ac:dyDescent="0.2">
      <c r="B91" s="175" t="s">
        <v>95</v>
      </c>
      <c r="C91" s="175"/>
      <c r="D91" s="175"/>
      <c r="E91" s="175"/>
      <c r="F91" s="175"/>
      <c r="G91" s="175"/>
      <c r="H91" s="175"/>
      <c r="I91" s="175"/>
      <c r="J91" s="175"/>
      <c r="AZ91" s="174" t="str">
        <f>B91</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3" spans="2:52" x14ac:dyDescent="0.2">
      <c r="B93" s="175" t="s">
        <v>96</v>
      </c>
      <c r="C93" s="175"/>
      <c r="D93" s="175"/>
      <c r="E93" s="175"/>
      <c r="F93" s="175"/>
      <c r="G93" s="175"/>
      <c r="H93" s="175"/>
      <c r="I93" s="175"/>
      <c r="J93" s="175"/>
      <c r="AZ93" s="174" t="str">
        <f>B93</f>
        <v xml:space="preserve">        Příplatky za ztížené podmínky prací</v>
      </c>
    </row>
    <row r="94" spans="2:52" ht="25.5" x14ac:dyDescent="0.2">
      <c r="B94" s="175" t="s">
        <v>97</v>
      </c>
      <c r="C94" s="175"/>
      <c r="D94" s="175"/>
      <c r="E94" s="175"/>
      <c r="F94" s="175"/>
      <c r="G94" s="175"/>
      <c r="H94" s="175"/>
      <c r="I94" s="175"/>
      <c r="J94" s="175"/>
      <c r="AZ94" s="174" t="str">
        <f>B94</f>
        <v>Pokud soupis položku příplatku za ztížené podmínky obsahuje, je dodavatel povinen ji ocenit bez ohledu na to, že tento příplatek dodavatel standardně neuplatňuje.</v>
      </c>
    </row>
    <row r="96" spans="2:52" x14ac:dyDescent="0.2">
      <c r="B96" s="175" t="s">
        <v>98</v>
      </c>
      <c r="C96" s="175"/>
      <c r="D96" s="175"/>
      <c r="E96" s="175"/>
      <c r="F96" s="175"/>
      <c r="G96" s="175"/>
      <c r="H96" s="175"/>
      <c r="I96" s="175"/>
      <c r="J96" s="175"/>
      <c r="AZ96" s="174" t="str">
        <f>B96</f>
        <v xml:space="preserve">        Vedlejší a ostatní náklady</v>
      </c>
    </row>
    <row r="97" spans="2:52" ht="25.5" x14ac:dyDescent="0.2">
      <c r="B97" s="175" t="s">
        <v>99</v>
      </c>
      <c r="C97" s="175"/>
      <c r="D97" s="175"/>
      <c r="E97" s="175"/>
      <c r="F97" s="175"/>
      <c r="G97" s="175"/>
      <c r="H97" s="175"/>
      <c r="I97" s="175"/>
      <c r="J97" s="175"/>
      <c r="AZ97" s="174" t="str">
        <f>B97</f>
        <v>Tyto náklady jsou popsány v samostatném soupisu stavebních prací, dodávek a služeb s tím, že dodavatel je povinen v rámci těchto nákladů ocenit všechny definované náklady souhrnně pro celou stavbu.</v>
      </c>
    </row>
    <row r="101" spans="2:52" x14ac:dyDescent="0.2">
      <c r="B101" s="175" t="s">
        <v>100</v>
      </c>
      <c r="C101" s="175"/>
      <c r="D101" s="175"/>
      <c r="E101" s="175"/>
      <c r="F101" s="175"/>
      <c r="G101" s="175"/>
      <c r="H101" s="175"/>
      <c r="I101" s="175"/>
      <c r="J101" s="175"/>
      <c r="AZ101" s="174" t="str">
        <f>B101</f>
        <v>2. SPECIFICKÉ PODMÍNKY PRO ZPRACOVÁNÍ NABÍDKOVÉ CENY</v>
      </c>
    </row>
    <row r="103" spans="2:52" x14ac:dyDescent="0.2">
      <c r="B103" s="175" t="s">
        <v>101</v>
      </c>
      <c r="C103" s="175"/>
      <c r="D103" s="175"/>
      <c r="E103" s="175"/>
      <c r="F103" s="175"/>
      <c r="G103" s="175"/>
      <c r="H103" s="175"/>
      <c r="I103" s="175"/>
      <c r="J103" s="175"/>
      <c r="AZ103" s="174" t="str">
        <f>B103</f>
        <v>Zde doplní zpracovatel soupisu  případná specifika týkající se konkrétní zakázky.</v>
      </c>
    </row>
    <row r="104" spans="2:52" ht="38.25" x14ac:dyDescent="0.2">
      <c r="B104" s="175" t="s">
        <v>102</v>
      </c>
      <c r="C104" s="175"/>
      <c r="D104" s="175"/>
      <c r="E104" s="175"/>
      <c r="F104" s="175"/>
      <c r="G104" s="175"/>
      <c r="H104" s="175"/>
      <c r="I104" s="175"/>
      <c r="J104" s="175"/>
      <c r="AZ104" s="174" t="str">
        <f>B104</f>
        <v>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05" spans="2:52" ht="51" x14ac:dyDescent="0.2">
      <c r="B105" s="175" t="s">
        <v>103</v>
      </c>
      <c r="C105" s="175"/>
      <c r="D105" s="175"/>
      <c r="E105" s="175"/>
      <c r="F105" s="175"/>
      <c r="G105" s="175"/>
      <c r="H105" s="175"/>
      <c r="I105" s="175"/>
      <c r="J105" s="175"/>
      <c r="AZ105" s="174" t="str">
        <f>B105</f>
        <v>Do jednotkových cen soupisu je nutné zahrnout veškeré náklady dle charakteru, umístění a dalších specifických  skutečností, zejména omezení přístupu, nutnost složité technologické manipulace a přesunů, vysoký podíl prací bez mechanizace, památkovou ochranu, ochranu stávajících hodnotných prvků a další požadavky vyplývající ze zadávací dokumentace.</v>
      </c>
    </row>
    <row r="107" spans="2:52" x14ac:dyDescent="0.2">
      <c r="B107" s="175" t="s">
        <v>104</v>
      </c>
      <c r="C107" s="175"/>
      <c r="D107" s="175"/>
      <c r="E107" s="175"/>
      <c r="F107" s="175"/>
      <c r="G107" s="175"/>
      <c r="H107" s="175"/>
      <c r="I107" s="175"/>
      <c r="J107" s="175"/>
      <c r="AZ107" s="174" t="str">
        <f>B107</f>
        <v>3. ELEKTRONICKÁ PODOBA SOUPISU</v>
      </c>
    </row>
    <row r="109" spans="2:52" x14ac:dyDescent="0.2">
      <c r="B109" s="175" t="s">
        <v>105</v>
      </c>
      <c r="C109" s="175"/>
      <c r="D109" s="175"/>
      <c r="E109" s="175"/>
      <c r="F109" s="175"/>
      <c r="G109" s="175"/>
      <c r="H109" s="175"/>
      <c r="I109" s="175"/>
      <c r="J109" s="175"/>
      <c r="AZ109" s="174" t="str">
        <f>B109</f>
        <v xml:space="preserve">        Elektronická podoba soupisu</v>
      </c>
    </row>
    <row r="110" spans="2:52" ht="25.5" x14ac:dyDescent="0.2">
      <c r="B110" s="175" t="s">
        <v>106</v>
      </c>
      <c r="C110" s="175"/>
      <c r="D110" s="175"/>
      <c r="E110" s="175"/>
      <c r="F110" s="175"/>
      <c r="G110" s="175"/>
      <c r="H110" s="175"/>
      <c r="I110" s="175"/>
      <c r="J110" s="175"/>
      <c r="AZ110" s="174" t="str">
        <f>B110</f>
        <v>V souladu se zákonem jsou předložené soupisy zpracovány i v elektronické podobě.  Elektronickou podobou soupisu stavebních prací, dodávek a služeb je formát MS EXCEL.</v>
      </c>
    </row>
    <row r="111" spans="2:52" x14ac:dyDescent="0.2">
      <c r="B111" s="175" t="s">
        <v>107</v>
      </c>
      <c r="C111" s="175"/>
      <c r="D111" s="175"/>
      <c r="E111" s="175"/>
      <c r="F111" s="175"/>
      <c r="G111" s="175"/>
      <c r="H111" s="175"/>
      <c r="I111" s="175"/>
      <c r="J111" s="175"/>
      <c r="AZ111" s="174" t="str">
        <f>B111</f>
        <v>Popis formátu soupisu odpovídá svou strukturou vzorovému soupisu volně dostupnému na internetové adrese:</v>
      </c>
    </row>
    <row r="113" spans="1:52" x14ac:dyDescent="0.2">
      <c r="B113" s="175" t="s">
        <v>108</v>
      </c>
      <c r="C113" s="175"/>
      <c r="D113" s="175"/>
      <c r="E113" s="175"/>
      <c r="F113" s="175"/>
      <c r="G113" s="175"/>
      <c r="H113" s="175"/>
      <c r="I113" s="175"/>
      <c r="J113" s="175"/>
      <c r="AZ113" s="174" t="str">
        <f>B113</f>
        <v>www.stavebnionline.cz/soupis</v>
      </c>
    </row>
    <row r="115" spans="1:52" x14ac:dyDescent="0.2">
      <c r="B115" s="175" t="s">
        <v>109</v>
      </c>
      <c r="C115" s="175"/>
      <c r="D115" s="175"/>
      <c r="E115" s="175"/>
      <c r="F115" s="175"/>
      <c r="G115" s="175"/>
      <c r="H115" s="175"/>
      <c r="I115" s="175"/>
      <c r="J115" s="175"/>
      <c r="AZ115" s="174" t="str">
        <f>B115</f>
        <v xml:space="preserve">        Zpracování elektronické podoby soupisu</v>
      </c>
    </row>
    <row r="116" spans="1:52" ht="51" x14ac:dyDescent="0.2">
      <c r="B116" s="175" t="s">
        <v>110</v>
      </c>
      <c r="C116" s="175"/>
      <c r="D116" s="175"/>
      <c r="E116" s="175"/>
      <c r="F116" s="175"/>
      <c r="G116" s="175"/>
      <c r="H116" s="175"/>
      <c r="I116" s="175"/>
      <c r="J116" s="175"/>
      <c r="AZ116" s="174" t="str">
        <f>B116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8" spans="1:52" x14ac:dyDescent="0.2">
      <c r="B118" s="175" t="s">
        <v>111</v>
      </c>
      <c r="C118" s="175"/>
      <c r="D118" s="175"/>
      <c r="E118" s="175"/>
      <c r="F118" s="175"/>
      <c r="G118" s="175"/>
      <c r="H118" s="175"/>
      <c r="I118" s="175"/>
      <c r="J118" s="175"/>
      <c r="AZ118" s="174" t="str">
        <f>B118</f>
        <v xml:space="preserve">        Jiný formát soupisu</v>
      </c>
    </row>
    <row r="119" spans="1:52" ht="38.25" x14ac:dyDescent="0.2">
      <c r="B119" s="175" t="s">
        <v>112</v>
      </c>
      <c r="C119" s="175"/>
      <c r="D119" s="175"/>
      <c r="E119" s="175"/>
      <c r="F119" s="175"/>
      <c r="G119" s="175"/>
      <c r="H119" s="175"/>
      <c r="I119" s="175"/>
      <c r="J119" s="175"/>
      <c r="AZ119" s="174" t="str">
        <f>B119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1" spans="1:52" x14ac:dyDescent="0.2">
      <c r="B121" s="175" t="s">
        <v>113</v>
      </c>
      <c r="C121" s="175"/>
      <c r="D121" s="175"/>
      <c r="E121" s="175"/>
      <c r="F121" s="175"/>
      <c r="G121" s="175"/>
      <c r="H121" s="175"/>
      <c r="I121" s="175"/>
      <c r="J121" s="175"/>
      <c r="AZ121" s="174" t="str">
        <f>B121</f>
        <v xml:space="preserve">        Závěrečné ustanovení</v>
      </c>
    </row>
    <row r="122" spans="1:52" x14ac:dyDescent="0.2">
      <c r="B122" s="175" t="s">
        <v>114</v>
      </c>
      <c r="C122" s="175"/>
      <c r="D122" s="175"/>
      <c r="E122" s="175"/>
      <c r="F122" s="175"/>
      <c r="G122" s="175"/>
      <c r="H122" s="175"/>
      <c r="I122" s="175"/>
      <c r="J122" s="175"/>
      <c r="AZ122" s="174" t="str">
        <f>B122</f>
        <v>Ostatní podmínky vztahující se ke zpracování nabídkové ceny jsou uvedeny v zadávací dokumentaci.</v>
      </c>
    </row>
    <row r="123" spans="1:52" x14ac:dyDescent="0.2">
      <c r="A123" t="s">
        <v>115</v>
      </c>
      <c r="B123" t="s">
        <v>116</v>
      </c>
    </row>
    <row r="124" spans="1:52" x14ac:dyDescent="0.2">
      <c r="A124" t="s">
        <v>117</v>
      </c>
      <c r="B124" t="s">
        <v>118</v>
      </c>
    </row>
    <row r="125" spans="1:52" x14ac:dyDescent="0.2">
      <c r="A125" t="s">
        <v>115</v>
      </c>
      <c r="B125" t="s">
        <v>119</v>
      </c>
    </row>
    <row r="126" spans="1:52" x14ac:dyDescent="0.2">
      <c r="A126" t="s">
        <v>117</v>
      </c>
      <c r="B126" t="s">
        <v>120</v>
      </c>
    </row>
    <row r="129" spans="1:10" ht="15.75" x14ac:dyDescent="0.25">
      <c r="B129" s="176" t="s">
        <v>121</v>
      </c>
    </row>
    <row r="131" spans="1:10" ht="25.5" customHeight="1" x14ac:dyDescent="0.2">
      <c r="A131" s="178"/>
      <c r="B131" s="181" t="s">
        <v>17</v>
      </c>
      <c r="C131" s="181" t="s">
        <v>5</v>
      </c>
      <c r="D131" s="182"/>
      <c r="E131" s="182"/>
      <c r="F131" s="183" t="s">
        <v>122</v>
      </c>
      <c r="G131" s="183"/>
      <c r="H131" s="183"/>
      <c r="I131" s="183" t="s">
        <v>29</v>
      </c>
      <c r="J131" s="183" t="s">
        <v>0</v>
      </c>
    </row>
    <row r="132" spans="1:10" ht="36.75" customHeight="1" x14ac:dyDescent="0.2">
      <c r="A132" s="179"/>
      <c r="B132" s="184" t="s">
        <v>123</v>
      </c>
      <c r="C132" s="185" t="s">
        <v>124</v>
      </c>
      <c r="D132" s="186"/>
      <c r="E132" s="186"/>
      <c r="F132" s="193" t="s">
        <v>25</v>
      </c>
      <c r="G132" s="194"/>
      <c r="H132" s="194"/>
      <c r="I132" s="194">
        <f>'D.1.5 D.1.5-A Pol'!G8</f>
        <v>0</v>
      </c>
      <c r="J132" s="190" t="str">
        <f>IF(I135=0,"",I132/I135*100)</f>
        <v/>
      </c>
    </row>
    <row r="133" spans="1:10" ht="36.75" customHeight="1" x14ac:dyDescent="0.2">
      <c r="A133" s="179"/>
      <c r="B133" s="184" t="s">
        <v>125</v>
      </c>
      <c r="C133" s="185" t="s">
        <v>27</v>
      </c>
      <c r="D133" s="186"/>
      <c r="E133" s="186"/>
      <c r="F133" s="193" t="s">
        <v>125</v>
      </c>
      <c r="G133" s="194"/>
      <c r="H133" s="194"/>
      <c r="I133" s="194">
        <f>'OVN 001 Naklady'!G8</f>
        <v>0</v>
      </c>
      <c r="J133" s="190" t="str">
        <f>IF(I135=0,"",I133/I135*100)</f>
        <v/>
      </c>
    </row>
    <row r="134" spans="1:10" ht="36.75" customHeight="1" x14ac:dyDescent="0.2">
      <c r="A134" s="179"/>
      <c r="B134" s="184" t="s">
        <v>126</v>
      </c>
      <c r="C134" s="185" t="s">
        <v>28</v>
      </c>
      <c r="D134" s="186"/>
      <c r="E134" s="186"/>
      <c r="F134" s="193" t="s">
        <v>126</v>
      </c>
      <c r="G134" s="194"/>
      <c r="H134" s="194"/>
      <c r="I134" s="194">
        <f>'OVN 001 Naklady'!G15+'D.1.5 D.1.5-A Pol'!G60</f>
        <v>0</v>
      </c>
      <c r="J134" s="190" t="str">
        <f>IF(I135=0,"",I134/I135*100)</f>
        <v/>
      </c>
    </row>
    <row r="135" spans="1:10" ht="25.5" customHeight="1" x14ac:dyDescent="0.2">
      <c r="A135" s="180"/>
      <c r="B135" s="187" t="s">
        <v>1</v>
      </c>
      <c r="C135" s="188"/>
      <c r="D135" s="189"/>
      <c r="E135" s="189"/>
      <c r="F135" s="195"/>
      <c r="G135" s="196"/>
      <c r="H135" s="196"/>
      <c r="I135" s="196">
        <f>SUM(I132:I134)</f>
        <v>0</v>
      </c>
      <c r="J135" s="191">
        <f>SUM(J132:J134)</f>
        <v>0</v>
      </c>
    </row>
    <row r="136" spans="1:10" x14ac:dyDescent="0.2">
      <c r="F136" s="134"/>
      <c r="G136" s="134"/>
      <c r="H136" s="134"/>
      <c r="I136" s="134"/>
      <c r="J136" s="192"/>
    </row>
    <row r="137" spans="1:10" x14ac:dyDescent="0.2">
      <c r="F137" s="134"/>
      <c r="G137" s="134"/>
      <c r="H137" s="134"/>
      <c r="I137" s="134"/>
      <c r="J137" s="192"/>
    </row>
    <row r="138" spans="1:10" x14ac:dyDescent="0.2">
      <c r="F138" s="134"/>
      <c r="G138" s="134"/>
      <c r="H138" s="134"/>
      <c r="I138" s="134"/>
      <c r="J138" s="192"/>
    </row>
  </sheetData>
  <sheetProtection algorithmName="SHA-512" hashValue="eSjf+thw/XIVd9cBWsNpwLybKuUEvpsszCfn3+o49PTvpWIycG3geWlwm5rMjWdegWN585p5ODULbbnqjXNw2g==" saltValue="BkiYtQs+iWMH8sYNJDNmu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9">
    <mergeCell ref="C132:E132"/>
    <mergeCell ref="C133:E133"/>
    <mergeCell ref="C134:E134"/>
    <mergeCell ref="B116:J116"/>
    <mergeCell ref="B118:J118"/>
    <mergeCell ref="B119:J119"/>
    <mergeCell ref="B121:J121"/>
    <mergeCell ref="B122:J122"/>
    <mergeCell ref="B109:J109"/>
    <mergeCell ref="B110:J110"/>
    <mergeCell ref="B111:J111"/>
    <mergeCell ref="B113:J113"/>
    <mergeCell ref="B115:J115"/>
    <mergeCell ref="B101:J101"/>
    <mergeCell ref="B103:J103"/>
    <mergeCell ref="B104:J104"/>
    <mergeCell ref="B105:J105"/>
    <mergeCell ref="B107:J107"/>
    <mergeCell ref="B91:J91"/>
    <mergeCell ref="B93:J93"/>
    <mergeCell ref="B94:J94"/>
    <mergeCell ref="B96:J96"/>
    <mergeCell ref="B97:J97"/>
    <mergeCell ref="B84:J84"/>
    <mergeCell ref="B86:J86"/>
    <mergeCell ref="B87:J87"/>
    <mergeCell ref="B89:J89"/>
    <mergeCell ref="B90:J90"/>
    <mergeCell ref="B76:J76"/>
    <mergeCell ref="B77:J77"/>
    <mergeCell ref="B79:J79"/>
    <mergeCell ref="B81:J81"/>
    <mergeCell ref="B82:J82"/>
    <mergeCell ref="B68:J68"/>
    <mergeCell ref="B70:J70"/>
    <mergeCell ref="B71:J71"/>
    <mergeCell ref="B73:J73"/>
    <mergeCell ref="B74:J74"/>
    <mergeCell ref="B61:J61"/>
    <mergeCell ref="B62:J62"/>
    <mergeCell ref="B63:J63"/>
    <mergeCell ref="B65:J65"/>
    <mergeCell ref="B67:J67"/>
    <mergeCell ref="B53:J53"/>
    <mergeCell ref="B55:J55"/>
    <mergeCell ref="B58:J58"/>
    <mergeCell ref="B59:J59"/>
    <mergeCell ref="B60:J60"/>
    <mergeCell ref="C44:E44"/>
    <mergeCell ref="B45:E45"/>
    <mergeCell ref="B48:J48"/>
    <mergeCell ref="B50:J50"/>
    <mergeCell ref="B52:J52"/>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sg/Kh4C222cXJVEanbMmuNDJr31Cm2w3zElG9IOwpsHBlBe4t6d5Uv4dUS7/C4dGbfXnIkyaE68BfPZDWNnGXw==" saltValue="N6iS0hdcdna9lxIeZ751J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BBC9-FA68-402F-958D-E05EB14C401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127</v>
      </c>
      <c r="B1" s="198"/>
      <c r="C1" s="198"/>
      <c r="D1" s="198"/>
      <c r="E1" s="198"/>
      <c r="F1" s="198"/>
      <c r="G1" s="198"/>
      <c r="AG1" t="s">
        <v>128</v>
      </c>
    </row>
    <row r="2" spans="1:60" ht="24.95" customHeight="1" x14ac:dyDescent="0.2">
      <c r="A2" s="199" t="s">
        <v>7</v>
      </c>
      <c r="B2" s="49" t="s">
        <v>43</v>
      </c>
      <c r="C2" s="202" t="s">
        <v>44</v>
      </c>
      <c r="D2" s="200"/>
      <c r="E2" s="200"/>
      <c r="F2" s="200"/>
      <c r="G2" s="201"/>
      <c r="AG2" t="s">
        <v>129</v>
      </c>
    </row>
    <row r="3" spans="1:60" ht="24.95" customHeight="1" x14ac:dyDescent="0.2">
      <c r="A3" s="199" t="s">
        <v>8</v>
      </c>
      <c r="B3" s="49" t="s">
        <v>130</v>
      </c>
      <c r="C3" s="202" t="s">
        <v>56</v>
      </c>
      <c r="D3" s="200"/>
      <c r="E3" s="200"/>
      <c r="F3" s="200"/>
      <c r="G3" s="201"/>
      <c r="AC3" s="177" t="s">
        <v>131</v>
      </c>
      <c r="AG3" t="s">
        <v>132</v>
      </c>
    </row>
    <row r="4" spans="1:60" ht="24.95" customHeight="1" x14ac:dyDescent="0.2">
      <c r="A4" s="203" t="s">
        <v>9</v>
      </c>
      <c r="B4" s="204" t="s">
        <v>57</v>
      </c>
      <c r="C4" s="205" t="s">
        <v>56</v>
      </c>
      <c r="D4" s="206"/>
      <c r="E4" s="206"/>
      <c r="F4" s="206"/>
      <c r="G4" s="207"/>
      <c r="AG4" t="s">
        <v>133</v>
      </c>
    </row>
    <row r="5" spans="1:60" x14ac:dyDescent="0.2">
      <c r="D5" s="10"/>
    </row>
    <row r="6" spans="1:60" ht="38.25" x14ac:dyDescent="0.2">
      <c r="A6" s="209" t="s">
        <v>134</v>
      </c>
      <c r="B6" s="211" t="s">
        <v>135</v>
      </c>
      <c r="C6" s="211" t="s">
        <v>136</v>
      </c>
      <c r="D6" s="210" t="s">
        <v>137</v>
      </c>
      <c r="E6" s="209" t="s">
        <v>138</v>
      </c>
      <c r="F6" s="208" t="s">
        <v>139</v>
      </c>
      <c r="G6" s="209" t="s">
        <v>29</v>
      </c>
      <c r="H6" s="212" t="s">
        <v>30</v>
      </c>
      <c r="I6" s="212" t="s">
        <v>140</v>
      </c>
      <c r="J6" s="212" t="s">
        <v>31</v>
      </c>
      <c r="K6" s="212" t="s">
        <v>141</v>
      </c>
      <c r="L6" s="212" t="s">
        <v>142</v>
      </c>
      <c r="M6" s="212" t="s">
        <v>143</v>
      </c>
      <c r="N6" s="212" t="s">
        <v>144</v>
      </c>
      <c r="O6" s="212" t="s">
        <v>145</v>
      </c>
      <c r="P6" s="212" t="s">
        <v>146</v>
      </c>
      <c r="Q6" s="212" t="s">
        <v>147</v>
      </c>
      <c r="R6" s="212" t="s">
        <v>148</v>
      </c>
      <c r="S6" s="212" t="s">
        <v>149</v>
      </c>
      <c r="T6" s="212" t="s">
        <v>150</v>
      </c>
      <c r="U6" s="212" t="s">
        <v>151</v>
      </c>
      <c r="V6" s="212" t="s">
        <v>152</v>
      </c>
      <c r="W6" s="212" t="s">
        <v>153</v>
      </c>
      <c r="X6" s="212" t="s">
        <v>154</v>
      </c>
      <c r="Y6" s="212" t="s">
        <v>155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156</v>
      </c>
      <c r="B8" s="231" t="s">
        <v>125</v>
      </c>
      <c r="C8" s="246" t="s">
        <v>27</v>
      </c>
      <c r="D8" s="232"/>
      <c r="E8" s="233"/>
      <c r="F8" s="234"/>
      <c r="G8" s="234">
        <f>SUMIF(AG9:AG14,"&lt;&gt;NOR",G9:G14)</f>
        <v>0</v>
      </c>
      <c r="H8" s="234"/>
      <c r="I8" s="234">
        <f>SUM(I9:I14)</f>
        <v>0</v>
      </c>
      <c r="J8" s="234"/>
      <c r="K8" s="234">
        <f>SUM(K9:K14)</f>
        <v>0</v>
      </c>
      <c r="L8" s="234"/>
      <c r="M8" s="234">
        <f>SUM(M9:M14)</f>
        <v>0</v>
      </c>
      <c r="N8" s="233"/>
      <c r="O8" s="233">
        <f>SUM(O9:O14)</f>
        <v>0</v>
      </c>
      <c r="P8" s="233"/>
      <c r="Q8" s="233">
        <f>SUM(Q9:Q14)</f>
        <v>0</v>
      </c>
      <c r="R8" s="234"/>
      <c r="S8" s="234"/>
      <c r="T8" s="235"/>
      <c r="U8" s="229"/>
      <c r="V8" s="229">
        <f>SUM(V9:V14)</f>
        <v>0</v>
      </c>
      <c r="W8" s="229"/>
      <c r="X8" s="229"/>
      <c r="Y8" s="229"/>
      <c r="AG8" t="s">
        <v>157</v>
      </c>
    </row>
    <row r="9" spans="1:60" outlineLevel="1" x14ac:dyDescent="0.2">
      <c r="A9" s="237">
        <v>1</v>
      </c>
      <c r="B9" s="238" t="s">
        <v>158</v>
      </c>
      <c r="C9" s="247" t="s">
        <v>159</v>
      </c>
      <c r="D9" s="239" t="s">
        <v>160</v>
      </c>
      <c r="E9" s="240">
        <v>1</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161</v>
      </c>
      <c r="T9" s="243" t="s">
        <v>162</v>
      </c>
      <c r="U9" s="224">
        <v>0</v>
      </c>
      <c r="V9" s="224">
        <f>ROUND(E9*U9,2)</f>
        <v>0</v>
      </c>
      <c r="W9" s="224"/>
      <c r="X9" s="224" t="s">
        <v>163</v>
      </c>
      <c r="Y9" s="224" t="s">
        <v>164</v>
      </c>
      <c r="Z9" s="213"/>
      <c r="AA9" s="213"/>
      <c r="AB9" s="213"/>
      <c r="AC9" s="213"/>
      <c r="AD9" s="213"/>
      <c r="AE9" s="213"/>
      <c r="AF9" s="213"/>
      <c r="AG9" s="213" t="s">
        <v>165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48" t="s">
        <v>166</v>
      </c>
      <c r="D10" s="244"/>
      <c r="E10" s="244"/>
      <c r="F10" s="244"/>
      <c r="G10" s="244"/>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167</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37">
        <v>2</v>
      </c>
      <c r="B11" s="238" t="s">
        <v>168</v>
      </c>
      <c r="C11" s="247" t="s">
        <v>169</v>
      </c>
      <c r="D11" s="239" t="s">
        <v>160</v>
      </c>
      <c r="E11" s="240">
        <v>1</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161</v>
      </c>
      <c r="T11" s="243" t="s">
        <v>162</v>
      </c>
      <c r="U11" s="224">
        <v>0</v>
      </c>
      <c r="V11" s="224">
        <f>ROUND(E11*U11,2)</f>
        <v>0</v>
      </c>
      <c r="W11" s="224"/>
      <c r="X11" s="224" t="s">
        <v>163</v>
      </c>
      <c r="Y11" s="224" t="s">
        <v>164</v>
      </c>
      <c r="Z11" s="213"/>
      <c r="AA11" s="213"/>
      <c r="AB11" s="213"/>
      <c r="AC11" s="213"/>
      <c r="AD11" s="213"/>
      <c r="AE11" s="213"/>
      <c r="AF11" s="213"/>
      <c r="AG11" s="213" t="s">
        <v>170</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2" x14ac:dyDescent="0.2">
      <c r="A12" s="220"/>
      <c r="B12" s="221"/>
      <c r="C12" s="248" t="s">
        <v>171</v>
      </c>
      <c r="D12" s="244"/>
      <c r="E12" s="244"/>
      <c r="F12" s="244"/>
      <c r="G12" s="24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167</v>
      </c>
      <c r="AH12" s="213"/>
      <c r="AI12" s="213"/>
      <c r="AJ12" s="213"/>
      <c r="AK12" s="213"/>
      <c r="AL12" s="213"/>
      <c r="AM12" s="213"/>
      <c r="AN12" s="213"/>
      <c r="AO12" s="213"/>
      <c r="AP12" s="213"/>
      <c r="AQ12" s="213"/>
      <c r="AR12" s="213"/>
      <c r="AS12" s="213"/>
      <c r="AT12" s="213"/>
      <c r="AU12" s="213"/>
      <c r="AV12" s="213"/>
      <c r="AW12" s="213"/>
      <c r="AX12" s="213"/>
      <c r="AY12" s="213"/>
      <c r="AZ12" s="213"/>
      <c r="BA12" s="245" t="str">
        <f>C12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2" s="213"/>
      <c r="BC12" s="213"/>
      <c r="BD12" s="213"/>
      <c r="BE12" s="213"/>
      <c r="BF12" s="213"/>
      <c r="BG12" s="213"/>
      <c r="BH12" s="213"/>
    </row>
    <row r="13" spans="1:60" outlineLevel="1" x14ac:dyDescent="0.2">
      <c r="A13" s="237">
        <v>3</v>
      </c>
      <c r="B13" s="238" t="s">
        <v>172</v>
      </c>
      <c r="C13" s="247" t="s">
        <v>173</v>
      </c>
      <c r="D13" s="239" t="s">
        <v>160</v>
      </c>
      <c r="E13" s="240">
        <v>1</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c r="S13" s="242" t="s">
        <v>161</v>
      </c>
      <c r="T13" s="243" t="s">
        <v>162</v>
      </c>
      <c r="U13" s="224">
        <v>0</v>
      </c>
      <c r="V13" s="224">
        <f>ROUND(E13*U13,2)</f>
        <v>0</v>
      </c>
      <c r="W13" s="224"/>
      <c r="X13" s="224" t="s">
        <v>163</v>
      </c>
      <c r="Y13" s="224" t="s">
        <v>164</v>
      </c>
      <c r="Z13" s="213"/>
      <c r="AA13" s="213"/>
      <c r="AB13" s="213"/>
      <c r="AC13" s="213"/>
      <c r="AD13" s="213"/>
      <c r="AE13" s="213"/>
      <c r="AF13" s="213"/>
      <c r="AG13" s="213" t="s">
        <v>170</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48" t="s">
        <v>174</v>
      </c>
      <c r="D14" s="244"/>
      <c r="E14" s="244"/>
      <c r="F14" s="244"/>
      <c r="G14" s="24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167</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x14ac:dyDescent="0.2">
      <c r="A15" s="230" t="s">
        <v>156</v>
      </c>
      <c r="B15" s="231" t="s">
        <v>126</v>
      </c>
      <c r="C15" s="246" t="s">
        <v>28</v>
      </c>
      <c r="D15" s="232"/>
      <c r="E15" s="233"/>
      <c r="F15" s="234"/>
      <c r="G15" s="234">
        <f>SUMIF(AG16:AG16,"&lt;&gt;NOR",G16:G16)</f>
        <v>0</v>
      </c>
      <c r="H15" s="234"/>
      <c r="I15" s="234">
        <f>SUM(I16:I16)</f>
        <v>0</v>
      </c>
      <c r="J15" s="234"/>
      <c r="K15" s="234">
        <f>SUM(K16:K16)</f>
        <v>0</v>
      </c>
      <c r="L15" s="234"/>
      <c r="M15" s="234">
        <f>SUM(M16:M16)</f>
        <v>0</v>
      </c>
      <c r="N15" s="233"/>
      <c r="O15" s="233">
        <f>SUM(O16:O16)</f>
        <v>0</v>
      </c>
      <c r="P15" s="233"/>
      <c r="Q15" s="233">
        <f>SUM(Q16:Q16)</f>
        <v>0</v>
      </c>
      <c r="R15" s="234"/>
      <c r="S15" s="234"/>
      <c r="T15" s="235"/>
      <c r="U15" s="229"/>
      <c r="V15" s="229">
        <f>SUM(V16:V16)</f>
        <v>0</v>
      </c>
      <c r="W15" s="229"/>
      <c r="X15" s="229"/>
      <c r="Y15" s="229"/>
      <c r="AG15" t="s">
        <v>157</v>
      </c>
    </row>
    <row r="16" spans="1:60" ht="22.5" outlineLevel="1" x14ac:dyDescent="0.2">
      <c r="A16" s="237">
        <v>4</v>
      </c>
      <c r="B16" s="238" t="s">
        <v>175</v>
      </c>
      <c r="C16" s="247" t="s">
        <v>176</v>
      </c>
      <c r="D16" s="239" t="s">
        <v>177</v>
      </c>
      <c r="E16" s="240">
        <v>1</v>
      </c>
      <c r="F16" s="241"/>
      <c r="G16" s="242">
        <f>ROUND(E16*F16,2)</f>
        <v>0</v>
      </c>
      <c r="H16" s="241"/>
      <c r="I16" s="242">
        <f>ROUND(E16*H16,2)</f>
        <v>0</v>
      </c>
      <c r="J16" s="241"/>
      <c r="K16" s="242">
        <f>ROUND(E16*J16,2)</f>
        <v>0</v>
      </c>
      <c r="L16" s="242">
        <v>21</v>
      </c>
      <c r="M16" s="242">
        <f>G16*(1+L16/100)</f>
        <v>0</v>
      </c>
      <c r="N16" s="240">
        <v>0</v>
      </c>
      <c r="O16" s="240">
        <f>ROUND(E16*N16,2)</f>
        <v>0</v>
      </c>
      <c r="P16" s="240">
        <v>0</v>
      </c>
      <c r="Q16" s="240">
        <f>ROUND(E16*P16,2)</f>
        <v>0</v>
      </c>
      <c r="R16" s="242"/>
      <c r="S16" s="242" t="s">
        <v>178</v>
      </c>
      <c r="T16" s="243" t="s">
        <v>162</v>
      </c>
      <c r="U16" s="224">
        <v>0</v>
      </c>
      <c r="V16" s="224">
        <f>ROUND(E16*U16,2)</f>
        <v>0</v>
      </c>
      <c r="W16" s="224"/>
      <c r="X16" s="224" t="s">
        <v>179</v>
      </c>
      <c r="Y16" s="224" t="s">
        <v>164</v>
      </c>
      <c r="Z16" s="213"/>
      <c r="AA16" s="213"/>
      <c r="AB16" s="213"/>
      <c r="AC16" s="213"/>
      <c r="AD16" s="213"/>
      <c r="AE16" s="213"/>
      <c r="AF16" s="213"/>
      <c r="AG16" s="213" t="s">
        <v>180</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33" x14ac:dyDescent="0.2">
      <c r="A17" s="3"/>
      <c r="B17" s="4"/>
      <c r="C17" s="249"/>
      <c r="D17" s="6"/>
      <c r="E17" s="3"/>
      <c r="F17" s="3"/>
      <c r="G17" s="3"/>
      <c r="H17" s="3"/>
      <c r="I17" s="3"/>
      <c r="J17" s="3"/>
      <c r="K17" s="3"/>
      <c r="L17" s="3"/>
      <c r="M17" s="3"/>
      <c r="N17" s="3"/>
      <c r="O17" s="3"/>
      <c r="P17" s="3"/>
      <c r="Q17" s="3"/>
      <c r="R17" s="3"/>
      <c r="S17" s="3"/>
      <c r="T17" s="3"/>
      <c r="U17" s="3"/>
      <c r="V17" s="3"/>
      <c r="W17" s="3"/>
      <c r="X17" s="3"/>
      <c r="Y17" s="3"/>
      <c r="AE17">
        <v>15</v>
      </c>
      <c r="AF17">
        <v>21</v>
      </c>
      <c r="AG17" t="s">
        <v>142</v>
      </c>
    </row>
    <row r="18" spans="1:33" x14ac:dyDescent="0.2">
      <c r="A18" s="216"/>
      <c r="B18" s="217" t="s">
        <v>29</v>
      </c>
      <c r="C18" s="250"/>
      <c r="D18" s="218"/>
      <c r="E18" s="219"/>
      <c r="F18" s="219"/>
      <c r="G18" s="236">
        <f>G8+G15</f>
        <v>0</v>
      </c>
      <c r="H18" s="3"/>
      <c r="I18" s="3"/>
      <c r="J18" s="3"/>
      <c r="K18" s="3"/>
      <c r="L18" s="3"/>
      <c r="M18" s="3"/>
      <c r="N18" s="3"/>
      <c r="O18" s="3"/>
      <c r="P18" s="3"/>
      <c r="Q18" s="3"/>
      <c r="R18" s="3"/>
      <c r="S18" s="3"/>
      <c r="T18" s="3"/>
      <c r="U18" s="3"/>
      <c r="V18" s="3"/>
      <c r="W18" s="3"/>
      <c r="X18" s="3"/>
      <c r="Y18" s="3"/>
      <c r="AE18">
        <f>SUMIF(L7:L16,AE17,G7:G16)</f>
        <v>0</v>
      </c>
      <c r="AF18">
        <f>SUMIF(L7:L16,AF17,G7:G16)</f>
        <v>0</v>
      </c>
      <c r="AG18" t="s">
        <v>181</v>
      </c>
    </row>
    <row r="19" spans="1:33" x14ac:dyDescent="0.2">
      <c r="C19" s="251"/>
      <c r="D19" s="10"/>
      <c r="AG19" t="s">
        <v>182</v>
      </c>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9DAAjr8Hi1JvzhLt1g0c2qkIZEYNWdhCQVHkeHuU92iZ7hsIxZeimsJ+6JXZO4RdcimCWRd4AtmCP/Y+JnXuA==" saltValue="nsh5m3dGeIKTs3rNewX+QQ==" spinCount="100000" sheet="1" formatRows="0"/>
  <mergeCells count="7">
    <mergeCell ref="C14:G1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9AF5-FBDD-40DD-92AE-05B8A4B3EDD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183</v>
      </c>
      <c r="B1" s="198"/>
      <c r="C1" s="198"/>
      <c r="D1" s="198"/>
      <c r="E1" s="198"/>
      <c r="F1" s="198"/>
      <c r="G1" s="198"/>
      <c r="AG1" t="s">
        <v>128</v>
      </c>
    </row>
    <row r="2" spans="1:60" ht="24.95" customHeight="1" x14ac:dyDescent="0.2">
      <c r="A2" s="199" t="s">
        <v>7</v>
      </c>
      <c r="B2" s="49" t="s">
        <v>43</v>
      </c>
      <c r="C2" s="202" t="s">
        <v>44</v>
      </c>
      <c r="D2" s="200"/>
      <c r="E2" s="200"/>
      <c r="F2" s="200"/>
      <c r="G2" s="201"/>
      <c r="AG2" t="s">
        <v>129</v>
      </c>
    </row>
    <row r="3" spans="1:60" ht="24.95" customHeight="1" x14ac:dyDescent="0.2">
      <c r="A3" s="199" t="s">
        <v>8</v>
      </c>
      <c r="B3" s="49" t="s">
        <v>59</v>
      </c>
      <c r="C3" s="202" t="s">
        <v>60</v>
      </c>
      <c r="D3" s="200"/>
      <c r="E3" s="200"/>
      <c r="F3" s="200"/>
      <c r="G3" s="201"/>
      <c r="AC3" s="177" t="s">
        <v>129</v>
      </c>
      <c r="AG3" t="s">
        <v>132</v>
      </c>
    </row>
    <row r="4" spans="1:60" ht="24.95" customHeight="1" x14ac:dyDescent="0.2">
      <c r="A4" s="203" t="s">
        <v>9</v>
      </c>
      <c r="B4" s="204" t="s">
        <v>61</v>
      </c>
      <c r="C4" s="205" t="s">
        <v>62</v>
      </c>
      <c r="D4" s="206"/>
      <c r="E4" s="206"/>
      <c r="F4" s="206"/>
      <c r="G4" s="207"/>
      <c r="AG4" t="s">
        <v>133</v>
      </c>
    </row>
    <row r="5" spans="1:60" x14ac:dyDescent="0.2">
      <c r="D5" s="10"/>
    </row>
    <row r="6" spans="1:60" ht="38.25" x14ac:dyDescent="0.2">
      <c r="A6" s="209" t="s">
        <v>134</v>
      </c>
      <c r="B6" s="211" t="s">
        <v>135</v>
      </c>
      <c r="C6" s="211" t="s">
        <v>136</v>
      </c>
      <c r="D6" s="210" t="s">
        <v>137</v>
      </c>
      <c r="E6" s="209" t="s">
        <v>138</v>
      </c>
      <c r="F6" s="208" t="s">
        <v>139</v>
      </c>
      <c r="G6" s="209" t="s">
        <v>29</v>
      </c>
      <c r="H6" s="212" t="s">
        <v>30</v>
      </c>
      <c r="I6" s="212" t="s">
        <v>140</v>
      </c>
      <c r="J6" s="212" t="s">
        <v>31</v>
      </c>
      <c r="K6" s="212" t="s">
        <v>141</v>
      </c>
      <c r="L6" s="212" t="s">
        <v>142</v>
      </c>
      <c r="M6" s="212" t="s">
        <v>143</v>
      </c>
      <c r="N6" s="212" t="s">
        <v>144</v>
      </c>
      <c r="O6" s="212" t="s">
        <v>145</v>
      </c>
      <c r="P6" s="212" t="s">
        <v>146</v>
      </c>
      <c r="Q6" s="212" t="s">
        <v>147</v>
      </c>
      <c r="R6" s="212" t="s">
        <v>148</v>
      </c>
      <c r="S6" s="212" t="s">
        <v>149</v>
      </c>
      <c r="T6" s="212" t="s">
        <v>150</v>
      </c>
      <c r="U6" s="212" t="s">
        <v>151</v>
      </c>
      <c r="V6" s="212" t="s">
        <v>152</v>
      </c>
      <c r="W6" s="212" t="s">
        <v>153</v>
      </c>
      <c r="X6" s="212" t="s">
        <v>154</v>
      </c>
      <c r="Y6" s="212" t="s">
        <v>155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156</v>
      </c>
      <c r="B8" s="231" t="s">
        <v>123</v>
      </c>
      <c r="C8" s="246" t="s">
        <v>124</v>
      </c>
      <c r="D8" s="232"/>
      <c r="E8" s="233"/>
      <c r="F8" s="234"/>
      <c r="G8" s="234">
        <f>SUMIF(AG9:AG59,"&lt;&gt;NOR",G9:G59)</f>
        <v>0</v>
      </c>
      <c r="H8" s="234"/>
      <c r="I8" s="234">
        <f>SUM(I9:I59)</f>
        <v>0</v>
      </c>
      <c r="J8" s="234"/>
      <c r="K8" s="234">
        <f>SUM(K9:K59)</f>
        <v>0</v>
      </c>
      <c r="L8" s="234"/>
      <c r="M8" s="234">
        <f>SUM(M9:M59)</f>
        <v>0</v>
      </c>
      <c r="N8" s="233"/>
      <c r="O8" s="233">
        <f>SUM(O9:O59)</f>
        <v>0</v>
      </c>
      <c r="P8" s="233"/>
      <c r="Q8" s="233">
        <f>SUM(Q9:Q59)</f>
        <v>0</v>
      </c>
      <c r="R8" s="234"/>
      <c r="S8" s="234"/>
      <c r="T8" s="235"/>
      <c r="U8" s="229"/>
      <c r="V8" s="229">
        <f>SUM(V9:V59)</f>
        <v>0</v>
      </c>
      <c r="W8" s="229"/>
      <c r="X8" s="229"/>
      <c r="Y8" s="229"/>
      <c r="AG8" t="s">
        <v>157</v>
      </c>
    </row>
    <row r="9" spans="1:60" ht="22.5" outlineLevel="1" x14ac:dyDescent="0.2">
      <c r="A9" s="237">
        <v>1</v>
      </c>
      <c r="B9" s="238" t="s">
        <v>184</v>
      </c>
      <c r="C9" s="247" t="s">
        <v>185</v>
      </c>
      <c r="D9" s="239" t="s">
        <v>186</v>
      </c>
      <c r="E9" s="240">
        <v>1</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178</v>
      </c>
      <c r="T9" s="243" t="s">
        <v>162</v>
      </c>
      <c r="U9" s="224">
        <v>0</v>
      </c>
      <c r="V9" s="224">
        <f>ROUND(E9*U9,2)</f>
        <v>0</v>
      </c>
      <c r="W9" s="224"/>
      <c r="X9" s="224" t="s">
        <v>179</v>
      </c>
      <c r="Y9" s="224" t="s">
        <v>187</v>
      </c>
      <c r="Z9" s="213"/>
      <c r="AA9" s="213"/>
      <c r="AB9" s="213"/>
      <c r="AC9" s="213"/>
      <c r="AD9" s="213"/>
      <c r="AE9" s="213"/>
      <c r="AF9" s="213"/>
      <c r="AG9" s="213" t="s">
        <v>180</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48" t="s">
        <v>188</v>
      </c>
      <c r="D10" s="244"/>
      <c r="E10" s="244"/>
      <c r="F10" s="244"/>
      <c r="G10" s="244"/>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167</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33.75" outlineLevel="3" x14ac:dyDescent="0.2">
      <c r="A11" s="220"/>
      <c r="B11" s="221"/>
      <c r="C11" s="254" t="s">
        <v>189</v>
      </c>
      <c r="D11" s="252"/>
      <c r="E11" s="252"/>
      <c r="F11" s="252"/>
      <c r="G11" s="252"/>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167</v>
      </c>
      <c r="AH11" s="213"/>
      <c r="AI11" s="213"/>
      <c r="AJ11" s="213"/>
      <c r="AK11" s="213"/>
      <c r="AL11" s="213"/>
      <c r="AM11" s="213"/>
      <c r="AN11" s="213"/>
      <c r="AO11" s="213"/>
      <c r="AP11" s="213"/>
      <c r="AQ11" s="213"/>
      <c r="AR11" s="213"/>
      <c r="AS11" s="213"/>
      <c r="AT11" s="213"/>
      <c r="AU11" s="213"/>
      <c r="AV11" s="213"/>
      <c r="AW11" s="213"/>
      <c r="AX11" s="213"/>
      <c r="AY11" s="213"/>
      <c r="AZ11" s="213"/>
      <c r="BA11" s="245" t="str">
        <f>C11</f>
        <v>Restaurátorský průzkum, vypracování restaurátorského záměru na komplexní náročné restaurování a doplnění velmi poškozené mramorové sochy o chybějící části a doplnění o nový atypický  kovový pozlacený trojzubec.  Umístění a kotvení na nový pískovcový profilovaný podstavec. Propojení s vodní technologií kašny včetně chrliče vody.</v>
      </c>
      <c r="BB11" s="213"/>
      <c r="BC11" s="213"/>
      <c r="BD11" s="213"/>
      <c r="BE11" s="213"/>
      <c r="BF11" s="213"/>
      <c r="BG11" s="213"/>
      <c r="BH11" s="213"/>
    </row>
    <row r="12" spans="1:60" outlineLevel="1" x14ac:dyDescent="0.2">
      <c r="A12" s="237">
        <v>2</v>
      </c>
      <c r="B12" s="238" t="s">
        <v>190</v>
      </c>
      <c r="C12" s="247" t="s">
        <v>191</v>
      </c>
      <c r="D12" s="239" t="s">
        <v>186</v>
      </c>
      <c r="E12" s="240">
        <v>1</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c r="S12" s="242" t="s">
        <v>178</v>
      </c>
      <c r="T12" s="243" t="s">
        <v>162</v>
      </c>
      <c r="U12" s="224">
        <v>0</v>
      </c>
      <c r="V12" s="224">
        <f>ROUND(E12*U12,2)</f>
        <v>0</v>
      </c>
      <c r="W12" s="224"/>
      <c r="X12" s="224" t="s">
        <v>179</v>
      </c>
      <c r="Y12" s="224" t="s">
        <v>187</v>
      </c>
      <c r="Z12" s="213"/>
      <c r="AA12" s="213"/>
      <c r="AB12" s="213"/>
      <c r="AC12" s="213"/>
      <c r="AD12" s="213"/>
      <c r="AE12" s="213"/>
      <c r="AF12" s="213"/>
      <c r="AG12" s="213" t="s">
        <v>180</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48" t="s">
        <v>192</v>
      </c>
      <c r="D13" s="244"/>
      <c r="E13" s="244"/>
      <c r="F13" s="244"/>
      <c r="G13" s="24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167</v>
      </c>
      <c r="AH13" s="213"/>
      <c r="AI13" s="213"/>
      <c r="AJ13" s="213"/>
      <c r="AK13" s="213"/>
      <c r="AL13" s="213"/>
      <c r="AM13" s="213"/>
      <c r="AN13" s="213"/>
      <c r="AO13" s="213"/>
      <c r="AP13" s="213"/>
      <c r="AQ13" s="213"/>
      <c r="AR13" s="213"/>
      <c r="AS13" s="213"/>
      <c r="AT13" s="213"/>
      <c r="AU13" s="213"/>
      <c r="AV13" s="213"/>
      <c r="AW13" s="213"/>
      <c r="AX13" s="213"/>
      <c r="AY13" s="213"/>
      <c r="AZ13" s="213"/>
      <c r="BA13" s="245" t="str">
        <f>C13</f>
        <v>Instalace stávajících vybraných již restaurovaných soch originálů z glorietu  v interiéru Sala terreny.</v>
      </c>
      <c r="BB13" s="213"/>
      <c r="BC13" s="213"/>
      <c r="BD13" s="213"/>
      <c r="BE13" s="213"/>
      <c r="BF13" s="213"/>
      <c r="BG13" s="213"/>
      <c r="BH13" s="213"/>
    </row>
    <row r="14" spans="1:60" ht="22.5" outlineLevel="3" x14ac:dyDescent="0.2">
      <c r="A14" s="220"/>
      <c r="B14" s="221"/>
      <c r="C14" s="254" t="s">
        <v>193</v>
      </c>
      <c r="D14" s="252"/>
      <c r="E14" s="252"/>
      <c r="F14" s="252"/>
      <c r="G14" s="252"/>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167</v>
      </c>
      <c r="AH14" s="213"/>
      <c r="AI14" s="213"/>
      <c r="AJ14" s="213"/>
      <c r="AK14" s="213"/>
      <c r="AL14" s="213"/>
      <c r="AM14" s="213"/>
      <c r="AN14" s="213"/>
      <c r="AO14" s="213"/>
      <c r="AP14" s="213"/>
      <c r="AQ14" s="213"/>
      <c r="AR14" s="213"/>
      <c r="AS14" s="213"/>
      <c r="AT14" s="213"/>
      <c r="AU14" s="213"/>
      <c r="AV14" s="213"/>
      <c r="AW14" s="213"/>
      <c r="AX14" s="213"/>
      <c r="AY14" s="213"/>
      <c r="AZ14" s="213"/>
      <c r="BA14" s="245" t="str">
        <f>C14</f>
        <v>Vystavení deponovaného originálů soch z glorietu ve stávajícím výklenku. Nový kamenný pískovcový podstavec a parapetní kámen výklenku dle detailu v  D.1.1.33.</v>
      </c>
      <c r="BB14" s="213"/>
      <c r="BC14" s="213"/>
      <c r="BD14" s="213"/>
      <c r="BE14" s="213"/>
      <c r="BF14" s="213"/>
      <c r="BG14" s="213"/>
      <c r="BH14" s="213"/>
    </row>
    <row r="15" spans="1:60" outlineLevel="1" x14ac:dyDescent="0.2">
      <c r="A15" s="237">
        <v>3</v>
      </c>
      <c r="B15" s="238" t="s">
        <v>194</v>
      </c>
      <c r="C15" s="247" t="s">
        <v>195</v>
      </c>
      <c r="D15" s="239" t="s">
        <v>186</v>
      </c>
      <c r="E15" s="240">
        <v>1</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c r="S15" s="242" t="s">
        <v>178</v>
      </c>
      <c r="T15" s="243" t="s">
        <v>162</v>
      </c>
      <c r="U15" s="224">
        <v>0</v>
      </c>
      <c r="V15" s="224">
        <f>ROUND(E15*U15,2)</f>
        <v>0</v>
      </c>
      <c r="W15" s="224"/>
      <c r="X15" s="224" t="s">
        <v>179</v>
      </c>
      <c r="Y15" s="224" t="s">
        <v>187</v>
      </c>
      <c r="Z15" s="213"/>
      <c r="AA15" s="213"/>
      <c r="AB15" s="213"/>
      <c r="AC15" s="213"/>
      <c r="AD15" s="213"/>
      <c r="AE15" s="213"/>
      <c r="AF15" s="213"/>
      <c r="AG15" s="213" t="s">
        <v>180</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48" t="s">
        <v>196</v>
      </c>
      <c r="D16" s="244"/>
      <c r="E16" s="244"/>
      <c r="F16" s="244"/>
      <c r="G16" s="24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167</v>
      </c>
      <c r="AH16" s="213"/>
      <c r="AI16" s="213"/>
      <c r="AJ16" s="213"/>
      <c r="AK16" s="213"/>
      <c r="AL16" s="213"/>
      <c r="AM16" s="213"/>
      <c r="AN16" s="213"/>
      <c r="AO16" s="213"/>
      <c r="AP16" s="213"/>
      <c r="AQ16" s="213"/>
      <c r="AR16" s="213"/>
      <c r="AS16" s="213"/>
      <c r="AT16" s="213"/>
      <c r="AU16" s="213"/>
      <c r="AV16" s="213"/>
      <c r="AW16" s="213"/>
      <c r="AX16" s="213"/>
      <c r="AY16" s="213"/>
      <c r="AZ16" s="213"/>
      <c r="BA16" s="245" t="str">
        <f>C16</f>
        <v>Instalace stávajících vybraných již restaurovaných soch originálů z glorietu  v interiéru Sala terreny</v>
      </c>
      <c r="BB16" s="213"/>
      <c r="BC16" s="213"/>
      <c r="BD16" s="213"/>
      <c r="BE16" s="213"/>
      <c r="BF16" s="213"/>
      <c r="BG16" s="213"/>
      <c r="BH16" s="213"/>
    </row>
    <row r="17" spans="1:60" ht="22.5" outlineLevel="3" x14ac:dyDescent="0.2">
      <c r="A17" s="220"/>
      <c r="B17" s="221"/>
      <c r="C17" s="254" t="s">
        <v>193</v>
      </c>
      <c r="D17" s="252"/>
      <c r="E17" s="252"/>
      <c r="F17" s="252"/>
      <c r="G17" s="252"/>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167</v>
      </c>
      <c r="AH17" s="213"/>
      <c r="AI17" s="213"/>
      <c r="AJ17" s="213"/>
      <c r="AK17" s="213"/>
      <c r="AL17" s="213"/>
      <c r="AM17" s="213"/>
      <c r="AN17" s="213"/>
      <c r="AO17" s="213"/>
      <c r="AP17" s="213"/>
      <c r="AQ17" s="213"/>
      <c r="AR17" s="213"/>
      <c r="AS17" s="213"/>
      <c r="AT17" s="213"/>
      <c r="AU17" s="213"/>
      <c r="AV17" s="213"/>
      <c r="AW17" s="213"/>
      <c r="AX17" s="213"/>
      <c r="AY17" s="213"/>
      <c r="AZ17" s="213"/>
      <c r="BA17" s="245" t="str">
        <f>C17</f>
        <v>Vystavení deponovaného originálů soch z glorietu ve stávajícím výklenku. Nový kamenný pískovcový podstavec a parapetní kámen výklenku dle detailu v  D.1.1.33.</v>
      </c>
      <c r="BB17" s="213"/>
      <c r="BC17" s="213"/>
      <c r="BD17" s="213"/>
      <c r="BE17" s="213"/>
      <c r="BF17" s="213"/>
      <c r="BG17" s="213"/>
      <c r="BH17" s="213"/>
    </row>
    <row r="18" spans="1:60" outlineLevel="1" x14ac:dyDescent="0.2">
      <c r="A18" s="237">
        <v>4</v>
      </c>
      <c r="B18" s="238" t="s">
        <v>197</v>
      </c>
      <c r="C18" s="247" t="s">
        <v>198</v>
      </c>
      <c r="D18" s="239" t="s">
        <v>186</v>
      </c>
      <c r="E18" s="240">
        <v>1</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c r="S18" s="242" t="s">
        <v>178</v>
      </c>
      <c r="T18" s="243" t="s">
        <v>162</v>
      </c>
      <c r="U18" s="224">
        <v>0</v>
      </c>
      <c r="V18" s="224">
        <f>ROUND(E18*U18,2)</f>
        <v>0</v>
      </c>
      <c r="W18" s="224"/>
      <c r="X18" s="224" t="s">
        <v>179</v>
      </c>
      <c r="Y18" s="224" t="s">
        <v>187</v>
      </c>
      <c r="Z18" s="213"/>
      <c r="AA18" s="213"/>
      <c r="AB18" s="213"/>
      <c r="AC18" s="213"/>
      <c r="AD18" s="213"/>
      <c r="AE18" s="213"/>
      <c r="AF18" s="213"/>
      <c r="AG18" s="213" t="s">
        <v>180</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48" t="s">
        <v>196</v>
      </c>
      <c r="D19" s="244"/>
      <c r="E19" s="244"/>
      <c r="F19" s="244"/>
      <c r="G19" s="24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167</v>
      </c>
      <c r="AH19" s="213"/>
      <c r="AI19" s="213"/>
      <c r="AJ19" s="213"/>
      <c r="AK19" s="213"/>
      <c r="AL19" s="213"/>
      <c r="AM19" s="213"/>
      <c r="AN19" s="213"/>
      <c r="AO19" s="213"/>
      <c r="AP19" s="213"/>
      <c r="AQ19" s="213"/>
      <c r="AR19" s="213"/>
      <c r="AS19" s="213"/>
      <c r="AT19" s="213"/>
      <c r="AU19" s="213"/>
      <c r="AV19" s="213"/>
      <c r="AW19" s="213"/>
      <c r="AX19" s="213"/>
      <c r="AY19" s="213"/>
      <c r="AZ19" s="213"/>
      <c r="BA19" s="245" t="str">
        <f>C19</f>
        <v>Instalace stávajících vybraných již restaurovaných soch originálů z glorietu  v interiéru Sala terreny</v>
      </c>
      <c r="BB19" s="213"/>
      <c r="BC19" s="213"/>
      <c r="BD19" s="213"/>
      <c r="BE19" s="213"/>
      <c r="BF19" s="213"/>
      <c r="BG19" s="213"/>
      <c r="BH19" s="213"/>
    </row>
    <row r="20" spans="1:60" ht="22.5" outlineLevel="3" x14ac:dyDescent="0.2">
      <c r="A20" s="220"/>
      <c r="B20" s="221"/>
      <c r="C20" s="254" t="s">
        <v>193</v>
      </c>
      <c r="D20" s="252"/>
      <c r="E20" s="252"/>
      <c r="F20" s="252"/>
      <c r="G20" s="252"/>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167</v>
      </c>
      <c r="AH20" s="213"/>
      <c r="AI20" s="213"/>
      <c r="AJ20" s="213"/>
      <c r="AK20" s="213"/>
      <c r="AL20" s="213"/>
      <c r="AM20" s="213"/>
      <c r="AN20" s="213"/>
      <c r="AO20" s="213"/>
      <c r="AP20" s="213"/>
      <c r="AQ20" s="213"/>
      <c r="AR20" s="213"/>
      <c r="AS20" s="213"/>
      <c r="AT20" s="213"/>
      <c r="AU20" s="213"/>
      <c r="AV20" s="213"/>
      <c r="AW20" s="213"/>
      <c r="AX20" s="213"/>
      <c r="AY20" s="213"/>
      <c r="AZ20" s="213"/>
      <c r="BA20" s="245" t="str">
        <f>C20</f>
        <v>Vystavení deponovaného originálů soch z glorietu ve stávajícím výklenku. Nový kamenný pískovcový podstavec a parapetní kámen výklenku dle detailu v  D.1.1.33.</v>
      </c>
      <c r="BB20" s="213"/>
      <c r="BC20" s="213"/>
      <c r="BD20" s="213"/>
      <c r="BE20" s="213"/>
      <c r="BF20" s="213"/>
      <c r="BG20" s="213"/>
      <c r="BH20" s="213"/>
    </row>
    <row r="21" spans="1:60" outlineLevel="1" x14ac:dyDescent="0.2">
      <c r="A21" s="237">
        <v>5</v>
      </c>
      <c r="B21" s="238" t="s">
        <v>199</v>
      </c>
      <c r="C21" s="247" t="s">
        <v>200</v>
      </c>
      <c r="D21" s="239" t="s">
        <v>186</v>
      </c>
      <c r="E21" s="240">
        <v>2</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c r="S21" s="242" t="s">
        <v>178</v>
      </c>
      <c r="T21" s="243" t="s">
        <v>162</v>
      </c>
      <c r="U21" s="224">
        <v>0</v>
      </c>
      <c r="V21" s="224">
        <f>ROUND(E21*U21,2)</f>
        <v>0</v>
      </c>
      <c r="W21" s="224"/>
      <c r="X21" s="224" t="s">
        <v>179</v>
      </c>
      <c r="Y21" s="224" t="s">
        <v>187</v>
      </c>
      <c r="Z21" s="213"/>
      <c r="AA21" s="213"/>
      <c r="AB21" s="213"/>
      <c r="AC21" s="213"/>
      <c r="AD21" s="213"/>
      <c r="AE21" s="213"/>
      <c r="AF21" s="213"/>
      <c r="AG21" s="213" t="s">
        <v>180</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48" t="s">
        <v>196</v>
      </c>
      <c r="D22" s="244"/>
      <c r="E22" s="244"/>
      <c r="F22" s="244"/>
      <c r="G22" s="24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167</v>
      </c>
      <c r="AH22" s="213"/>
      <c r="AI22" s="213"/>
      <c r="AJ22" s="213"/>
      <c r="AK22" s="213"/>
      <c r="AL22" s="213"/>
      <c r="AM22" s="213"/>
      <c r="AN22" s="213"/>
      <c r="AO22" s="213"/>
      <c r="AP22" s="213"/>
      <c r="AQ22" s="213"/>
      <c r="AR22" s="213"/>
      <c r="AS22" s="213"/>
      <c r="AT22" s="213"/>
      <c r="AU22" s="213"/>
      <c r="AV22" s="213"/>
      <c r="AW22" s="213"/>
      <c r="AX22" s="213"/>
      <c r="AY22" s="213"/>
      <c r="AZ22" s="213"/>
      <c r="BA22" s="245" t="str">
        <f>C22</f>
        <v>Instalace stávajících vybraných již restaurovaných soch originálů z glorietu  v interiéru Sala terreny</v>
      </c>
      <c r="BB22" s="213"/>
      <c r="BC22" s="213"/>
      <c r="BD22" s="213"/>
      <c r="BE22" s="213"/>
      <c r="BF22" s="213"/>
      <c r="BG22" s="213"/>
      <c r="BH22" s="213"/>
    </row>
    <row r="23" spans="1:60" ht="22.5" outlineLevel="3" x14ac:dyDescent="0.2">
      <c r="A23" s="220"/>
      <c r="B23" s="221"/>
      <c r="C23" s="254" t="s">
        <v>201</v>
      </c>
      <c r="D23" s="252"/>
      <c r="E23" s="252"/>
      <c r="F23" s="252"/>
      <c r="G23" s="252"/>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167</v>
      </c>
      <c r="AH23" s="213"/>
      <c r="AI23" s="213"/>
      <c r="AJ23" s="213"/>
      <c r="AK23" s="213"/>
      <c r="AL23" s="213"/>
      <c r="AM23" s="213"/>
      <c r="AN23" s="213"/>
      <c r="AO23" s="213"/>
      <c r="AP23" s="213"/>
      <c r="AQ23" s="213"/>
      <c r="AR23" s="213"/>
      <c r="AS23" s="213"/>
      <c r="AT23" s="213"/>
      <c r="AU23" s="213"/>
      <c r="AV23" s="213"/>
      <c r="AW23" s="213"/>
      <c r="AX23" s="213"/>
      <c r="AY23" s="213"/>
      <c r="AZ23" s="213"/>
      <c r="BA23" s="245" t="str">
        <f>C23</f>
        <v>Vystavení deponovaného originálů soch z glorietu vedle boční stěny.  Nový kamenný podstavec v podobě kvádru s profilovaným soklem a římsou pro osazení sochy. Dle detailu v  D.1.1.33.</v>
      </c>
      <c r="BB23" s="213"/>
      <c r="BC23" s="213"/>
      <c r="BD23" s="213"/>
      <c r="BE23" s="213"/>
      <c r="BF23" s="213"/>
      <c r="BG23" s="213"/>
      <c r="BH23" s="213"/>
    </row>
    <row r="24" spans="1:60" outlineLevel="1" x14ac:dyDescent="0.2">
      <c r="A24" s="237">
        <v>6</v>
      </c>
      <c r="B24" s="238" t="s">
        <v>202</v>
      </c>
      <c r="C24" s="247" t="s">
        <v>203</v>
      </c>
      <c r="D24" s="239" t="s">
        <v>204</v>
      </c>
      <c r="E24" s="240">
        <v>1</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c r="S24" s="242" t="s">
        <v>178</v>
      </c>
      <c r="T24" s="243" t="s">
        <v>162</v>
      </c>
      <c r="U24" s="224">
        <v>0</v>
      </c>
      <c r="V24" s="224">
        <f>ROUND(E24*U24,2)</f>
        <v>0</v>
      </c>
      <c r="W24" s="224"/>
      <c r="X24" s="224" t="s">
        <v>179</v>
      </c>
      <c r="Y24" s="224" t="s">
        <v>187</v>
      </c>
      <c r="Z24" s="213"/>
      <c r="AA24" s="213"/>
      <c r="AB24" s="213"/>
      <c r="AC24" s="213"/>
      <c r="AD24" s="213"/>
      <c r="AE24" s="213"/>
      <c r="AF24" s="213"/>
      <c r="AG24" s="213" t="s">
        <v>180</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45" outlineLevel="2" x14ac:dyDescent="0.2">
      <c r="A25" s="220"/>
      <c r="B25" s="221"/>
      <c r="C25" s="248" t="s">
        <v>237</v>
      </c>
      <c r="D25" s="244"/>
      <c r="E25" s="244"/>
      <c r="F25" s="244"/>
      <c r="G25" s="24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167</v>
      </c>
      <c r="AH25" s="213"/>
      <c r="AI25" s="213"/>
      <c r="AJ25" s="213"/>
      <c r="AK25" s="213"/>
      <c r="AL25" s="213"/>
      <c r="AM25" s="213"/>
      <c r="AN25" s="213"/>
      <c r="AO25" s="213"/>
      <c r="AP25" s="213"/>
      <c r="AQ25" s="213"/>
      <c r="AR25" s="213"/>
      <c r="AS25" s="213"/>
      <c r="AT25" s="213"/>
      <c r="AU25" s="213"/>
      <c r="AV25" s="213"/>
      <c r="AW25" s="213"/>
      <c r="AX25" s="213"/>
      <c r="AY25" s="213"/>
      <c r="AZ25" s="213"/>
      <c r="BA25" s="245" t="str">
        <f>C25</f>
        <v>"Jsou umístěny před torzy váz  na příčné cestě. Vázy mají v nejširším průřezu rozměr 90 x 110 cm. Výška váz je cca 2 m. Nízký plintus má půdorys čtverce. Spodní část váz je rotační. V horní polovině váz jsou na bocích figurální reliéfy s motivy Herkulových činů. Nad nimi prochází šikmo široký profil, po stranách zakončený velkými volutami. Mezi nimi jsou vyvěšeny vegetativní festony. Vázy jsou zakončeny zdobným rotačním poklopem s jemným reliéfem.</v>
      </c>
      <c r="BB25" s="213"/>
      <c r="BC25" s="213"/>
      <c r="BD25" s="213"/>
      <c r="BE25" s="213"/>
      <c r="BF25" s="213"/>
      <c r="BG25" s="213"/>
      <c r="BH25" s="213"/>
    </row>
    <row r="26" spans="1:60" outlineLevel="3" x14ac:dyDescent="0.2">
      <c r="A26" s="220"/>
      <c r="B26" s="221"/>
      <c r="C26" s="255" t="s">
        <v>205</v>
      </c>
      <c r="D26" s="226"/>
      <c r="E26" s="227"/>
      <c r="F26" s="228"/>
      <c r="G26" s="228"/>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167</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56.25" outlineLevel="3" x14ac:dyDescent="0.2">
      <c r="A27" s="220"/>
      <c r="B27" s="221"/>
      <c r="C27" s="254" t="s">
        <v>206</v>
      </c>
      <c r="D27" s="252"/>
      <c r="E27" s="252"/>
      <c r="F27" s="252"/>
      <c r="G27" s="252"/>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167</v>
      </c>
      <c r="AH27" s="213"/>
      <c r="AI27" s="213"/>
      <c r="AJ27" s="213"/>
      <c r="AK27" s="213"/>
      <c r="AL27" s="213"/>
      <c r="AM27" s="213"/>
      <c r="AN27" s="213"/>
      <c r="AO27" s="213"/>
      <c r="AP27" s="213"/>
      <c r="AQ27" s="213"/>
      <c r="AR27" s="213"/>
      <c r="AS27" s="213"/>
      <c r="AT27" s="213"/>
      <c r="AU27" s="213"/>
      <c r="AV27" s="213"/>
      <c r="AW27" s="213"/>
      <c r="AX27" s="213"/>
      <c r="AY27" s="213"/>
      <c r="AZ27" s="213"/>
      <c r="BA27" s="245" t="str">
        <f>C27</f>
        <v>Povrch váz je znečištěn povětrnostními vlivy, lokálně mikrovegetací, načernalými depozity a sádrovcovou krustou. Ve srážkových stínech je pískovec narušen korozí. Vlivem koroze dochází k úbytku drobné modelace figurálních reliéfů a vegetativní výzdoby. Vázy byly v minulosti opravovány kamenickými vložkami – filunky. Většina vysekaných kamenických vložek chybí. V horních partiích váz jsou dochována vysekaná lůžka s otvory po trnech doplňků. U vázy č. 3 chybí kamenné vložky v lůžkách profilu poklopu, ve střední části profilu mezi volutami, nos maskarona na čelní straně a nároží plintusu s částí profilu."</v>
      </c>
      <c r="BB27" s="213"/>
      <c r="BC27" s="213"/>
      <c r="BD27" s="213"/>
      <c r="BE27" s="213"/>
      <c r="BF27" s="213"/>
      <c r="BG27" s="213"/>
      <c r="BH27" s="213"/>
    </row>
    <row r="28" spans="1:60" ht="45" outlineLevel="3" x14ac:dyDescent="0.2">
      <c r="A28" s="220"/>
      <c r="B28" s="221"/>
      <c r="C28" s="254" t="s">
        <v>238</v>
      </c>
      <c r="D28" s="252"/>
      <c r="E28" s="252"/>
      <c r="F28" s="252"/>
      <c r="G28" s="252"/>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167</v>
      </c>
      <c r="AH28" s="213"/>
      <c r="AI28" s="213"/>
      <c r="AJ28" s="213"/>
      <c r="AK28" s="213"/>
      <c r="AL28" s="213"/>
      <c r="AM28" s="213"/>
      <c r="AN28" s="213"/>
      <c r="AO28" s="213"/>
      <c r="AP28" s="213"/>
      <c r="AQ28" s="213"/>
      <c r="AR28" s="213"/>
      <c r="AS28" s="213"/>
      <c r="AT28" s="213"/>
      <c r="AU28" s="213"/>
      <c r="AV28" s="213"/>
      <c r="AW28" s="213"/>
      <c r="AX28" s="213"/>
      <c r="AY28" s="213"/>
      <c r="AZ28" s="213"/>
      <c r="BA28" s="245" t="str">
        <f>C28</f>
        <v>"Bude znovu užita v novém návrhu a nové kompozici. Po očištění, další analýze, případné opravě a stabilizaci (více viz restaurátorský záměr, bude upřesněno novým restaurátorským záměrem vybraného zhotovitele),  bude umístěna do středu HORNÍHO PARTERU se záhony.                                                                                                                                                                            -zpracování podrobného restaurátorského záměru</v>
      </c>
      <c r="BB28" s="213"/>
      <c r="BC28" s="213"/>
      <c r="BD28" s="213"/>
      <c r="BE28" s="213"/>
      <c r="BF28" s="213"/>
      <c r="BG28" s="213"/>
      <c r="BH28" s="213"/>
    </row>
    <row r="29" spans="1:60" ht="22.5" outlineLevel="3" x14ac:dyDescent="0.2">
      <c r="A29" s="220"/>
      <c r="B29" s="221"/>
      <c r="C29" s="254" t="s">
        <v>207</v>
      </c>
      <c r="D29" s="252"/>
      <c r="E29" s="252"/>
      <c r="F29" s="252"/>
      <c r="G29" s="252"/>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167</v>
      </c>
      <c r="AH29" s="213"/>
      <c r="AI29" s="213"/>
      <c r="AJ29" s="213"/>
      <c r="AK29" s="213"/>
      <c r="AL29" s="213"/>
      <c r="AM29" s="213"/>
      <c r="AN29" s="213"/>
      <c r="AO29" s="213"/>
      <c r="AP29" s="213"/>
      <c r="AQ29" s="213"/>
      <c r="AR29" s="213"/>
      <c r="AS29" s="213"/>
      <c r="AT29" s="213"/>
      <c r="AU29" s="213"/>
      <c r="AV29" s="213"/>
      <c r="AW29" s="213"/>
      <c r="AX29" s="213"/>
      <c r="AY29" s="213"/>
      <c r="AZ29" s="213"/>
      <c r="BA29" s="245" t="str">
        <f>C29</f>
        <v>- biocidní ošetření, mytí, dočištění, celkové zpevnění, drobné plastické doplnění, stabilizace, lokální barevné retuše, preventivní biocidní ošetření, hydrofobizace, osazení na nový pískovcový  kamenný kvádrový podstavec,  zpracování závěrečné restaurátorské zprávy. "</v>
      </c>
      <c r="BB29" s="213"/>
      <c r="BC29" s="213"/>
      <c r="BD29" s="213"/>
      <c r="BE29" s="213"/>
      <c r="BF29" s="213"/>
      <c r="BG29" s="213"/>
      <c r="BH29" s="213"/>
    </row>
    <row r="30" spans="1:60" outlineLevel="1" x14ac:dyDescent="0.2">
      <c r="A30" s="237">
        <v>7</v>
      </c>
      <c r="B30" s="238" t="s">
        <v>208</v>
      </c>
      <c r="C30" s="247" t="s">
        <v>209</v>
      </c>
      <c r="D30" s="239" t="s">
        <v>204</v>
      </c>
      <c r="E30" s="240">
        <v>1</v>
      </c>
      <c r="F30" s="241"/>
      <c r="G30" s="242">
        <f>ROUND(E30*F30,2)</f>
        <v>0</v>
      </c>
      <c r="H30" s="241"/>
      <c r="I30" s="242">
        <f>ROUND(E30*H30,2)</f>
        <v>0</v>
      </c>
      <c r="J30" s="241"/>
      <c r="K30" s="242">
        <f>ROUND(E30*J30,2)</f>
        <v>0</v>
      </c>
      <c r="L30" s="242">
        <v>21</v>
      </c>
      <c r="M30" s="242">
        <f>G30*(1+L30/100)</f>
        <v>0</v>
      </c>
      <c r="N30" s="240">
        <v>0</v>
      </c>
      <c r="O30" s="240">
        <f>ROUND(E30*N30,2)</f>
        <v>0</v>
      </c>
      <c r="P30" s="240">
        <v>0</v>
      </c>
      <c r="Q30" s="240">
        <f>ROUND(E30*P30,2)</f>
        <v>0</v>
      </c>
      <c r="R30" s="242"/>
      <c r="S30" s="242" t="s">
        <v>178</v>
      </c>
      <c r="T30" s="243" t="s">
        <v>162</v>
      </c>
      <c r="U30" s="224">
        <v>0</v>
      </c>
      <c r="V30" s="224">
        <f>ROUND(E30*U30,2)</f>
        <v>0</v>
      </c>
      <c r="W30" s="224"/>
      <c r="X30" s="224" t="s">
        <v>179</v>
      </c>
      <c r="Y30" s="224" t="s">
        <v>187</v>
      </c>
      <c r="Z30" s="213"/>
      <c r="AA30" s="213"/>
      <c r="AB30" s="213"/>
      <c r="AC30" s="213"/>
      <c r="AD30" s="213"/>
      <c r="AE30" s="213"/>
      <c r="AF30" s="213"/>
      <c r="AG30" s="213" t="s">
        <v>180</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45" outlineLevel="2" x14ac:dyDescent="0.2">
      <c r="A31" s="220"/>
      <c r="B31" s="221"/>
      <c r="C31" s="248" t="s">
        <v>237</v>
      </c>
      <c r="D31" s="244"/>
      <c r="E31" s="244"/>
      <c r="F31" s="244"/>
      <c r="G31" s="24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167</v>
      </c>
      <c r="AH31" s="213"/>
      <c r="AI31" s="213"/>
      <c r="AJ31" s="213"/>
      <c r="AK31" s="213"/>
      <c r="AL31" s="213"/>
      <c r="AM31" s="213"/>
      <c r="AN31" s="213"/>
      <c r="AO31" s="213"/>
      <c r="AP31" s="213"/>
      <c r="AQ31" s="213"/>
      <c r="AR31" s="213"/>
      <c r="AS31" s="213"/>
      <c r="AT31" s="213"/>
      <c r="AU31" s="213"/>
      <c r="AV31" s="213"/>
      <c r="AW31" s="213"/>
      <c r="AX31" s="213"/>
      <c r="AY31" s="213"/>
      <c r="AZ31" s="213"/>
      <c r="BA31" s="245" t="str">
        <f>C31</f>
        <v>"Jsou umístěny před torzy váz  na příčné cestě. Vázy mají v nejširším průřezu rozměr 90 x 110 cm. Výška váz je cca 2 m. Nízký plintus má půdorys čtverce. Spodní část váz je rotační. V horní polovině váz jsou na bocích figurální reliéfy s motivy Herkulových činů. Nad nimi prochází šikmo široký profil, po stranách zakončený velkými volutami. Mezi nimi jsou vyvěšeny vegetativní festony. Vázy jsou zakončeny zdobným rotačním poklopem s jemným reliéfem.</v>
      </c>
      <c r="BB31" s="213"/>
      <c r="BC31" s="213"/>
      <c r="BD31" s="213"/>
      <c r="BE31" s="213"/>
      <c r="BF31" s="213"/>
      <c r="BG31" s="213"/>
      <c r="BH31" s="213"/>
    </row>
    <row r="32" spans="1:60" outlineLevel="3" x14ac:dyDescent="0.2">
      <c r="A32" s="220"/>
      <c r="B32" s="221"/>
      <c r="C32" s="255" t="s">
        <v>205</v>
      </c>
      <c r="D32" s="226"/>
      <c r="E32" s="227"/>
      <c r="F32" s="228"/>
      <c r="G32" s="228"/>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167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56.25" outlineLevel="3" x14ac:dyDescent="0.2">
      <c r="A33" s="220"/>
      <c r="B33" s="221"/>
      <c r="C33" s="254" t="s">
        <v>206</v>
      </c>
      <c r="D33" s="252"/>
      <c r="E33" s="252"/>
      <c r="F33" s="252"/>
      <c r="G33" s="252"/>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167</v>
      </c>
      <c r="AH33" s="213"/>
      <c r="AI33" s="213"/>
      <c r="AJ33" s="213"/>
      <c r="AK33" s="213"/>
      <c r="AL33" s="213"/>
      <c r="AM33" s="213"/>
      <c r="AN33" s="213"/>
      <c r="AO33" s="213"/>
      <c r="AP33" s="213"/>
      <c r="AQ33" s="213"/>
      <c r="AR33" s="213"/>
      <c r="AS33" s="213"/>
      <c r="AT33" s="213"/>
      <c r="AU33" s="213"/>
      <c r="AV33" s="213"/>
      <c r="AW33" s="213"/>
      <c r="AX33" s="213"/>
      <c r="AY33" s="213"/>
      <c r="AZ33" s="213"/>
      <c r="BA33" s="245" t="str">
        <f>C33</f>
        <v>Povrch váz je znečištěn povětrnostními vlivy, lokálně mikrovegetací, načernalými depozity a sádrovcovou krustou. Ve srážkových stínech je pískovec narušen korozí. Vlivem koroze dochází k úbytku drobné modelace figurálních reliéfů a vegetativní výzdoby. Vázy byly v minulosti opravovány kamenickými vložkami – filunky. Většina vysekaných kamenických vložek chybí. V horních partiích váz jsou dochována vysekaná lůžka s otvory po trnech doplňků. U vázy č. 3 chybí kamenné vložky v lůžkách profilu poklopu, ve střední části profilu mezi volutami, nos maskarona na čelní straně a nároží plintusu s částí profilu."</v>
      </c>
      <c r="BB33" s="213"/>
      <c r="BC33" s="213"/>
      <c r="BD33" s="213"/>
      <c r="BE33" s="213"/>
      <c r="BF33" s="213"/>
      <c r="BG33" s="213"/>
      <c r="BH33" s="213"/>
    </row>
    <row r="34" spans="1:60" ht="33.75" outlineLevel="3" x14ac:dyDescent="0.2">
      <c r="A34" s="220"/>
      <c r="B34" s="221"/>
      <c r="C34" s="254" t="s">
        <v>239</v>
      </c>
      <c r="D34" s="252"/>
      <c r="E34" s="252"/>
      <c r="F34" s="252"/>
      <c r="G34" s="252"/>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167</v>
      </c>
      <c r="AH34" s="213"/>
      <c r="AI34" s="213"/>
      <c r="AJ34" s="213"/>
      <c r="AK34" s="213"/>
      <c r="AL34" s="213"/>
      <c r="AM34" s="213"/>
      <c r="AN34" s="213"/>
      <c r="AO34" s="213"/>
      <c r="AP34" s="213"/>
      <c r="AQ34" s="213"/>
      <c r="AR34" s="213"/>
      <c r="AS34" s="213"/>
      <c r="AT34" s="213"/>
      <c r="AU34" s="213"/>
      <c r="AV34" s="213"/>
      <c r="AW34" s="213"/>
      <c r="AX34" s="213"/>
      <c r="AY34" s="213"/>
      <c r="AZ34" s="213"/>
      <c r="BA34" s="245" t="str">
        <f>C34</f>
        <v>"Bude znovu užita v novém návrhu a nové kompozici. Po očištění, další analýze, případné opravě a stabilizaci (více viz restaurátorský záměr, bude upřesněno novým restaurátorským záměrem vybraného zhotovitele),  bude umístěna do STŘEDNÍHO parteru se záhony.                                                                                             -zpracování podrobného restaurátorského záměru</v>
      </c>
      <c r="BB34" s="213"/>
      <c r="BC34" s="213"/>
      <c r="BD34" s="213"/>
      <c r="BE34" s="213"/>
      <c r="BF34" s="213"/>
      <c r="BG34" s="213"/>
      <c r="BH34" s="213"/>
    </row>
    <row r="35" spans="1:60" ht="22.5" outlineLevel="3" x14ac:dyDescent="0.2">
      <c r="A35" s="220"/>
      <c r="B35" s="221"/>
      <c r="C35" s="254" t="s">
        <v>207</v>
      </c>
      <c r="D35" s="252"/>
      <c r="E35" s="252"/>
      <c r="F35" s="252"/>
      <c r="G35" s="252"/>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167</v>
      </c>
      <c r="AH35" s="213"/>
      <c r="AI35" s="213"/>
      <c r="AJ35" s="213"/>
      <c r="AK35" s="213"/>
      <c r="AL35" s="213"/>
      <c r="AM35" s="213"/>
      <c r="AN35" s="213"/>
      <c r="AO35" s="213"/>
      <c r="AP35" s="213"/>
      <c r="AQ35" s="213"/>
      <c r="AR35" s="213"/>
      <c r="AS35" s="213"/>
      <c r="AT35" s="213"/>
      <c r="AU35" s="213"/>
      <c r="AV35" s="213"/>
      <c r="AW35" s="213"/>
      <c r="AX35" s="213"/>
      <c r="AY35" s="213"/>
      <c r="AZ35" s="213"/>
      <c r="BA35" s="245" t="str">
        <f>C35</f>
        <v>- biocidní ošetření, mytí, dočištění, celkové zpevnění, drobné plastické doplnění, stabilizace, lokální barevné retuše, preventivní biocidní ošetření, hydrofobizace, osazení na nový pískovcový  kamenný kvádrový podstavec,  zpracování závěrečné restaurátorské zprávy. "</v>
      </c>
      <c r="BB35" s="213"/>
      <c r="BC35" s="213"/>
      <c r="BD35" s="213"/>
      <c r="BE35" s="213"/>
      <c r="BF35" s="213"/>
      <c r="BG35" s="213"/>
      <c r="BH35" s="213"/>
    </row>
    <row r="36" spans="1:60" outlineLevel="1" x14ac:dyDescent="0.2">
      <c r="A36" s="237">
        <v>8</v>
      </c>
      <c r="B36" s="238" t="s">
        <v>210</v>
      </c>
      <c r="C36" s="247" t="s">
        <v>211</v>
      </c>
      <c r="D36" s="239" t="s">
        <v>186</v>
      </c>
      <c r="E36" s="240">
        <v>1</v>
      </c>
      <c r="F36" s="241"/>
      <c r="G36" s="242">
        <f>ROUND(E36*F36,2)</f>
        <v>0</v>
      </c>
      <c r="H36" s="241"/>
      <c r="I36" s="242">
        <f>ROUND(E36*H36,2)</f>
        <v>0</v>
      </c>
      <c r="J36" s="241"/>
      <c r="K36" s="242">
        <f>ROUND(E36*J36,2)</f>
        <v>0</v>
      </c>
      <c r="L36" s="242">
        <v>21</v>
      </c>
      <c r="M36" s="242">
        <f>G36*(1+L36/100)</f>
        <v>0</v>
      </c>
      <c r="N36" s="240">
        <v>0</v>
      </c>
      <c r="O36" s="240">
        <f>ROUND(E36*N36,2)</f>
        <v>0</v>
      </c>
      <c r="P36" s="240">
        <v>0</v>
      </c>
      <c r="Q36" s="240">
        <f>ROUND(E36*P36,2)</f>
        <v>0</v>
      </c>
      <c r="R36" s="242"/>
      <c r="S36" s="242" t="s">
        <v>178</v>
      </c>
      <c r="T36" s="243" t="s">
        <v>162</v>
      </c>
      <c r="U36" s="224">
        <v>0</v>
      </c>
      <c r="V36" s="224">
        <f>ROUND(E36*U36,2)</f>
        <v>0</v>
      </c>
      <c r="W36" s="224"/>
      <c r="X36" s="224" t="s">
        <v>179</v>
      </c>
      <c r="Y36" s="224" t="s">
        <v>187</v>
      </c>
      <c r="Z36" s="213"/>
      <c r="AA36" s="213"/>
      <c r="AB36" s="213"/>
      <c r="AC36" s="213"/>
      <c r="AD36" s="213"/>
      <c r="AE36" s="213"/>
      <c r="AF36" s="213"/>
      <c r="AG36" s="213" t="s">
        <v>180</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48" t="s">
        <v>240</v>
      </c>
      <c r="D37" s="244"/>
      <c r="E37" s="244"/>
      <c r="F37" s="244"/>
      <c r="G37" s="24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167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3" x14ac:dyDescent="0.2">
      <c r="A38" s="220"/>
      <c r="B38" s="221"/>
      <c r="C38" s="254" t="s">
        <v>212</v>
      </c>
      <c r="D38" s="252"/>
      <c r="E38" s="252"/>
      <c r="F38" s="252"/>
      <c r="G38" s="252"/>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167</v>
      </c>
      <c r="AH38" s="213"/>
      <c r="AI38" s="213"/>
      <c r="AJ38" s="213"/>
      <c r="AK38" s="213"/>
      <c r="AL38" s="213"/>
      <c r="AM38" s="213"/>
      <c r="AN38" s="213"/>
      <c r="AO38" s="213"/>
      <c r="AP38" s="213"/>
      <c r="AQ38" s="213"/>
      <c r="AR38" s="213"/>
      <c r="AS38" s="213"/>
      <c r="AT38" s="213"/>
      <c r="AU38" s="213"/>
      <c r="AV38" s="213"/>
      <c r="AW38" s="213"/>
      <c r="AX38" s="213"/>
      <c r="AY38" s="213"/>
      <c r="AZ38" s="213"/>
      <c r="BA38" s="245" t="str">
        <f>C38</f>
        <v>Nový kamenný podstavec v podobě válce s profilovaným soklem a římsou na novém betonovém základu pro osazení sochy ve středním parteru</v>
      </c>
      <c r="BB38" s="213"/>
      <c r="BC38" s="213"/>
      <c r="BD38" s="213"/>
      <c r="BE38" s="213"/>
      <c r="BF38" s="213"/>
      <c r="BG38" s="213"/>
      <c r="BH38" s="213"/>
    </row>
    <row r="39" spans="1:60" outlineLevel="1" x14ac:dyDescent="0.2">
      <c r="A39" s="237">
        <v>9</v>
      </c>
      <c r="B39" s="238" t="s">
        <v>213</v>
      </c>
      <c r="C39" s="247" t="s">
        <v>214</v>
      </c>
      <c r="D39" s="239" t="s">
        <v>186</v>
      </c>
      <c r="E39" s="240">
        <v>1</v>
      </c>
      <c r="F39" s="241"/>
      <c r="G39" s="242">
        <f>ROUND(E39*F39,2)</f>
        <v>0</v>
      </c>
      <c r="H39" s="241"/>
      <c r="I39" s="242">
        <f>ROUND(E39*H39,2)</f>
        <v>0</v>
      </c>
      <c r="J39" s="241"/>
      <c r="K39" s="242">
        <f>ROUND(E39*J39,2)</f>
        <v>0</v>
      </c>
      <c r="L39" s="242">
        <v>21</v>
      </c>
      <c r="M39" s="242">
        <f>G39*(1+L39/100)</f>
        <v>0</v>
      </c>
      <c r="N39" s="240">
        <v>0</v>
      </c>
      <c r="O39" s="240">
        <f>ROUND(E39*N39,2)</f>
        <v>0</v>
      </c>
      <c r="P39" s="240">
        <v>0</v>
      </c>
      <c r="Q39" s="240">
        <f>ROUND(E39*P39,2)</f>
        <v>0</v>
      </c>
      <c r="R39" s="242"/>
      <c r="S39" s="242" t="s">
        <v>178</v>
      </c>
      <c r="T39" s="243" t="s">
        <v>162</v>
      </c>
      <c r="U39" s="224">
        <v>0</v>
      </c>
      <c r="V39" s="224">
        <f>ROUND(E39*U39,2)</f>
        <v>0</v>
      </c>
      <c r="W39" s="224"/>
      <c r="X39" s="224" t="s">
        <v>179</v>
      </c>
      <c r="Y39" s="224" t="s">
        <v>187</v>
      </c>
      <c r="Z39" s="213"/>
      <c r="AA39" s="213"/>
      <c r="AB39" s="213"/>
      <c r="AC39" s="213"/>
      <c r="AD39" s="213"/>
      <c r="AE39" s="213"/>
      <c r="AF39" s="213"/>
      <c r="AG39" s="213" t="s">
        <v>180</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48" t="s">
        <v>215</v>
      </c>
      <c r="D40" s="244"/>
      <c r="E40" s="244"/>
      <c r="F40" s="244"/>
      <c r="G40" s="24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167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54" t="s">
        <v>216</v>
      </c>
      <c r="D41" s="252"/>
      <c r="E41" s="252"/>
      <c r="F41" s="252"/>
      <c r="G41" s="252"/>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167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37">
        <v>10</v>
      </c>
      <c r="B42" s="238" t="s">
        <v>217</v>
      </c>
      <c r="C42" s="247" t="s">
        <v>218</v>
      </c>
      <c r="D42" s="239" t="s">
        <v>204</v>
      </c>
      <c r="E42" s="240">
        <v>1</v>
      </c>
      <c r="F42" s="241"/>
      <c r="G42" s="242">
        <f>ROUND(E42*F42,2)</f>
        <v>0</v>
      </c>
      <c r="H42" s="241"/>
      <c r="I42" s="242">
        <f>ROUND(E42*H42,2)</f>
        <v>0</v>
      </c>
      <c r="J42" s="241"/>
      <c r="K42" s="242">
        <f>ROUND(E42*J42,2)</f>
        <v>0</v>
      </c>
      <c r="L42" s="242">
        <v>21</v>
      </c>
      <c r="M42" s="242">
        <f>G42*(1+L42/100)</f>
        <v>0</v>
      </c>
      <c r="N42" s="240">
        <v>0</v>
      </c>
      <c r="O42" s="240">
        <f>ROUND(E42*N42,2)</f>
        <v>0</v>
      </c>
      <c r="P42" s="240">
        <v>0</v>
      </c>
      <c r="Q42" s="240">
        <f>ROUND(E42*P42,2)</f>
        <v>0</v>
      </c>
      <c r="R42" s="242"/>
      <c r="S42" s="242" t="s">
        <v>178</v>
      </c>
      <c r="T42" s="243" t="s">
        <v>162</v>
      </c>
      <c r="U42" s="224">
        <v>0</v>
      </c>
      <c r="V42" s="224">
        <f>ROUND(E42*U42,2)</f>
        <v>0</v>
      </c>
      <c r="W42" s="224"/>
      <c r="X42" s="224" t="s">
        <v>179</v>
      </c>
      <c r="Y42" s="224" t="s">
        <v>187</v>
      </c>
      <c r="Z42" s="213"/>
      <c r="AA42" s="213"/>
      <c r="AB42" s="213"/>
      <c r="AC42" s="213"/>
      <c r="AD42" s="213"/>
      <c r="AE42" s="213"/>
      <c r="AF42" s="213"/>
      <c r="AG42" s="213" t="s">
        <v>180</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45" outlineLevel="2" x14ac:dyDescent="0.2">
      <c r="A43" s="220"/>
      <c r="B43" s="221"/>
      <c r="C43" s="248" t="s">
        <v>241</v>
      </c>
      <c r="D43" s="244"/>
      <c r="E43" s="244"/>
      <c r="F43" s="244"/>
      <c r="G43" s="24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167</v>
      </c>
      <c r="AH43" s="213"/>
      <c r="AI43" s="213"/>
      <c r="AJ43" s="213"/>
      <c r="AK43" s="213"/>
      <c r="AL43" s="213"/>
      <c r="AM43" s="213"/>
      <c r="AN43" s="213"/>
      <c r="AO43" s="213"/>
      <c r="AP43" s="213"/>
      <c r="AQ43" s="213"/>
      <c r="AR43" s="213"/>
      <c r="AS43" s="213"/>
      <c r="AT43" s="213"/>
      <c r="AU43" s="213"/>
      <c r="AV43" s="213"/>
      <c r="AW43" s="213"/>
      <c r="AX43" s="213"/>
      <c r="AY43" s="213"/>
      <c r="AZ43" s="213"/>
      <c r="BA43" s="245" t="str">
        <f>C43</f>
        <v>"Barokní dekorativní vázy (2ks) č.3 a č.4 Jsou umístěny v ose sloupků vedle schodiště před piniovou šiškou a nízkou profilovanou hlavicí. Vázy mají v nejširším průřezu rozměr 90 x 110 cm. Výška váz je cca 2 m. Nízký plintus má půdorys čtverce. Spodní část váz je rotační. V horní polovině váz jsou na bocích figurální reliéfy s motivy Herkulových činů. Nad nimi prochází šikmo široký profil po stranách zakončený velkými volutami. Mezi nimi jsou vyvěšeny vegetativní festony. Vázy jsou zakončeny zdobným rotačním poklopem s jemným reliéfem.</v>
      </c>
      <c r="BB43" s="213"/>
      <c r="BC43" s="213"/>
      <c r="BD43" s="213"/>
      <c r="BE43" s="213"/>
      <c r="BF43" s="213"/>
      <c r="BG43" s="213"/>
      <c r="BH43" s="213"/>
    </row>
    <row r="44" spans="1:60" outlineLevel="3" x14ac:dyDescent="0.2">
      <c r="A44" s="220"/>
      <c r="B44" s="221"/>
      <c r="C44" s="255" t="s">
        <v>205</v>
      </c>
      <c r="D44" s="226"/>
      <c r="E44" s="227"/>
      <c r="F44" s="228"/>
      <c r="G44" s="22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167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45" outlineLevel="3" x14ac:dyDescent="0.2">
      <c r="A45" s="220"/>
      <c r="B45" s="221"/>
      <c r="C45" s="254" t="s">
        <v>219</v>
      </c>
      <c r="D45" s="252"/>
      <c r="E45" s="252"/>
      <c r="F45" s="252"/>
      <c r="G45" s="252"/>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167</v>
      </c>
      <c r="AH45" s="213"/>
      <c r="AI45" s="213"/>
      <c r="AJ45" s="213"/>
      <c r="AK45" s="213"/>
      <c r="AL45" s="213"/>
      <c r="AM45" s="213"/>
      <c r="AN45" s="213"/>
      <c r="AO45" s="213"/>
      <c r="AP45" s="213"/>
      <c r="AQ45" s="213"/>
      <c r="AR45" s="213"/>
      <c r="AS45" s="213"/>
      <c r="AT45" s="213"/>
      <c r="AU45" s="213"/>
      <c r="AV45" s="213"/>
      <c r="AW45" s="213"/>
      <c r="AX45" s="213"/>
      <c r="AY45" s="213"/>
      <c r="AZ45" s="213"/>
      <c r="BA45" s="245" t="str">
        <f>C45</f>
        <v>Povrch váz je znečištěn mikrovegetací, povětrnostními vlivy, načernalými depozity a lokálně  sádrovcovou krustou. Ve srážkových stínech je pískovec narušen korozí. Vlivem koroze dochází k úbytku drobné modelace figurálních reliéfů a vegetativní výzdoby. U vázy č. 3 chybí kamenné vložky v lůžkách profilu poklopu, ve střední části profilu mezi volutami, nos maskarona na čelní straně a nároží plintu s částí profilu."</v>
      </c>
      <c r="BB45" s="213"/>
      <c r="BC45" s="213"/>
      <c r="BD45" s="213"/>
      <c r="BE45" s="213"/>
      <c r="BF45" s="213"/>
      <c r="BG45" s="213"/>
      <c r="BH45" s="213"/>
    </row>
    <row r="46" spans="1:60" ht="22.5" outlineLevel="3" x14ac:dyDescent="0.2">
      <c r="A46" s="220"/>
      <c r="B46" s="221"/>
      <c r="C46" s="254" t="s">
        <v>220</v>
      </c>
      <c r="D46" s="252"/>
      <c r="E46" s="252"/>
      <c r="F46" s="252"/>
      <c r="G46" s="252"/>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167</v>
      </c>
      <c r="AH46" s="213"/>
      <c r="AI46" s="213"/>
      <c r="AJ46" s="213"/>
      <c r="AK46" s="213"/>
      <c r="AL46" s="213"/>
      <c r="AM46" s="213"/>
      <c r="AN46" s="213"/>
      <c r="AO46" s="213"/>
      <c r="AP46" s="213"/>
      <c r="AQ46" s="213"/>
      <c r="AR46" s="213"/>
      <c r="AS46" s="213"/>
      <c r="AT46" s="213"/>
      <c r="AU46" s="213"/>
      <c r="AV46" s="213"/>
      <c r="AW46" s="213"/>
      <c r="AX46" s="213"/>
      <c r="AY46" s="213"/>
      <c r="AZ46" s="213"/>
      <c r="BA46" s="245" t="str">
        <f>C46</f>
        <v>"Bude znovu užita v novém návrhu a nové kompozici. Po očištění, další analýze, případné opravě a stabilizaci (více viz restaurátorský záměr, bude upřesněno novým restaurátorským záměrem vybraného zhotovitele),  bude umístěna do STŘEDNÍHO parteru se záhony.</v>
      </c>
      <c r="BB46" s="213"/>
      <c r="BC46" s="213"/>
      <c r="BD46" s="213"/>
      <c r="BE46" s="213"/>
      <c r="BF46" s="213"/>
      <c r="BG46" s="213"/>
      <c r="BH46" s="213"/>
    </row>
    <row r="47" spans="1:60" outlineLevel="3" x14ac:dyDescent="0.2">
      <c r="A47" s="220"/>
      <c r="B47" s="221"/>
      <c r="C47" s="254" t="s">
        <v>242</v>
      </c>
      <c r="D47" s="252"/>
      <c r="E47" s="252"/>
      <c r="F47" s="252"/>
      <c r="G47" s="252"/>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167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3" x14ac:dyDescent="0.2">
      <c r="A48" s="220"/>
      <c r="B48" s="221"/>
      <c r="C48" s="254" t="s">
        <v>207</v>
      </c>
      <c r="D48" s="252"/>
      <c r="E48" s="252"/>
      <c r="F48" s="252"/>
      <c r="G48" s="252"/>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167</v>
      </c>
      <c r="AH48" s="213"/>
      <c r="AI48" s="213"/>
      <c r="AJ48" s="213"/>
      <c r="AK48" s="213"/>
      <c r="AL48" s="213"/>
      <c r="AM48" s="213"/>
      <c r="AN48" s="213"/>
      <c r="AO48" s="213"/>
      <c r="AP48" s="213"/>
      <c r="AQ48" s="213"/>
      <c r="AR48" s="213"/>
      <c r="AS48" s="213"/>
      <c r="AT48" s="213"/>
      <c r="AU48" s="213"/>
      <c r="AV48" s="213"/>
      <c r="AW48" s="213"/>
      <c r="AX48" s="213"/>
      <c r="AY48" s="213"/>
      <c r="AZ48" s="213"/>
      <c r="BA48" s="245" t="str">
        <f>C48</f>
        <v>- biocidní ošetření, mytí, dočištění, celkové zpevnění, drobné plastické doplnění, stabilizace, lokální barevné retuše, preventivní biocidní ošetření, hydrofobizace, osazení na nový pískovcový  kamenný kvádrový podstavec,  zpracování závěrečné restaurátorské zprávy. "</v>
      </c>
      <c r="BB48" s="213"/>
      <c r="BC48" s="213"/>
      <c r="BD48" s="213"/>
      <c r="BE48" s="213"/>
      <c r="BF48" s="213"/>
      <c r="BG48" s="213"/>
      <c r="BH48" s="213"/>
    </row>
    <row r="49" spans="1:60" outlineLevel="1" x14ac:dyDescent="0.2">
      <c r="A49" s="237">
        <v>11</v>
      </c>
      <c r="B49" s="238" t="s">
        <v>221</v>
      </c>
      <c r="C49" s="247" t="s">
        <v>222</v>
      </c>
      <c r="D49" s="239" t="s">
        <v>204</v>
      </c>
      <c r="E49" s="240">
        <v>1</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178</v>
      </c>
      <c r="T49" s="243" t="s">
        <v>162</v>
      </c>
      <c r="U49" s="224">
        <v>0</v>
      </c>
      <c r="V49" s="224">
        <f>ROUND(E49*U49,2)</f>
        <v>0</v>
      </c>
      <c r="W49" s="224"/>
      <c r="X49" s="224" t="s">
        <v>179</v>
      </c>
      <c r="Y49" s="224" t="s">
        <v>187</v>
      </c>
      <c r="Z49" s="213"/>
      <c r="AA49" s="213"/>
      <c r="AB49" s="213"/>
      <c r="AC49" s="213"/>
      <c r="AD49" s="213"/>
      <c r="AE49" s="213"/>
      <c r="AF49" s="213"/>
      <c r="AG49" s="213" t="s">
        <v>180</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45" outlineLevel="2" x14ac:dyDescent="0.2">
      <c r="A50" s="220"/>
      <c r="B50" s="221"/>
      <c r="C50" s="248" t="s">
        <v>241</v>
      </c>
      <c r="D50" s="244"/>
      <c r="E50" s="244"/>
      <c r="F50" s="244"/>
      <c r="G50" s="24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167</v>
      </c>
      <c r="AH50" s="213"/>
      <c r="AI50" s="213"/>
      <c r="AJ50" s="213"/>
      <c r="AK50" s="213"/>
      <c r="AL50" s="213"/>
      <c r="AM50" s="213"/>
      <c r="AN50" s="213"/>
      <c r="AO50" s="213"/>
      <c r="AP50" s="213"/>
      <c r="AQ50" s="213"/>
      <c r="AR50" s="213"/>
      <c r="AS50" s="213"/>
      <c r="AT50" s="213"/>
      <c r="AU50" s="213"/>
      <c r="AV50" s="213"/>
      <c r="AW50" s="213"/>
      <c r="AX50" s="213"/>
      <c r="AY50" s="213"/>
      <c r="AZ50" s="213"/>
      <c r="BA50" s="245" t="str">
        <f>C50</f>
        <v>"Barokní dekorativní vázy (2ks) č.3 a č.4 Jsou umístěny v ose sloupků vedle schodiště před piniovou šiškou a nízkou profilovanou hlavicí. Vázy mají v nejširším průřezu rozměr 90 x 110 cm. Výška váz je cca 2 m. Nízký plintus má půdorys čtverce. Spodní část váz je rotační. V horní polovině váz jsou na bocích figurální reliéfy s motivy Herkulových činů. Nad nimi prochází šikmo široký profil po stranách zakončený velkými volutami. Mezi nimi jsou vyvěšeny vegetativní festony. Vázy jsou zakončeny zdobným rotačním poklopem s jemným reliéfem.</v>
      </c>
      <c r="BB50" s="213"/>
      <c r="BC50" s="213"/>
      <c r="BD50" s="213"/>
      <c r="BE50" s="213"/>
      <c r="BF50" s="213"/>
      <c r="BG50" s="213"/>
      <c r="BH50" s="213"/>
    </row>
    <row r="51" spans="1:60" outlineLevel="3" x14ac:dyDescent="0.2">
      <c r="A51" s="220"/>
      <c r="B51" s="221"/>
      <c r="C51" s="255" t="s">
        <v>205</v>
      </c>
      <c r="D51" s="226"/>
      <c r="E51" s="227"/>
      <c r="F51" s="228"/>
      <c r="G51" s="228"/>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167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45" outlineLevel="3" x14ac:dyDescent="0.2">
      <c r="A52" s="220"/>
      <c r="B52" s="221"/>
      <c r="C52" s="254" t="s">
        <v>219</v>
      </c>
      <c r="D52" s="252"/>
      <c r="E52" s="252"/>
      <c r="F52" s="252"/>
      <c r="G52" s="252"/>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167</v>
      </c>
      <c r="AH52" s="213"/>
      <c r="AI52" s="213"/>
      <c r="AJ52" s="213"/>
      <c r="AK52" s="213"/>
      <c r="AL52" s="213"/>
      <c r="AM52" s="213"/>
      <c r="AN52" s="213"/>
      <c r="AO52" s="213"/>
      <c r="AP52" s="213"/>
      <c r="AQ52" s="213"/>
      <c r="AR52" s="213"/>
      <c r="AS52" s="213"/>
      <c r="AT52" s="213"/>
      <c r="AU52" s="213"/>
      <c r="AV52" s="213"/>
      <c r="AW52" s="213"/>
      <c r="AX52" s="213"/>
      <c r="AY52" s="213"/>
      <c r="AZ52" s="213"/>
      <c r="BA52" s="245" t="str">
        <f>C52</f>
        <v>Povrch váz je znečištěn mikrovegetací, povětrnostními vlivy, načernalými depozity a lokálně  sádrovcovou krustou. Ve srážkových stínech je pískovec narušen korozí. Vlivem koroze dochází k úbytku drobné modelace figurálních reliéfů a vegetativní výzdoby. U vázy č. 3 chybí kamenné vložky v lůžkách profilu poklopu, ve střední části profilu mezi volutami, nos maskarona na čelní straně a nároží plintu s částí profilu."</v>
      </c>
      <c r="BB52" s="213"/>
      <c r="BC52" s="213"/>
      <c r="BD52" s="213"/>
      <c r="BE52" s="213"/>
      <c r="BF52" s="213"/>
      <c r="BG52" s="213"/>
      <c r="BH52" s="213"/>
    </row>
    <row r="53" spans="1:60" ht="33.75" outlineLevel="3" x14ac:dyDescent="0.2">
      <c r="A53" s="220"/>
      <c r="B53" s="221"/>
      <c r="C53" s="254" t="s">
        <v>223</v>
      </c>
      <c r="D53" s="252"/>
      <c r="E53" s="252"/>
      <c r="F53" s="252"/>
      <c r="G53" s="252"/>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167</v>
      </c>
      <c r="AH53" s="213"/>
      <c r="AI53" s="213"/>
      <c r="AJ53" s="213"/>
      <c r="AK53" s="213"/>
      <c r="AL53" s="213"/>
      <c r="AM53" s="213"/>
      <c r="AN53" s="213"/>
      <c r="AO53" s="213"/>
      <c r="AP53" s="213"/>
      <c r="AQ53" s="213"/>
      <c r="AR53" s="213"/>
      <c r="AS53" s="213"/>
      <c r="AT53" s="213"/>
      <c r="AU53" s="213"/>
      <c r="AV53" s="213"/>
      <c r="AW53" s="213"/>
      <c r="AX53" s="213"/>
      <c r="AY53" s="213"/>
      <c r="AZ53" s="213"/>
      <c r="BA53" s="245" t="str">
        <f>C53</f>
        <v>"Bude znovu užita v novém návrhu a nové kompozici. Po očištění, další analýze, případné opravě a stabilizaci (více viz restaurátorský záměr, bude upřesněno novým restaurátorským záměrem vybraného zhotovitele),  bude umístěna do středu DOLNÍHO PARTERU se záhony.</v>
      </c>
      <c r="BB53" s="213"/>
      <c r="BC53" s="213"/>
      <c r="BD53" s="213"/>
      <c r="BE53" s="213"/>
      <c r="BF53" s="213"/>
      <c r="BG53" s="213"/>
      <c r="BH53" s="213"/>
    </row>
    <row r="54" spans="1:60" outlineLevel="3" x14ac:dyDescent="0.2">
      <c r="A54" s="220"/>
      <c r="B54" s="221"/>
      <c r="C54" s="254" t="s">
        <v>243</v>
      </c>
      <c r="D54" s="252"/>
      <c r="E54" s="252"/>
      <c r="F54" s="252"/>
      <c r="G54" s="252"/>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167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3" x14ac:dyDescent="0.2">
      <c r="A55" s="220"/>
      <c r="B55" s="221"/>
      <c r="C55" s="254" t="s">
        <v>207</v>
      </c>
      <c r="D55" s="252"/>
      <c r="E55" s="252"/>
      <c r="F55" s="252"/>
      <c r="G55" s="252"/>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167</v>
      </c>
      <c r="AH55" s="213"/>
      <c r="AI55" s="213"/>
      <c r="AJ55" s="213"/>
      <c r="AK55" s="213"/>
      <c r="AL55" s="213"/>
      <c r="AM55" s="213"/>
      <c r="AN55" s="213"/>
      <c r="AO55" s="213"/>
      <c r="AP55" s="213"/>
      <c r="AQ55" s="213"/>
      <c r="AR55" s="213"/>
      <c r="AS55" s="213"/>
      <c r="AT55" s="213"/>
      <c r="AU55" s="213"/>
      <c r="AV55" s="213"/>
      <c r="AW55" s="213"/>
      <c r="AX55" s="213"/>
      <c r="AY55" s="213"/>
      <c r="AZ55" s="213"/>
      <c r="BA55" s="245" t="str">
        <f>C55</f>
        <v>- biocidní ošetření, mytí, dočištění, celkové zpevnění, drobné plastické doplnění, stabilizace, lokální barevné retuše, preventivní biocidní ošetření, hydrofobizace, osazení na nový pískovcový  kamenný kvádrový podstavec,  zpracování závěrečné restaurátorské zprávy. "</v>
      </c>
      <c r="BB55" s="213"/>
      <c r="BC55" s="213"/>
      <c r="BD55" s="213"/>
      <c r="BE55" s="213"/>
      <c r="BF55" s="213"/>
      <c r="BG55" s="213"/>
      <c r="BH55" s="213"/>
    </row>
    <row r="56" spans="1:60" outlineLevel="1" x14ac:dyDescent="0.2">
      <c r="A56" s="237">
        <v>12</v>
      </c>
      <c r="B56" s="238" t="s">
        <v>224</v>
      </c>
      <c r="C56" s="247" t="s">
        <v>225</v>
      </c>
      <c r="D56" s="239" t="s">
        <v>204</v>
      </c>
      <c r="E56" s="240">
        <v>1</v>
      </c>
      <c r="F56" s="241"/>
      <c r="G56" s="242">
        <f>ROUND(E56*F56,2)</f>
        <v>0</v>
      </c>
      <c r="H56" s="241"/>
      <c r="I56" s="242">
        <f>ROUND(E56*H56,2)</f>
        <v>0</v>
      </c>
      <c r="J56" s="241"/>
      <c r="K56" s="242">
        <f>ROUND(E56*J56,2)</f>
        <v>0</v>
      </c>
      <c r="L56" s="242">
        <v>21</v>
      </c>
      <c r="M56" s="242">
        <f>G56*(1+L56/100)</f>
        <v>0</v>
      </c>
      <c r="N56" s="240">
        <v>0</v>
      </c>
      <c r="O56" s="240">
        <f>ROUND(E56*N56,2)</f>
        <v>0</v>
      </c>
      <c r="P56" s="240">
        <v>0</v>
      </c>
      <c r="Q56" s="240">
        <f>ROUND(E56*P56,2)</f>
        <v>0</v>
      </c>
      <c r="R56" s="242"/>
      <c r="S56" s="242" t="s">
        <v>178</v>
      </c>
      <c r="T56" s="243" t="s">
        <v>162</v>
      </c>
      <c r="U56" s="224">
        <v>0</v>
      </c>
      <c r="V56" s="224">
        <f>ROUND(E56*U56,2)</f>
        <v>0</v>
      </c>
      <c r="W56" s="224"/>
      <c r="X56" s="224" t="s">
        <v>179</v>
      </c>
      <c r="Y56" s="224" t="s">
        <v>187</v>
      </c>
      <c r="Z56" s="213"/>
      <c r="AA56" s="213"/>
      <c r="AB56" s="213"/>
      <c r="AC56" s="213"/>
      <c r="AD56" s="213"/>
      <c r="AE56" s="213"/>
      <c r="AF56" s="213"/>
      <c r="AG56" s="213" t="s">
        <v>180</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48" t="s">
        <v>215</v>
      </c>
      <c r="D57" s="244"/>
      <c r="E57" s="244"/>
      <c r="F57" s="244"/>
      <c r="G57" s="24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167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54" t="s">
        <v>216</v>
      </c>
      <c r="D58" s="252"/>
      <c r="E58" s="252"/>
      <c r="F58" s="252"/>
      <c r="G58" s="252"/>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167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
      <c r="A59" s="220">
        <v>13</v>
      </c>
      <c r="B59" s="221" t="s">
        <v>226</v>
      </c>
      <c r="C59" s="256" t="s">
        <v>227</v>
      </c>
      <c r="D59" s="222" t="s">
        <v>0</v>
      </c>
      <c r="E59" s="253"/>
      <c r="F59" s="225"/>
      <c r="G59" s="224">
        <f>ROUND(E59*F59,2)</f>
        <v>0</v>
      </c>
      <c r="H59" s="225"/>
      <c r="I59" s="224">
        <f>ROUND(E59*H59,2)</f>
        <v>0</v>
      </c>
      <c r="J59" s="225"/>
      <c r="K59" s="224">
        <f>ROUND(E59*J59,2)</f>
        <v>0</v>
      </c>
      <c r="L59" s="224">
        <v>21</v>
      </c>
      <c r="M59" s="224">
        <f>G59*(1+L59/100)</f>
        <v>0</v>
      </c>
      <c r="N59" s="223">
        <v>0</v>
      </c>
      <c r="O59" s="223">
        <f>ROUND(E59*N59,2)</f>
        <v>0</v>
      </c>
      <c r="P59" s="223">
        <v>0</v>
      </c>
      <c r="Q59" s="223">
        <f>ROUND(E59*P59,2)</f>
        <v>0</v>
      </c>
      <c r="R59" s="224"/>
      <c r="S59" s="224" t="s">
        <v>178</v>
      </c>
      <c r="T59" s="224" t="s">
        <v>162</v>
      </c>
      <c r="U59" s="224">
        <v>0</v>
      </c>
      <c r="V59" s="224">
        <f>ROUND(E59*U59,2)</f>
        <v>0</v>
      </c>
      <c r="W59" s="224"/>
      <c r="X59" s="224" t="s">
        <v>228</v>
      </c>
      <c r="Y59" s="224" t="s">
        <v>164</v>
      </c>
      <c r="Z59" s="213"/>
      <c r="AA59" s="213"/>
      <c r="AB59" s="213"/>
      <c r="AC59" s="213"/>
      <c r="AD59" s="213"/>
      <c r="AE59" s="213"/>
      <c r="AF59" s="213"/>
      <c r="AG59" s="213" t="s">
        <v>229</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x14ac:dyDescent="0.2">
      <c r="A60" s="230" t="s">
        <v>156</v>
      </c>
      <c r="B60" s="231" t="s">
        <v>126</v>
      </c>
      <c r="C60" s="246" t="s">
        <v>28</v>
      </c>
      <c r="D60" s="232"/>
      <c r="E60" s="233"/>
      <c r="F60" s="234"/>
      <c r="G60" s="234">
        <f>SUMIF(AG61:AG64,"&lt;&gt;NOR",G61:G64)</f>
        <v>0</v>
      </c>
      <c r="H60" s="234"/>
      <c r="I60" s="234">
        <f>SUM(I61:I64)</f>
        <v>0</v>
      </c>
      <c r="J60" s="234"/>
      <c r="K60" s="234">
        <f>SUM(K61:K64)</f>
        <v>0</v>
      </c>
      <c r="L60" s="234"/>
      <c r="M60" s="234">
        <f>SUM(M61:M64)</f>
        <v>0</v>
      </c>
      <c r="N60" s="233"/>
      <c r="O60" s="233">
        <f>SUM(O61:O64)</f>
        <v>0</v>
      </c>
      <c r="P60" s="233"/>
      <c r="Q60" s="233">
        <f>SUM(Q61:Q64)</f>
        <v>0</v>
      </c>
      <c r="R60" s="234"/>
      <c r="S60" s="234"/>
      <c r="T60" s="235"/>
      <c r="U60" s="229"/>
      <c r="V60" s="229">
        <f>SUM(V61:V64)</f>
        <v>0</v>
      </c>
      <c r="W60" s="229"/>
      <c r="X60" s="229"/>
      <c r="Y60" s="229"/>
      <c r="AG60" t="s">
        <v>157</v>
      </c>
    </row>
    <row r="61" spans="1:60" outlineLevel="1" x14ac:dyDescent="0.2">
      <c r="A61" s="237">
        <v>14</v>
      </c>
      <c r="B61" s="238" t="s">
        <v>230</v>
      </c>
      <c r="C61" s="247" t="s">
        <v>231</v>
      </c>
      <c r="D61" s="239" t="s">
        <v>232</v>
      </c>
      <c r="E61" s="240">
        <v>1</v>
      </c>
      <c r="F61" s="241"/>
      <c r="G61" s="242">
        <f>ROUND(E61*F61,2)</f>
        <v>0</v>
      </c>
      <c r="H61" s="241"/>
      <c r="I61" s="242">
        <f>ROUND(E61*H61,2)</f>
        <v>0</v>
      </c>
      <c r="J61" s="241"/>
      <c r="K61" s="242">
        <f>ROUND(E61*J61,2)</f>
        <v>0</v>
      </c>
      <c r="L61" s="242">
        <v>21</v>
      </c>
      <c r="M61" s="242">
        <f>G61*(1+L61/100)</f>
        <v>0</v>
      </c>
      <c r="N61" s="240">
        <v>0</v>
      </c>
      <c r="O61" s="240">
        <f>ROUND(E61*N61,2)</f>
        <v>0</v>
      </c>
      <c r="P61" s="240">
        <v>0</v>
      </c>
      <c r="Q61" s="240">
        <f>ROUND(E61*P61,2)</f>
        <v>0</v>
      </c>
      <c r="R61" s="242"/>
      <c r="S61" s="242" t="s">
        <v>178</v>
      </c>
      <c r="T61" s="243" t="s">
        <v>162</v>
      </c>
      <c r="U61" s="224">
        <v>0</v>
      </c>
      <c r="V61" s="224">
        <f>ROUND(E61*U61,2)</f>
        <v>0</v>
      </c>
      <c r="W61" s="224"/>
      <c r="X61" s="224" t="s">
        <v>179</v>
      </c>
      <c r="Y61" s="224" t="s">
        <v>187</v>
      </c>
      <c r="Z61" s="213"/>
      <c r="AA61" s="213"/>
      <c r="AB61" s="213"/>
      <c r="AC61" s="213"/>
      <c r="AD61" s="213"/>
      <c r="AE61" s="213"/>
      <c r="AF61" s="213"/>
      <c r="AG61" s="213" t="s">
        <v>180</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2" x14ac:dyDescent="0.2">
      <c r="A62" s="220"/>
      <c r="B62" s="221"/>
      <c r="C62" s="248" t="s">
        <v>233</v>
      </c>
      <c r="D62" s="244"/>
      <c r="E62" s="244"/>
      <c r="F62" s="244"/>
      <c r="G62" s="24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167</v>
      </c>
      <c r="AH62" s="213"/>
      <c r="AI62" s="213"/>
      <c r="AJ62" s="213"/>
      <c r="AK62" s="213"/>
      <c r="AL62" s="213"/>
      <c r="AM62" s="213"/>
      <c r="AN62" s="213"/>
      <c r="AO62" s="213"/>
      <c r="AP62" s="213"/>
      <c r="AQ62" s="213"/>
      <c r="AR62" s="213"/>
      <c r="AS62" s="213"/>
      <c r="AT62" s="213"/>
      <c r="AU62" s="213"/>
      <c r="AV62" s="213"/>
      <c r="AW62" s="213"/>
      <c r="AX62" s="213"/>
      <c r="AY62" s="213"/>
      <c r="AZ62" s="213"/>
      <c r="BA62" s="245" t="str">
        <f>C62</f>
        <v>petrografie, stratigrafie, salinita, hloubkové sondy pro zjištění příčin poruch a poškození, zakreslení poruch do fotoplánů váz, podrobný restaurátorský záměr bude zpracován individuálně pro každou vázu</v>
      </c>
      <c r="BB62" s="213"/>
      <c r="BC62" s="213"/>
      <c r="BD62" s="213"/>
      <c r="BE62" s="213"/>
      <c r="BF62" s="213"/>
      <c r="BG62" s="213"/>
      <c r="BH62" s="213"/>
    </row>
    <row r="63" spans="1:60" outlineLevel="1" x14ac:dyDescent="0.2">
      <c r="A63" s="237">
        <v>15</v>
      </c>
      <c r="B63" s="238" t="s">
        <v>234</v>
      </c>
      <c r="C63" s="247" t="s">
        <v>235</v>
      </c>
      <c r="D63" s="239" t="s">
        <v>232</v>
      </c>
      <c r="E63" s="240">
        <v>1</v>
      </c>
      <c r="F63" s="241"/>
      <c r="G63" s="242">
        <f>ROUND(E63*F63,2)</f>
        <v>0</v>
      </c>
      <c r="H63" s="241"/>
      <c r="I63" s="242">
        <f>ROUND(E63*H63,2)</f>
        <v>0</v>
      </c>
      <c r="J63" s="241"/>
      <c r="K63" s="242">
        <f>ROUND(E63*J63,2)</f>
        <v>0</v>
      </c>
      <c r="L63" s="242">
        <v>21</v>
      </c>
      <c r="M63" s="242">
        <f>G63*(1+L63/100)</f>
        <v>0</v>
      </c>
      <c r="N63" s="240">
        <v>0</v>
      </c>
      <c r="O63" s="240">
        <f>ROUND(E63*N63,2)</f>
        <v>0</v>
      </c>
      <c r="P63" s="240">
        <v>0</v>
      </c>
      <c r="Q63" s="240">
        <f>ROUND(E63*P63,2)</f>
        <v>0</v>
      </c>
      <c r="R63" s="242"/>
      <c r="S63" s="242" t="s">
        <v>178</v>
      </c>
      <c r="T63" s="243" t="s">
        <v>162</v>
      </c>
      <c r="U63" s="224">
        <v>0</v>
      </c>
      <c r="V63" s="224">
        <f>ROUND(E63*U63,2)</f>
        <v>0</v>
      </c>
      <c r="W63" s="224"/>
      <c r="X63" s="224" t="s">
        <v>179</v>
      </c>
      <c r="Y63" s="224" t="s">
        <v>187</v>
      </c>
      <c r="Z63" s="213"/>
      <c r="AA63" s="213"/>
      <c r="AB63" s="213"/>
      <c r="AC63" s="213"/>
      <c r="AD63" s="213"/>
      <c r="AE63" s="213"/>
      <c r="AF63" s="213"/>
      <c r="AG63" s="213" t="s">
        <v>180</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2" x14ac:dyDescent="0.2">
      <c r="A64" s="220"/>
      <c r="B64" s="221"/>
      <c r="C64" s="248" t="s">
        <v>236</v>
      </c>
      <c r="D64" s="244"/>
      <c r="E64" s="244"/>
      <c r="F64" s="244"/>
      <c r="G64" s="24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167</v>
      </c>
      <c r="AH64" s="213"/>
      <c r="AI64" s="213"/>
      <c r="AJ64" s="213"/>
      <c r="AK64" s="213"/>
      <c r="AL64" s="213"/>
      <c r="AM64" s="213"/>
      <c r="AN64" s="213"/>
      <c r="AO64" s="213"/>
      <c r="AP64" s="213"/>
      <c r="AQ64" s="213"/>
      <c r="AR64" s="213"/>
      <c r="AS64" s="213"/>
      <c r="AT64" s="213"/>
      <c r="AU64" s="213"/>
      <c r="AV64" s="213"/>
      <c r="AW64" s="213"/>
      <c r="AX64" s="213"/>
      <c r="AY64" s="213"/>
      <c r="AZ64" s="213"/>
      <c r="BA64" s="245" t="str">
        <f>C64</f>
        <v>petrografie, stratigrafie, salinita, hloubkové sondy pro zjištění příčin poruch a poškození, zakreslení poruch do fotoplánů sochy, podrobný restaurátorský záměr</v>
      </c>
      <c r="BB64" s="213"/>
      <c r="BC64" s="213"/>
      <c r="BD64" s="213"/>
      <c r="BE64" s="213"/>
      <c r="BF64" s="213"/>
      <c r="BG64" s="213"/>
      <c r="BH64" s="213"/>
    </row>
    <row r="65" spans="1:33" x14ac:dyDescent="0.2">
      <c r="A65" s="3"/>
      <c r="B65" s="4"/>
      <c r="C65" s="249"/>
      <c r="D65" s="6"/>
      <c r="E65" s="3"/>
      <c r="F65" s="3"/>
      <c r="G65" s="3"/>
      <c r="H65" s="3"/>
      <c r="I65" s="3"/>
      <c r="J65" s="3"/>
      <c r="K65" s="3"/>
      <c r="L65" s="3"/>
      <c r="M65" s="3"/>
      <c r="N65" s="3"/>
      <c r="O65" s="3"/>
      <c r="P65" s="3"/>
      <c r="Q65" s="3"/>
      <c r="R65" s="3"/>
      <c r="S65" s="3"/>
      <c r="T65" s="3"/>
      <c r="U65" s="3"/>
      <c r="V65" s="3"/>
      <c r="W65" s="3"/>
      <c r="X65" s="3"/>
      <c r="Y65" s="3"/>
      <c r="AE65">
        <v>15</v>
      </c>
      <c r="AF65">
        <v>21</v>
      </c>
      <c r="AG65" t="s">
        <v>142</v>
      </c>
    </row>
    <row r="66" spans="1:33" x14ac:dyDescent="0.2">
      <c r="A66" s="216"/>
      <c r="B66" s="217" t="s">
        <v>29</v>
      </c>
      <c r="C66" s="250"/>
      <c r="D66" s="218"/>
      <c r="E66" s="219"/>
      <c r="F66" s="219"/>
      <c r="G66" s="236">
        <f>G8+G60</f>
        <v>0</v>
      </c>
      <c r="H66" s="3"/>
      <c r="I66" s="3"/>
      <c r="J66" s="3"/>
      <c r="K66" s="3"/>
      <c r="L66" s="3"/>
      <c r="M66" s="3"/>
      <c r="N66" s="3"/>
      <c r="O66" s="3"/>
      <c r="P66" s="3"/>
      <c r="Q66" s="3"/>
      <c r="R66" s="3"/>
      <c r="S66" s="3"/>
      <c r="T66" s="3"/>
      <c r="U66" s="3"/>
      <c r="V66" s="3"/>
      <c r="W66" s="3"/>
      <c r="X66" s="3"/>
      <c r="Y66" s="3"/>
      <c r="AE66">
        <f>SUMIF(L7:L64,AE65,G7:G64)</f>
        <v>0</v>
      </c>
      <c r="AF66">
        <f>SUMIF(L7:L64,AF65,G7:G64)</f>
        <v>0</v>
      </c>
      <c r="AG66" t="s">
        <v>181</v>
      </c>
    </row>
    <row r="67" spans="1:33" x14ac:dyDescent="0.2">
      <c r="C67" s="251"/>
      <c r="D67" s="10"/>
      <c r="AG67" t="s">
        <v>182</v>
      </c>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HurCsgmJiqSbdP7wgluP7YcxpFFJnGpDF84yAR6vW3akLU+1JEO1cTirVqoTpQBNYjRSHj9MfjiIzDAQyfF6Q==" saltValue="SxkcHP3L/gtxhRWQDFfrQg==" spinCount="100000" sheet="1" formatRows="0"/>
  <mergeCells count="40">
    <mergeCell ref="C57:G57"/>
    <mergeCell ref="C58:G58"/>
    <mergeCell ref="C62:G62"/>
    <mergeCell ref="C64:G64"/>
    <mergeCell ref="C48:G48"/>
    <mergeCell ref="C50:G50"/>
    <mergeCell ref="C52:G52"/>
    <mergeCell ref="C53:G53"/>
    <mergeCell ref="C54:G54"/>
    <mergeCell ref="C55:G55"/>
    <mergeCell ref="C40:G40"/>
    <mergeCell ref="C41:G41"/>
    <mergeCell ref="C43:G43"/>
    <mergeCell ref="C45:G45"/>
    <mergeCell ref="C46:G46"/>
    <mergeCell ref="C47:G47"/>
    <mergeCell ref="C31:G31"/>
    <mergeCell ref="C33:G33"/>
    <mergeCell ref="C34:G34"/>
    <mergeCell ref="C35:G35"/>
    <mergeCell ref="C37:G37"/>
    <mergeCell ref="C38:G38"/>
    <mergeCell ref="C22:G22"/>
    <mergeCell ref="C23:G23"/>
    <mergeCell ref="C25:G25"/>
    <mergeCell ref="C27:G27"/>
    <mergeCell ref="C28:G28"/>
    <mergeCell ref="C29:G29"/>
    <mergeCell ref="C13:G13"/>
    <mergeCell ref="C14:G14"/>
    <mergeCell ref="C16:G16"/>
    <mergeCell ref="C17:G17"/>
    <mergeCell ref="C19:G19"/>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OVN 001 Naklady</vt:lpstr>
      <vt:lpstr>D.1.5 D.1.5-A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'D.1.5 D.1.5-A Pol'!Názvy_tisku</vt:lpstr>
      <vt:lpstr>'OVN 001 Naklady'!Názvy_tisku</vt:lpstr>
      <vt:lpstr>oadresa</vt:lpstr>
      <vt:lpstr>Stavba!Objednatel</vt:lpstr>
      <vt:lpstr>Stavba!Objekt</vt:lpstr>
      <vt:lpstr>'D.1.5 D.1.5-A Pol'!Oblast_tisku</vt:lpstr>
      <vt:lpstr>'OVN 001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Radek Sláma</dc:creator>
  <cp:lastModifiedBy>Radek Sláma</cp:lastModifiedBy>
  <cp:lastPrinted>2019-03-19T12:27:02Z</cp:lastPrinted>
  <dcterms:created xsi:type="dcterms:W3CDTF">2009-04-08T07:15:50Z</dcterms:created>
  <dcterms:modified xsi:type="dcterms:W3CDTF">2023-03-08T13:08:43Z</dcterms:modified>
</cp:coreProperties>
</file>