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d.docs.live.net/dd237244d2b440db/WORK/WORK_A/B_SPOL/EFLER/2022-23/002_RUZ_ZAHR/02_DPS/ROZP/003_ODEVZD_8_3_2023/"/>
    </mc:Choice>
  </mc:AlternateContent>
  <xr:revisionPtr revIDLastSave="0" documentId="8_{47D2A572-99CC-4214-B8B1-C5EBC1F4FE8B}" xr6:coauthVersionLast="47" xr6:coauthVersionMax="47" xr10:uidLastSave="{00000000-0000-0000-0000-000000000000}"/>
  <bookViews>
    <workbookView xWindow="-120" yWindow="-120" windowWidth="29040" windowHeight="15840" activeTab="4" xr2:uid="{00000000-000D-0000-FFFF-FFFF00000000}"/>
  </bookViews>
  <sheets>
    <sheet name="Pokyny pro vyplnění" sheetId="11" r:id="rId1"/>
    <sheet name="Stavba" sheetId="1" r:id="rId2"/>
    <sheet name="VzorPolozky" sheetId="10" state="hidden" r:id="rId3"/>
    <sheet name="OVN 001 Naklady" sheetId="12" r:id="rId4"/>
    <sheet name="D.1.5 D.1.5-B Pol" sheetId="13" r:id="rId5"/>
  </sheets>
  <externalReferences>
    <externalReference r:id="rId6"/>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'D.1.5 D.1.5-B Pol'!$1:$7</definedName>
    <definedName name="_xlnm.Print_Titles" localSheetId="3">'OVN 001 Naklady'!$1:$7</definedName>
    <definedName name="oadresa">Stavba!$D$6</definedName>
    <definedName name="Objednatel" localSheetId="1">Stavba!$D$5</definedName>
    <definedName name="Objekt" localSheetId="1">Stavba!$B$38</definedName>
    <definedName name="_xlnm.Print_Area" localSheetId="4">'D.1.5 D.1.5-B Pol'!$A$1:$Y$42</definedName>
    <definedName name="_xlnm.Print_Area" localSheetId="3">'OVN 001 Naklady'!$A$1:$Y$19</definedName>
    <definedName name="_xlnm.Print_Area" localSheetId="1">Stavba!$A$1:$J$137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6" i="1" l="1"/>
  <c r="I135" i="1"/>
  <c r="I137" i="1" s="1"/>
  <c r="J133" i="1" s="1"/>
  <c r="I134" i="1"/>
  <c r="I133" i="1"/>
  <c r="I132" i="1"/>
  <c r="G44" i="1"/>
  <c r="F44" i="1"/>
  <c r="G43" i="1"/>
  <c r="F43" i="1"/>
  <c r="G41" i="1"/>
  <c r="F41" i="1"/>
  <c r="G40" i="1"/>
  <c r="F40" i="1"/>
  <c r="G39" i="1"/>
  <c r="F39" i="1"/>
  <c r="H39" i="1" s="1"/>
  <c r="I39" i="1" s="1"/>
  <c r="I45" i="1" s="1"/>
  <c r="G41" i="13"/>
  <c r="G9" i="13"/>
  <c r="I9" i="13"/>
  <c r="I8" i="13" s="1"/>
  <c r="K9" i="13"/>
  <c r="K8" i="13" s="1"/>
  <c r="M9" i="13"/>
  <c r="O9" i="13"/>
  <c r="Q9" i="13"/>
  <c r="Q8" i="13" s="1"/>
  <c r="V9" i="13"/>
  <c r="G12" i="13"/>
  <c r="I12" i="13"/>
  <c r="K12" i="13"/>
  <c r="M12" i="13"/>
  <c r="O12" i="13"/>
  <c r="Q12" i="13"/>
  <c r="V12" i="13"/>
  <c r="G16" i="13"/>
  <c r="G8" i="13" s="1"/>
  <c r="I16" i="13"/>
  <c r="K16" i="13"/>
  <c r="O16" i="13"/>
  <c r="Q16" i="13"/>
  <c r="V16" i="13"/>
  <c r="V8" i="13" s="1"/>
  <c r="G19" i="13"/>
  <c r="M19" i="13" s="1"/>
  <c r="I19" i="13"/>
  <c r="K19" i="13"/>
  <c r="O19" i="13"/>
  <c r="Q19" i="13"/>
  <c r="V19" i="13"/>
  <c r="G21" i="13"/>
  <c r="M21" i="13" s="1"/>
  <c r="I21" i="13"/>
  <c r="K21" i="13"/>
  <c r="O21" i="13"/>
  <c r="Q21" i="13"/>
  <c r="V21" i="13"/>
  <c r="G25" i="13"/>
  <c r="I25" i="13"/>
  <c r="K25" i="13"/>
  <c r="M25" i="13"/>
  <c r="O25" i="13"/>
  <c r="O8" i="13" s="1"/>
  <c r="Q25" i="13"/>
  <c r="V25" i="13"/>
  <c r="G27" i="13"/>
  <c r="M27" i="13"/>
  <c r="Q27" i="13"/>
  <c r="V27" i="13"/>
  <c r="G28" i="13"/>
  <c r="I28" i="13"/>
  <c r="I27" i="13" s="1"/>
  <c r="K28" i="13"/>
  <c r="K27" i="13" s="1"/>
  <c r="M28" i="13"/>
  <c r="O28" i="13"/>
  <c r="O27" i="13" s="1"/>
  <c r="Q28" i="13"/>
  <c r="V28" i="13"/>
  <c r="G34" i="13"/>
  <c r="M34" i="13" s="1"/>
  <c r="I34" i="13"/>
  <c r="K34" i="13"/>
  <c r="K33" i="13" s="1"/>
  <c r="O34" i="13"/>
  <c r="Q34" i="13"/>
  <c r="Q33" i="13" s="1"/>
  <c r="V34" i="13"/>
  <c r="V33" i="13" s="1"/>
  <c r="G35" i="13"/>
  <c r="M35" i="13" s="1"/>
  <c r="I35" i="13"/>
  <c r="I33" i="13" s="1"/>
  <c r="K35" i="13"/>
  <c r="O35" i="13"/>
  <c r="O33" i="13" s="1"/>
  <c r="Q35" i="13"/>
  <c r="V35" i="13"/>
  <c r="G36" i="13"/>
  <c r="I36" i="13"/>
  <c r="K36" i="13"/>
  <c r="M36" i="13"/>
  <c r="O36" i="13"/>
  <c r="Q36" i="13"/>
  <c r="V36" i="13"/>
  <c r="G37" i="13"/>
  <c r="I37" i="13"/>
  <c r="K37" i="13"/>
  <c r="M37" i="13"/>
  <c r="O37" i="13"/>
  <c r="Q37" i="13"/>
  <c r="V37" i="13"/>
  <c r="G38" i="13"/>
  <c r="I38" i="13"/>
  <c r="K38" i="13"/>
  <c r="M38" i="13"/>
  <c r="O38" i="13"/>
  <c r="Q38" i="13"/>
  <c r="V38" i="13"/>
  <c r="G39" i="13"/>
  <c r="M39" i="13" s="1"/>
  <c r="I39" i="13"/>
  <c r="K39" i="13"/>
  <c r="O39" i="13"/>
  <c r="Q39" i="13"/>
  <c r="V39" i="13"/>
  <c r="AE41" i="13"/>
  <c r="G18" i="12"/>
  <c r="BA12" i="12"/>
  <c r="G8" i="12"/>
  <c r="V8" i="12"/>
  <c r="G9" i="12"/>
  <c r="I9" i="12"/>
  <c r="I8" i="12" s="1"/>
  <c r="K9" i="12"/>
  <c r="K8" i="12" s="1"/>
  <c r="M9" i="12"/>
  <c r="O9" i="12"/>
  <c r="Q9" i="12"/>
  <c r="Q8" i="12" s="1"/>
  <c r="V9" i="12"/>
  <c r="G11" i="12"/>
  <c r="M11" i="12" s="1"/>
  <c r="I11" i="12"/>
  <c r="K11" i="12"/>
  <c r="O11" i="12"/>
  <c r="O8" i="12" s="1"/>
  <c r="Q11" i="12"/>
  <c r="V11" i="12"/>
  <c r="G13" i="12"/>
  <c r="I13" i="12"/>
  <c r="K13" i="12"/>
  <c r="M13" i="12"/>
  <c r="O13" i="12"/>
  <c r="Q13" i="12"/>
  <c r="V13" i="12"/>
  <c r="G15" i="12"/>
  <c r="K15" i="12"/>
  <c r="V15" i="12"/>
  <c r="G16" i="12"/>
  <c r="I16" i="12"/>
  <c r="I15" i="12" s="1"/>
  <c r="K16" i="12"/>
  <c r="M16" i="12"/>
  <c r="M15" i="12" s="1"/>
  <c r="O16" i="12"/>
  <c r="O15" i="12" s="1"/>
  <c r="Q16" i="12"/>
  <c r="Q15" i="12" s="1"/>
  <c r="V16" i="12"/>
  <c r="AE18" i="12"/>
  <c r="I20" i="1"/>
  <c r="I18" i="1"/>
  <c r="I17" i="1"/>
  <c r="I16" i="1"/>
  <c r="AZ122" i="1"/>
  <c r="AZ121" i="1"/>
  <c r="AZ119" i="1"/>
  <c r="AZ118" i="1"/>
  <c r="AZ116" i="1"/>
  <c r="AZ115" i="1"/>
  <c r="AZ113" i="1"/>
  <c r="AZ111" i="1"/>
  <c r="AZ110" i="1"/>
  <c r="AZ109" i="1"/>
  <c r="AZ107" i="1"/>
  <c r="AZ105" i="1"/>
  <c r="AZ104" i="1"/>
  <c r="AZ103" i="1"/>
  <c r="AZ101" i="1"/>
  <c r="AZ97" i="1"/>
  <c r="AZ96" i="1"/>
  <c r="AZ94" i="1"/>
  <c r="AZ93" i="1"/>
  <c r="AZ91" i="1"/>
  <c r="AZ90" i="1"/>
  <c r="AZ89" i="1"/>
  <c r="AZ87" i="1"/>
  <c r="AZ86" i="1"/>
  <c r="AZ84" i="1"/>
  <c r="AZ82" i="1"/>
  <c r="AZ81" i="1"/>
  <c r="AZ79" i="1"/>
  <c r="AZ77" i="1"/>
  <c r="AZ76" i="1"/>
  <c r="AZ74" i="1"/>
  <c r="AZ73" i="1"/>
  <c r="AZ71" i="1"/>
  <c r="AZ70" i="1"/>
  <c r="AZ68" i="1"/>
  <c r="AZ67" i="1"/>
  <c r="AZ65" i="1"/>
  <c r="AZ63" i="1"/>
  <c r="AZ62" i="1"/>
  <c r="AZ61" i="1"/>
  <c r="AZ60" i="1"/>
  <c r="AZ59" i="1"/>
  <c r="AZ58" i="1"/>
  <c r="AZ55" i="1"/>
  <c r="AZ53" i="1"/>
  <c r="AZ52" i="1"/>
  <c r="AZ50" i="1"/>
  <c r="AZ48" i="1"/>
  <c r="F45" i="1"/>
  <c r="G23" i="1" s="1"/>
  <c r="G45" i="1"/>
  <c r="G25" i="1" s="1"/>
  <c r="A25" i="1" s="1"/>
  <c r="H44" i="1"/>
  <c r="I44" i="1" s="1"/>
  <c r="H43" i="1"/>
  <c r="I43" i="1" s="1"/>
  <c r="H42" i="1"/>
  <c r="H41" i="1"/>
  <c r="I41" i="1" s="1"/>
  <c r="H40" i="1"/>
  <c r="I40" i="1" s="1"/>
  <c r="J28" i="1"/>
  <c r="J26" i="1"/>
  <c r="G38" i="1"/>
  <c r="F38" i="1"/>
  <c r="J23" i="1"/>
  <c r="J24" i="1"/>
  <c r="J25" i="1"/>
  <c r="J27" i="1"/>
  <c r="E24" i="1"/>
  <c r="E26" i="1"/>
  <c r="I19" i="1" l="1"/>
  <c r="I21" i="1" s="1"/>
  <c r="J135" i="1"/>
  <c r="A26" i="1"/>
  <c r="G26" i="1"/>
  <c r="A23" i="1"/>
  <c r="G28" i="1"/>
  <c r="M33" i="13"/>
  <c r="AF41" i="13"/>
  <c r="G33" i="13"/>
  <c r="M16" i="13"/>
  <c r="M8" i="13" s="1"/>
  <c r="M8" i="12"/>
  <c r="AF18" i="12"/>
  <c r="J132" i="1"/>
  <c r="J134" i="1"/>
  <c r="J136" i="1"/>
  <c r="J41" i="1"/>
  <c r="J39" i="1"/>
  <c r="J45" i="1" s="1"/>
  <c r="J44" i="1"/>
  <c r="J43" i="1"/>
  <c r="J40" i="1"/>
  <c r="H45" i="1"/>
  <c r="J137" i="1" l="1"/>
  <c r="G24" i="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1B91DF1F-CAB5-45EA-83DC-CB8569B788D0}">
      <text>
        <r>
          <rPr>
            <sz val="9"/>
            <color indexed="81"/>
            <rFont val="Tahoma"/>
            <family val="2"/>
            <charset val="238"/>
          </rPr>
          <t>Jedná se o informaci, zda se jedná o položku, která je do rozpočtu zadána z cenové soustavy RTS, nebo vlastní.</t>
        </r>
      </text>
    </comment>
    <comment ref="T6" authorId="0" shapeId="0" xr:uid="{A45EA5D4-7251-4AC8-A783-16D9758054C5}">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22B8030E-2CE4-4772-BFA1-89E3934E3834}">
      <text>
        <r>
          <rPr>
            <sz val="9"/>
            <color indexed="81"/>
            <rFont val="Tahoma"/>
            <family val="2"/>
            <charset val="238"/>
          </rPr>
          <t>Jedná se o informaci, zda se jedná o položku, která je do rozpočtu zadána z cenové soustavy RTS, nebo vlastní.</t>
        </r>
      </text>
    </comment>
    <comment ref="T6" authorId="0" shapeId="0" xr:uid="{15579385-05B7-410F-A4D5-7B483263552C}">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<sst xmlns="http://schemas.openxmlformats.org/spreadsheetml/2006/main" count="448" uniqueCount="237">
  <si>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</si>
  <si>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</si>
  <si>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</si>
  <si>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</si>
  <si>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</si>
  <si>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</si>
  <si>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</si>
  <si>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</si>
  <si>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</si>
  <si>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</si>
  <si>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</si>
  <si>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</si>
  <si>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</si>
  <si>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</si>
  <si>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</si>
  <si>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</si>
  <si>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</si>
  <si>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</si>
  <si>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</si>
  <si>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</si>
  <si>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</si>
  <si>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</si>
  <si>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</si>
  <si>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</si>
  <si>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</si>
  <si>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</si>
  <si>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</si>
  <si>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</si>
  <si>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</si>
  <si>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</si>
  <si>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</si>
  <si>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</si>
  <si>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</si>
  <si>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</si>
  <si>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</si>
  <si>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</si>
  <si>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</si>
  <si>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</si>
  <si>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</si>
  <si>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</si>
  <si>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</si>
  <si>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</si>
  <si>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</si>
  <si>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EF-2023-001R2-C</t>
  </si>
  <si>
    <t>C - Zámek Děčín – Růžová zahrada - restaurování výmalby Sala Terreny</t>
  </si>
  <si>
    <t>Statutární město Děčín</t>
  </si>
  <si>
    <t>Mírové nám. 1175/5</t>
  </si>
  <si>
    <t>Děčín-Děčín IV-Podmokly</t>
  </si>
  <si>
    <t>40502</t>
  </si>
  <si>
    <t>00261238</t>
  </si>
  <si>
    <t>CZ00261238</t>
  </si>
  <si>
    <t>Ing.arch. Tomáš Efler</t>
  </si>
  <si>
    <t>14</t>
  </si>
  <si>
    <t>Merboltice</t>
  </si>
  <si>
    <t>72594853</t>
  </si>
  <si>
    <t>Stavba</t>
  </si>
  <si>
    <t>Ostatní a vedlejší náklady</t>
  </si>
  <si>
    <t>001</t>
  </si>
  <si>
    <t>Stavební objekt</t>
  </si>
  <si>
    <t>D.1.5</t>
  </si>
  <si>
    <t>Restaurátorské a umělecko - řemeslné práce</t>
  </si>
  <si>
    <t>D.1.5-B</t>
  </si>
  <si>
    <t>Restaurování výmalby Sala terreny</t>
  </si>
  <si>
    <t>Celkem za stavbu</t>
  </si>
  <si>
    <t>CZK</t>
  </si>
  <si>
    <t>#POPS</t>
  </si>
  <si>
    <t>Popis stavby: EF-2023-001R2-C - C - Zámek Děčín – Růžová zahrada - restaurování výmalby Sala Terreny</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</si>
  <si>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</si>
  <si>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</si>
  <si>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</si>
  <si>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</si>
  <si>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</si>
  <si>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</si>
  <si>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</si>
  <si>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</si>
  <si>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</si>
  <si>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</si>
  <si>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</si>
  <si>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</si>
  <si>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</si>
  <si>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</si>
  <si>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</si>
  <si>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</si>
  <si>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</si>
  <si>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t>
  </si>
  <si>
    <t>Ostatní podmínky</t>
  </si>
  <si>
    <t>Do jednotkových cen položek soupisu je třeba promítnout i veškeré náklady na činnosti a dodávky vepsané formou poznámek, nebo doplnění k jednotlivým položkám - zejména popisy typu: "analogicky dle popisu v PD......"</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</si>
  <si>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</si>
  <si>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</si>
  <si>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</si>
  <si>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</si>
  <si>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</si>
  <si>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</si>
  <si>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</si>
  <si>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</si>
  <si>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</si>
  <si>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</si>
  <si>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</si>
  <si>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</si>
  <si>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</si>
  <si>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</si>
  <si>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</si>
  <si>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t>
  </si>
  <si>
    <t>Do jednotkových cen soupisu je nutné zahrnout veškeré náklady dle charakteru, umístění a dalších specifických  skutečností, zejména omezení přístupu, nutnost složité technologické manipulace a přesunů, vysoký podíl prací bez mechanizace, památkovou ochranu, ochranu stávajících hodnotných prvků a další požadavky vyplývající ze zadávací dokumentace.</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</si>
  <si>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</si>
  <si>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</si>
  <si>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</si>
  <si>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</si>
  <si>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</si>
  <si>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</si>
  <si>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</si>
  <si>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</si>
  <si>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</si>
  <si>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</si>
  <si>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</si>
  <si>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</si>
  <si>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D.1.5 - Restaurátorské a umělecko - řemeslné práce</t>
  </si>
  <si>
    <t>#POPR</t>
  </si>
  <si>
    <t>Popis rozpočtu: D.1.5-B - Restaurování výmalby Sala terreny</t>
  </si>
  <si>
    <t>Popis objektu: OVN - Ostatní a vedlejší náklady</t>
  </si>
  <si>
    <t>Popis rozpočtu: 001 - Ostatní a vedlejší náklady</t>
  </si>
  <si>
    <t>Rekapitulace dílů</t>
  </si>
  <si>
    <t>Typ dílu</t>
  </si>
  <si>
    <t>94</t>
  </si>
  <si>
    <t>Lešení a stavební výtahy</t>
  </si>
  <si>
    <t>99</t>
  </si>
  <si>
    <t>Staveništní přesun hmot</t>
  </si>
  <si>
    <t>798</t>
  </si>
  <si>
    <t>Restaurování</t>
  </si>
  <si>
    <t>VN</t>
  </si>
  <si>
    <t>ON</t>
  </si>
  <si>
    <t>Soupis vedlejších a ostatních nákladů</t>
  </si>
  <si>
    <t>#TypZaznamu#</t>
  </si>
  <si>
    <t>STA</t>
  </si>
  <si>
    <t>OVN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</si>
  <si>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</si>
  <si>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</si>
  <si>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</si>
  <si>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</si>
  <si>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</si>
  <si>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</si>
  <si>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</si>
  <si>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</si>
  <si>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</si>
  <si>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</si>
  <si>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</si>
  <si>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</si>
  <si>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</si>
  <si>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</si>
  <si>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</si>
  <si>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</si>
  <si>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</si>
  <si>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</si>
  <si>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</si>
  <si>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</si>
  <si>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</si>
  <si>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</si>
  <si>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</si>
  <si>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</si>
  <si>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</si>
  <si>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</si>
  <si>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</si>
  <si>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</si>
  <si>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</si>
  <si>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</si>
  <si>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23/ I</t>
  </si>
  <si>
    <t>Indiv</t>
  </si>
  <si>
    <t>VRN</t>
  </si>
  <si>
    <t>Běžná</t>
  </si>
  <si>
    <t>POL99_2</t>
  </si>
  <si>
    <t>Veškeré náklady spojené s vybudováním, provozem a odstraněním zařízení staveniště.</t>
  </si>
  <si>
    <t>POP</t>
  </si>
  <si>
    <t>005122 R</t>
  </si>
  <si>
    <t>Provozní vlivy</t>
  </si>
  <si>
    <t>POL99_0</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</si>
  <si>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</si>
  <si>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005124010R</t>
  </si>
  <si>
    <t>Koordinační činnost</t>
  </si>
  <si>
    <t>Koordinace stavebních a technologických dodávek stavby.</t>
  </si>
  <si>
    <t>004111RP2</t>
  </si>
  <si>
    <t>Vypracování restaurátorských záměrů</t>
  </si>
  <si>
    <t>kompl</t>
  </si>
  <si>
    <t>Vlastní</t>
  </si>
  <si>
    <t>Práce</t>
  </si>
  <si>
    <t>POL1_</t>
  </si>
  <si>
    <t>SUM</t>
  </si>
  <si>
    <t>END</t>
  </si>
  <si>
    <t>Položkový soupis prací a dodávek</t>
  </si>
  <si>
    <t>943943221R00</t>
  </si>
  <si>
    <t>Montáž lešení prostorového lehkého bez podlah výšky do 10 m</t>
  </si>
  <si>
    <t>m3</t>
  </si>
  <si>
    <t>800-3</t>
  </si>
  <si>
    <t>pro zatížení podlahové plochy do 2 kPa (200 kg/m2),</t>
  </si>
  <si>
    <t>SPI</t>
  </si>
  <si>
    <t>8,34*11,02*4,8</t>
  </si>
  <si>
    <t>VV</t>
  </si>
  <si>
    <t>943943292R00</t>
  </si>
  <si>
    <t xml:space="preserve">Montáž lešení prostorového lehkého bez podlah příplatek  za každý další i započatý měsíc použití lešení pro zatížení podlahové plochy do 2 kPa (200 kg/m2) </t>
  </si>
  <si>
    <t xml:space="preserve">předpoklad 24.měsíců : </t>
  </si>
  <si>
    <t>Odkaz na mn. položky pořadí 1 : 441,15264*24</t>
  </si>
  <si>
    <t>943943821R00</t>
  </si>
  <si>
    <t>Demontáž lešení prostorového lehkého výšky do 10 m</t>
  </si>
  <si>
    <t>bez podlah pro zatížení podlahové plochy do 2 kPa (200 kg/m2),</t>
  </si>
  <si>
    <t>Odkaz na mn. položky pořadí 1 : 441,15264</t>
  </si>
  <si>
    <t>943955021R00</t>
  </si>
  <si>
    <t>Montáž lešeňové podlahy s příčníky nebo podélníky, výšky do 10 m</t>
  </si>
  <si>
    <t>m2</t>
  </si>
  <si>
    <t>8,34*11,02</t>
  </si>
  <si>
    <t>943955198R00</t>
  </si>
  <si>
    <t xml:space="preserve">Montáž lešeňové podlahy Pronájem lešeňových podlážek za den použití </t>
  </si>
  <si>
    <t>pro prostorové lešení</t>
  </si>
  <si>
    <t>Odkaz na mn. položky pořadí 4 : 91,90680*730</t>
  </si>
  <si>
    <t>943955821R00</t>
  </si>
  <si>
    <t>Demontáž lešeňové podlahy s příčníky nebo podélníky, výšky do 10 m</t>
  </si>
  <si>
    <t>Odkaz na mn. položky pořadí 4 : 91,90680</t>
  </si>
  <si>
    <t>999281148R00</t>
  </si>
  <si>
    <t>Přesun hmot pro opravy a údržbu objektů pro opravy a údržbu dosavadních objektů včetně vnějších plášťů  výšky do 12 m, nošením</t>
  </si>
  <si>
    <t>t</t>
  </si>
  <si>
    <t>801-4</t>
  </si>
  <si>
    <t>Přesun hmot</t>
  </si>
  <si>
    <t>POL7_</t>
  </si>
  <si>
    <t>oborů 801, 803, 811 a 812</t>
  </si>
  <si>
    <t xml:space="preserve">Hmotnosti z položek s pořadovými čísly: : </t>
  </si>
  <si>
    <t xml:space="preserve">1,2,4, : </t>
  </si>
  <si>
    <t>Součet: : 6,06714</t>
  </si>
  <si>
    <t>798.15.01</t>
  </si>
  <si>
    <t>Odstranění nevhodných cementových omítek v oblasti soklu, doplnění vápenných omítek, vytvoření štukových profilací</t>
  </si>
  <si>
    <t>798.15.02</t>
  </si>
  <si>
    <t>Barevná malířská rekonstrukce dekorativní malby, v oblasti nově doplněných vápenných omítek v partii soklu</t>
  </si>
  <si>
    <t>798.15.03</t>
  </si>
  <si>
    <t>Sejmutí vrstvy druhotných přemaleb a retuší, povrchové čištění</t>
  </si>
  <si>
    <t>798.15.04</t>
  </si>
  <si>
    <t>Konsolidace (povrchová fixáž, hloubková injektáž)</t>
  </si>
  <si>
    <t>798.15.05</t>
  </si>
  <si>
    <t>Tmelení, doplnění defektů omítkové vrstvy tmelem na bázi odleželého vápna</t>
  </si>
  <si>
    <t>798.15.06</t>
  </si>
  <si>
    <t>Závěrečná retuš, barevné scelení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</si>
</sst>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0">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19" fillId="0" borderId="0" xfId="0" applyNumberFormat="1" applyFont="1" applyAlignment="1">
      <alignment wrapText="1"/>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7"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3" t="s">
        <v>39</v>
      </c>
      <c r="B2" s="73"/>
      <c r="C2" s="73"/>
      <c r="D2" s="73"/>
      <c r="E2" s="73"/>
      <c r="F2" s="73"/>
      <c r="G2" s="73"/>
    </row>
  </sheetData>
  <sheetProtection algorithmName="SHA-512" hashValue="rXYuHX5qAnbydyK/n9Dpy+cfhU49OE0sfUb08wwYwT0OtRLYKodnbFN9hDZYUrPUwdE66qnKLm01LG7SFoafsQ==" saltValue="cZAhw1T8JR90TzDFV1Qbi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40"/>
  <sheetViews>
    <sheetView showGridLines="0"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1" customWidth="1"/>
    <col min="4" max="4" width="13" style="51" customWidth="1"/>
    <col min="5" max="5" width="9.7109375" style="51"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4" t="s">
        <v>41</v>
      </c>
      <c r="C1" s="75"/>
      <c r="D1" s="75"/>
      <c r="E1" s="75"/>
      <c r="F1" s="75"/>
      <c r="G1" s="75"/>
      <c r="H1" s="75"/>
      <c r="I1" s="75"/>
      <c r="J1" s="76"/>
    </row>
    <row r="2" spans="1:15" ht="36" customHeight="1" x14ac:dyDescent="0.2">
      <c r="A2" s="2"/>
      <c r="B2" s="105" t="s">
        <v>22</v>
      </c>
      <c r="C2" s="106"/>
      <c r="D2" s="107" t="s">
        <v>43</v>
      </c>
      <c r="E2" s="108" t="s">
        <v>44</v>
      </c>
      <c r="F2" s="109"/>
      <c r="G2" s="109"/>
      <c r="H2" s="109"/>
      <c r="I2" s="109"/>
      <c r="J2" s="110"/>
      <c r="O2" s="1"/>
    </row>
    <row r="3" spans="1:15" ht="27" hidden="1" customHeight="1" x14ac:dyDescent="0.2">
      <c r="A3" s="2"/>
      <c r="B3" s="111"/>
      <c r="C3" s="106"/>
      <c r="D3" s="112"/>
      <c r="E3" s="113"/>
      <c r="F3" s="114"/>
      <c r="G3" s="114"/>
      <c r="H3" s="114"/>
      <c r="I3" s="114"/>
      <c r="J3" s="115"/>
    </row>
    <row r="4" spans="1:15" ht="23.25" customHeight="1" x14ac:dyDescent="0.2">
      <c r="A4" s="2"/>
      <c r="B4" s="116"/>
      <c r="C4" s="117"/>
      <c r="D4" s="118"/>
      <c r="E4" s="119"/>
      <c r="F4" s="119"/>
      <c r="G4" s="119"/>
      <c r="H4" s="119"/>
      <c r="I4" s="119"/>
      <c r="J4" s="120"/>
    </row>
    <row r="5" spans="1:15" ht="24" customHeight="1" x14ac:dyDescent="0.2">
      <c r="A5" s="2"/>
      <c r="B5" s="31" t="s">
        <v>42</v>
      </c>
      <c r="D5" s="121" t="s">
        <v>45</v>
      </c>
      <c r="E5" s="88"/>
      <c r="F5" s="88"/>
      <c r="G5" s="88"/>
      <c r="H5" s="18" t="s">
        <v>40</v>
      </c>
      <c r="I5" s="125" t="s">
        <v>49</v>
      </c>
      <c r="J5" s="8"/>
    </row>
    <row r="6" spans="1:15" ht="15.75" customHeight="1" x14ac:dyDescent="0.2">
      <c r="A6" s="2"/>
      <c r="B6" s="28"/>
      <c r="C6" s="53"/>
      <c r="D6" s="122" t="s">
        <v>46</v>
      </c>
      <c r="E6" s="89"/>
      <c r="F6" s="89"/>
      <c r="G6" s="89"/>
      <c r="H6" s="18" t="s">
        <v>34</v>
      </c>
      <c r="I6" s="125" t="s">
        <v>50</v>
      </c>
      <c r="J6" s="8"/>
    </row>
    <row r="7" spans="1:15" ht="15.75" customHeight="1" x14ac:dyDescent="0.2">
      <c r="A7" s="2"/>
      <c r="B7" s="29"/>
      <c r="C7" s="54"/>
      <c r="D7" s="124" t="s">
        <v>48</v>
      </c>
      <c r="E7" s="123" t="s">
        <v>47</v>
      </c>
      <c r="F7" s="90"/>
      <c r="G7" s="90"/>
      <c r="H7" s="24"/>
      <c r="I7" s="23"/>
      <c r="J7" s="34"/>
    </row>
    <row r="8" spans="1:15" ht="24" hidden="1" customHeight="1" x14ac:dyDescent="0.2">
      <c r="A8" s="2"/>
      <c r="B8" s="31" t="s">
        <v>20</v>
      </c>
      <c r="D8" s="126" t="s">
        <v>51</v>
      </c>
      <c r="H8" s="18" t="s">
        <v>40</v>
      </c>
      <c r="I8" s="125" t="s">
        <v>54</v>
      </c>
      <c r="J8" s="8"/>
    </row>
    <row r="9" spans="1:15" ht="15.75" hidden="1" customHeight="1" x14ac:dyDescent="0.2">
      <c r="A9" s="2"/>
      <c r="B9" s="2"/>
      <c r="D9" s="126" t="s">
        <v>52</v>
      </c>
      <c r="H9" s="18" t="s">
        <v>34</v>
      </c>
      <c r="I9" s="22"/>
      <c r="J9" s="8"/>
    </row>
    <row r="10" spans="1:15" ht="15.75" hidden="1" customHeight="1" x14ac:dyDescent="0.2">
      <c r="A10" s="2"/>
      <c r="B10" s="35"/>
      <c r="C10" s="54"/>
      <c r="D10" s="124" t="s">
        <v>48</v>
      </c>
      <c r="E10" s="127" t="s">
        <v>53</v>
      </c>
      <c r="F10" s="24"/>
      <c r="G10" s="14"/>
      <c r="H10" s="14"/>
      <c r="I10" s="36"/>
      <c r="J10" s="34"/>
    </row>
    <row r="11" spans="1:15" ht="24" customHeight="1" x14ac:dyDescent="0.2">
      <c r="A11" s="2"/>
      <c r="B11" s="31" t="s">
        <v>19</v>
      </c>
      <c r="D11" s="128"/>
      <c r="E11" s="128"/>
      <c r="F11" s="128"/>
      <c r="G11" s="128"/>
      <c r="H11" s="18" t="s">
        <v>40</v>
      </c>
      <c r="I11" s="133"/>
      <c r="J11" s="8"/>
    </row>
    <row r="12" spans="1:15" ht="15.75" customHeight="1" x14ac:dyDescent="0.2">
      <c r="A12" s="2"/>
      <c r="B12" s="28"/>
      <c r="C12" s="53"/>
      <c r="D12" s="129"/>
      <c r="E12" s="129"/>
      <c r="F12" s="129"/>
      <c r="G12" s="129"/>
      <c r="H12" s="18" t="s">
        <v>34</v>
      </c>
      <c r="I12" s="133"/>
      <c r="J12" s="8"/>
    </row>
    <row r="13" spans="1:15" ht="15.75" customHeight="1" x14ac:dyDescent="0.2">
      <c r="A13" s="2"/>
      <c r="B13" s="29"/>
      <c r="C13" s="54"/>
      <c r="D13" s="132"/>
      <c r="E13" s="130"/>
      <c r="F13" s="131"/>
      <c r="G13" s="131"/>
      <c r="H13" s="19"/>
      <c r="I13" s="23"/>
      <c r="J13" s="34"/>
    </row>
    <row r="14" spans="1:15" ht="24" customHeight="1" x14ac:dyDescent="0.2">
      <c r="A14" s="2"/>
      <c r="B14" s="43" t="s">
        <v>21</v>
      </c>
      <c r="C14" s="55"/>
      <c r="D14" s="56"/>
      <c r="E14" s="57"/>
      <c r="F14" s="44"/>
      <c r="G14" s="44"/>
      <c r="H14" s="45"/>
      <c r="I14" s="44"/>
      <c r="J14" s="46"/>
    </row>
    <row r="15" spans="1:15" ht="32.25" customHeight="1" x14ac:dyDescent="0.2">
      <c r="A15" s="2"/>
      <c r="B15" s="35" t="s">
        <v>32</v>
      </c>
      <c r="C15" s="58"/>
      <c r="D15" s="52"/>
      <c r="E15" s="83"/>
      <c r="F15" s="83"/>
      <c r="G15" s="84"/>
      <c r="H15" s="84"/>
      <c r="I15" s="84" t="s">
        <v>29</v>
      </c>
      <c r="J15" s="85"/>
    </row>
    <row r="16" spans="1:15" ht="23.25" customHeight="1" x14ac:dyDescent="0.2">
      <c r="A16" s="197" t="s">
        <v>24</v>
      </c>
      <c r="B16" s="38" t="s">
        <v>24</v>
      </c>
      <c r="C16" s="59"/>
      <c r="D16" s="60"/>
      <c r="E16" s="80"/>
      <c r="F16" s="81"/>
      <c r="G16" s="80"/>
      <c r="H16" s="81"/>
      <c r="I16" s="80">
        <f>SUMIF(F132:F136,A16,I132:I136)+SUMIF(F132:F136,"PSU",I132:I136)</f>
        <v>0</v>
      </c>
      <c r="J16" s="82"/>
    </row>
    <row r="17" spans="1:10" ht="23.25" customHeight="1" x14ac:dyDescent="0.2">
      <c r="A17" s="197" t="s">
        <v>25</v>
      </c>
      <c r="B17" s="38" t="s">
        <v>25</v>
      </c>
      <c r="C17" s="59"/>
      <c r="D17" s="60"/>
      <c r="E17" s="80"/>
      <c r="F17" s="81"/>
      <c r="G17" s="80"/>
      <c r="H17" s="81"/>
      <c r="I17" s="80">
        <f>SUMIF(F132:F136,A17,I132:I136)</f>
        <v>0</v>
      </c>
      <c r="J17" s="82"/>
    </row>
    <row r="18" spans="1:10" ht="23.25" customHeight="1" x14ac:dyDescent="0.2">
      <c r="A18" s="197" t="s">
        <v>26</v>
      </c>
      <c r="B18" s="38" t="s">
        <v>26</v>
      </c>
      <c r="C18" s="59"/>
      <c r="D18" s="60"/>
      <c r="E18" s="80"/>
      <c r="F18" s="81"/>
      <c r="G18" s="80"/>
      <c r="H18" s="81"/>
      <c r="I18" s="80">
        <f>SUMIF(F132:F136,A18,I132:I136)</f>
        <v>0</v>
      </c>
      <c r="J18" s="82"/>
    </row>
    <row r="19" spans="1:10" ht="23.25" customHeight="1" x14ac:dyDescent="0.2">
      <c r="A19" s="197" t="s">
        <v>129</v>
      </c>
      <c r="B19" s="38" t="s">
        <v>27</v>
      </c>
      <c r="C19" s="59"/>
      <c r="D19" s="60"/>
      <c r="E19" s="80"/>
      <c r="F19" s="81"/>
      <c r="G19" s="80"/>
      <c r="H19" s="81"/>
      <c r="I19" s="80">
        <f>SUMIF(F132:F136,A19,I132:I136)</f>
        <v>0</v>
      </c>
      <c r="J19" s="82"/>
    </row>
    <row r="20" spans="1:10" ht="23.25" customHeight="1" x14ac:dyDescent="0.2">
      <c r="A20" s="197" t="s">
        <v>130</v>
      </c>
      <c r="B20" s="38" t="s">
        <v>28</v>
      </c>
      <c r="C20" s="59"/>
      <c r="D20" s="60"/>
      <c r="E20" s="80"/>
      <c r="F20" s="81"/>
      <c r="G20" s="80"/>
      <c r="H20" s="81"/>
      <c r="I20" s="80">
        <f>SUMIF(F132:F136,A20,I132:I136)</f>
        <v>0</v>
      </c>
      <c r="J20" s="82"/>
    </row>
    <row r="21" spans="1:10" ht="23.25" customHeight="1" x14ac:dyDescent="0.2">
      <c r="A21" s="2"/>
      <c r="B21" s="48" t="s">
        <v>29</v>
      </c>
      <c r="C21" s="61"/>
      <c r="D21" s="62"/>
      <c r="E21" s="86"/>
      <c r="F21" s="87"/>
      <c r="G21" s="86"/>
      <c r="H21" s="87"/>
      <c r="I21" s="86">
        <f>SUM(I16:J20)</f>
        <v>0</v>
      </c>
      <c r="J21" s="96"/>
    </row>
    <row r="22" spans="1:10" ht="33" customHeight="1" x14ac:dyDescent="0.2">
      <c r="A22" s="2"/>
      <c r="B22" s="42" t="s">
        <v>33</v>
      </c>
      <c r="C22" s="59"/>
      <c r="D22" s="60"/>
      <c r="E22" s="63"/>
      <c r="F22" s="39"/>
      <c r="G22" s="33"/>
      <c r="H22" s="33"/>
      <c r="I22" s="33"/>
      <c r="J22" s="40"/>
    </row>
    <row r="23" spans="1:10" ht="23.25" customHeight="1" x14ac:dyDescent="0.2">
      <c r="A23" s="2">
        <f>ZakladDPHSni*SazbaDPH1/100</f>
        <v>0</v>
      </c>
      <c r="B23" s="38" t="s">
        <v>12</v>
      </c>
      <c r="C23" s="59"/>
      <c r="D23" s="60"/>
      <c r="E23" s="64">
        <v>15</v>
      </c>
      <c r="F23" s="39" t="s">
        <v>0</v>
      </c>
      <c r="G23" s="94">
        <f>ZakladDPHSniVypocet</f>
        <v>0</v>
      </c>
      <c r="H23" s="95"/>
      <c r="I23" s="95"/>
      <c r="J23" s="40" t="str">
        <f t="shared" ref="J23:J28" si="0">Mena</f>
        <v>CZK</v>
      </c>
    </row>
    <row r="24" spans="1:10" ht="23.25" customHeight="1" x14ac:dyDescent="0.2">
      <c r="A24" s="2">
        <f>(A23-INT(A23))*100</f>
        <v>0</v>
      </c>
      <c r="B24" s="38" t="s">
        <v>13</v>
      </c>
      <c r="C24" s="59"/>
      <c r="D24" s="60"/>
      <c r="E24" s="64">
        <f>SazbaDPH1</f>
        <v>15</v>
      </c>
      <c r="F24" s="39" t="s">
        <v>0</v>
      </c>
      <c r="G24" s="92">
        <f>A23</f>
        <v>0</v>
      </c>
      <c r="H24" s="93"/>
      <c r="I24" s="93"/>
      <c r="J24" s="40" t="str">
        <f t="shared" si="0"/>
        <v>CZK</v>
      </c>
    </row>
    <row r="25" spans="1:10" ht="23.25" customHeight="1" x14ac:dyDescent="0.2">
      <c r="A25" s="2">
        <f>ZakladDPHZakl*SazbaDPH2/100</f>
        <v>0</v>
      </c>
      <c r="B25" s="38" t="s">
        <v>14</v>
      </c>
      <c r="C25" s="59"/>
      <c r="D25" s="60"/>
      <c r="E25" s="64">
        <v>21</v>
      </c>
      <c r="F25" s="39" t="s">
        <v>0</v>
      </c>
      <c r="G25" s="94">
        <f>ZakladDPHZaklVypocet</f>
        <v>0</v>
      </c>
      <c r="H25" s="95"/>
      <c r="I25" s="95"/>
      <c r="J25" s="40" t="str">
        <f t="shared" si="0"/>
        <v>CZK</v>
      </c>
    </row>
    <row r="26" spans="1:10" ht="23.25" customHeight="1" x14ac:dyDescent="0.2">
      <c r="A26" s="2">
        <f>(A25-INT(A25))*100</f>
        <v>0</v>
      </c>
      <c r="B26" s="32" t="s">
        <v>15</v>
      </c>
      <c r="C26" s="65"/>
      <c r="D26" s="52"/>
      <c r="E26" s="66">
        <f>SazbaDPH2</f>
        <v>21</v>
      </c>
      <c r="F26" s="30" t="s">
        <v>0</v>
      </c>
      <c r="G26" s="77">
        <f>A25</f>
        <v>0</v>
      </c>
      <c r="H26" s="78"/>
      <c r="I26" s="78"/>
      <c r="J26" s="37" t="str">
        <f t="shared" si="0"/>
        <v>CZK</v>
      </c>
    </row>
    <row r="27" spans="1:10" ht="23.25" customHeight="1" thickBot="1" x14ac:dyDescent="0.25">
      <c r="A27" s="2">
        <f>ZakladDPHSni+DPHSni+ZakladDPHZakl+DPHZakl</f>
        <v>0</v>
      </c>
      <c r="B27" s="31" t="s">
        <v>4</v>
      </c>
      <c r="C27" s="67"/>
      <c r="D27" s="68"/>
      <c r="E27" s="67"/>
      <c r="F27" s="16"/>
      <c r="G27" s="79">
        <f>CenaCelkem-(ZakladDPHSni+DPHSni+ZakladDPHZakl+DPHZakl)</f>
        <v>0</v>
      </c>
      <c r="H27" s="79"/>
      <c r="I27" s="79"/>
      <c r="J27" s="41" t="str">
        <f t="shared" si="0"/>
        <v>CZK</v>
      </c>
    </row>
    <row r="28" spans="1:10" ht="27.75" hidden="1" customHeight="1" thickBot="1" x14ac:dyDescent="0.25">
      <c r="A28" s="2"/>
      <c r="B28" s="164" t="s">
        <v>23</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35</v>
      </c>
      <c r="C29" s="170"/>
      <c r="D29" s="170"/>
      <c r="E29" s="170"/>
      <c r="F29" s="171"/>
      <c r="G29" s="172">
        <f>A27</f>
        <v>0</v>
      </c>
      <c r="H29" s="172"/>
      <c r="I29" s="172"/>
      <c r="J29" s="173" t="s">
        <v>64</v>
      </c>
    </row>
    <row r="30" spans="1:10" ht="12.75" customHeight="1" x14ac:dyDescent="0.2">
      <c r="A30" s="2"/>
      <c r="B30" s="2"/>
      <c r="J30" s="9"/>
    </row>
    <row r="31" spans="1:10" ht="30" customHeight="1" x14ac:dyDescent="0.2">
      <c r="A31" s="2"/>
      <c r="B31" s="2"/>
      <c r="J31" s="9"/>
    </row>
    <row r="32" spans="1:10" ht="18.75" customHeight="1" x14ac:dyDescent="0.2">
      <c r="A32" s="2"/>
      <c r="B32" s="17"/>
      <c r="C32" s="69" t="s">
        <v>11</v>
      </c>
      <c r="D32" s="70"/>
      <c r="E32" s="70"/>
      <c r="F32" s="15" t="s">
        <v>10</v>
      </c>
      <c r="G32" s="26"/>
      <c r="H32" s="27"/>
      <c r="I32" s="26"/>
      <c r="J32" s="9"/>
    </row>
    <row r="33" spans="1:52" ht="47.25" customHeight="1" x14ac:dyDescent="0.2">
      <c r="A33" s="2"/>
      <c r="B33" s="2"/>
      <c r="J33" s="9"/>
    </row>
    <row r="34" spans="1:52" s="21" customFormat="1" ht="18.75" customHeight="1" x14ac:dyDescent="0.2">
      <c r="A34" s="20"/>
      <c r="B34" s="20"/>
      <c r="C34" s="71"/>
      <c r="D34" s="97"/>
      <c r="E34" s="98"/>
      <c r="G34" s="99"/>
      <c r="H34" s="100"/>
      <c r="I34" s="100"/>
      <c r="J34" s="25"/>
    </row>
    <row r="35" spans="1:52" ht="12.75" customHeight="1" x14ac:dyDescent="0.2">
      <c r="A35" s="2"/>
      <c r="B35" s="2"/>
      <c r="D35" s="91" t="s">
        <v>2</v>
      </c>
      <c r="E35" s="91"/>
      <c r="H35" s="10" t="s">
        <v>3</v>
      </c>
      <c r="J35" s="9"/>
    </row>
    <row r="36" spans="1:52" ht="13.5" customHeight="1" thickBot="1" x14ac:dyDescent="0.25">
      <c r="A36" s="11"/>
      <c r="B36" s="11"/>
      <c r="C36" s="72"/>
      <c r="D36" s="72"/>
      <c r="E36" s="72"/>
      <c r="F36" s="12"/>
      <c r="G36" s="12"/>
      <c r="H36" s="12"/>
      <c r="I36" s="12"/>
      <c r="J36" s="13"/>
    </row>
    <row r="37" spans="1:52" ht="27" customHeight="1" x14ac:dyDescent="0.2">
      <c r="B37" s="136" t="s">
        <v>16</v>
      </c>
      <c r="C37" s="137"/>
      <c r="D37" s="137"/>
      <c r="E37" s="137"/>
      <c r="F37" s="138"/>
      <c r="G37" s="138"/>
      <c r="H37" s="138"/>
      <c r="I37" s="138"/>
      <c r="J37" s="139"/>
    </row>
    <row r="38" spans="1:52" ht="25.5" customHeight="1" x14ac:dyDescent="0.2">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52" ht="25.5" hidden="1" customHeight="1" x14ac:dyDescent="0.2">
      <c r="A39" s="135">
        <v>1</v>
      </c>
      <c r="B39" s="145" t="s">
        <v>55</v>
      </c>
      <c r="C39" s="146"/>
      <c r="D39" s="146"/>
      <c r="E39" s="146"/>
      <c r="F39" s="147">
        <f>'OVN 001 Naklady'!AE18+'D.1.5 D.1.5-B Pol'!AE41</f>
        <v>0</v>
      </c>
      <c r="G39" s="148">
        <f>'OVN 001 Naklady'!AF18+'D.1.5 D.1.5-B Pol'!AF41</f>
        <v>0</v>
      </c>
      <c r="H39" s="149">
        <f>(F39*SazbaDPH1/100)+(G39*SazbaDPH2/100)</f>
        <v>0</v>
      </c>
      <c r="I39" s="149">
        <f>F39+G39+H39</f>
        <v>0</v>
      </c>
      <c r="J39" s="150" t="str">
        <f>IF(_xlfn.SINGLE(CenaCelkemVypocet)=0,"",I39/_xlfn.SINGLE(CenaCelkemVypocet)*100)</f>
        <v/>
      </c>
    </row>
    <row r="40" spans="1:52" ht="25.5" customHeight="1" x14ac:dyDescent="0.2">
      <c r="A40" s="135">
        <v>2</v>
      </c>
      <c r="B40" s="151"/>
      <c r="C40" s="152" t="s">
        <v>56</v>
      </c>
      <c r="D40" s="152"/>
      <c r="E40" s="152"/>
      <c r="F40" s="153">
        <f>'OVN 001 Naklady'!AE18</f>
        <v>0</v>
      </c>
      <c r="G40" s="154">
        <f>'OVN 001 Naklady'!AF18</f>
        <v>0</v>
      </c>
      <c r="H40" s="154">
        <f>(F40*SazbaDPH1/100)+(G40*SazbaDPH2/100)</f>
        <v>0</v>
      </c>
      <c r="I40" s="154">
        <f>F40+G40+H40</f>
        <v>0</v>
      </c>
      <c r="J40" s="155" t="str">
        <f>IF(_xlfn.SINGLE(CenaCelkemVypocet)=0,"",I40/_xlfn.SINGLE(CenaCelkemVypocet)*100)</f>
        <v/>
      </c>
    </row>
    <row r="41" spans="1:52" ht="25.5" customHeight="1" x14ac:dyDescent="0.2">
      <c r="A41" s="135">
        <v>3</v>
      </c>
      <c r="B41" s="156" t="s">
        <v>57</v>
      </c>
      <c r="C41" s="146" t="s">
        <v>56</v>
      </c>
      <c r="D41" s="146"/>
      <c r="E41" s="146"/>
      <c r="F41" s="157">
        <f>'OVN 001 Naklady'!AE18</f>
        <v>0</v>
      </c>
      <c r="G41" s="149">
        <f>'OVN 001 Naklady'!AF18</f>
        <v>0</v>
      </c>
      <c r="H41" s="149">
        <f>(F41*SazbaDPH1/100)+(G41*SazbaDPH2/100)</f>
        <v>0</v>
      </c>
      <c r="I41" s="149">
        <f>F41+G41+H41</f>
        <v>0</v>
      </c>
      <c r="J41" s="150" t="str">
        <f>IF(_xlfn.SINGLE(CenaCelkemVypocet)=0,"",I41/_xlfn.SINGLE(CenaCelkemVypocet)*100)</f>
        <v/>
      </c>
    </row>
    <row r="42" spans="1:52" ht="25.5" customHeight="1" x14ac:dyDescent="0.2">
      <c r="A42" s="135">
        <v>2</v>
      </c>
      <c r="B42" s="151"/>
      <c r="C42" s="152" t="s">
        <v>58</v>
      </c>
      <c r="D42" s="152"/>
      <c r="E42" s="152"/>
      <c r="F42" s="153"/>
      <c r="G42" s="154"/>
      <c r="H42" s="154">
        <f>(F42*SazbaDPH1/100)+(G42*SazbaDPH2/100)</f>
        <v>0</v>
      </c>
      <c r="I42" s="154"/>
      <c r="J42" s="155"/>
    </row>
    <row r="43" spans="1:52" ht="25.5" customHeight="1" x14ac:dyDescent="0.2">
      <c r="A43" s="135">
        <v>2</v>
      </c>
      <c r="B43" s="151" t="s">
        <v>59</v>
      </c>
      <c r="C43" s="152" t="s">
        <v>60</v>
      </c>
      <c r="D43" s="152"/>
      <c r="E43" s="152"/>
      <c r="F43" s="153">
        <f>'D.1.5 D.1.5-B Pol'!AE41</f>
        <v>0</v>
      </c>
      <c r="G43" s="154">
        <f>'D.1.5 D.1.5-B Pol'!AF41</f>
        <v>0</v>
      </c>
      <c r="H43" s="154">
        <f>(F43*SazbaDPH1/100)+(G43*SazbaDPH2/100)</f>
        <v>0</v>
      </c>
      <c r="I43" s="154">
        <f>F43+G43+H43</f>
        <v>0</v>
      </c>
      <c r="J43" s="155" t="str">
        <f>IF(_xlfn.SINGLE(CenaCelkemVypocet)=0,"",I43/_xlfn.SINGLE(CenaCelkemVypocet)*100)</f>
        <v/>
      </c>
    </row>
    <row r="44" spans="1:52" ht="25.5" customHeight="1" x14ac:dyDescent="0.2">
      <c r="A44" s="135">
        <v>3</v>
      </c>
      <c r="B44" s="156" t="s">
        <v>61</v>
      </c>
      <c r="C44" s="146" t="s">
        <v>62</v>
      </c>
      <c r="D44" s="146"/>
      <c r="E44" s="146"/>
      <c r="F44" s="157">
        <f>'D.1.5 D.1.5-B Pol'!AE41</f>
        <v>0</v>
      </c>
      <c r="G44" s="149">
        <f>'D.1.5 D.1.5-B Pol'!AF41</f>
        <v>0</v>
      </c>
      <c r="H44" s="149">
        <f>(F44*SazbaDPH1/100)+(G44*SazbaDPH2/100)</f>
        <v>0</v>
      </c>
      <c r="I44" s="149">
        <f>F44+G44+H44</f>
        <v>0</v>
      </c>
      <c r="J44" s="150" t="str">
        <f>IF(_xlfn.SINGLE(CenaCelkemVypocet)=0,"",I44/_xlfn.SINGLE(CenaCelkemVypocet)*100)</f>
        <v/>
      </c>
    </row>
    <row r="45" spans="1:52" ht="25.5" customHeight="1" x14ac:dyDescent="0.2">
      <c r="A45" s="135"/>
      <c r="B45" s="158" t="s">
        <v>63</v>
      </c>
      <c r="C45" s="159"/>
      <c r="D45" s="159"/>
      <c r="E45" s="160"/>
      <c r="F45" s="161">
        <f>SUMIF(A39:A44,"=1",F39:F44)</f>
        <v>0</v>
      </c>
      <c r="G45" s="162">
        <f>SUMIF(A39:A44,"=1",G39:G44)</f>
        <v>0</v>
      </c>
      <c r="H45" s="162">
        <f>SUMIF(A39:A44,"=1",H39:H44)</f>
        <v>0</v>
      </c>
      <c r="I45" s="162">
        <f>SUMIF(A39:A44,"=1",I39:I44)</f>
        <v>0</v>
      </c>
      <c r="J45" s="163">
        <f>SUMIF(A39:A44,"=1",J39:J44)</f>
        <v>0</v>
      </c>
    </row>
    <row r="47" spans="1:52" x14ac:dyDescent="0.2">
      <c r="A47" t="s">
        <v>65</v>
      </c>
      <c r="B47" t="s">
        <v>66</v>
      </c>
    </row>
    <row r="48" spans="1:52" x14ac:dyDescent="0.2">
      <c r="B48" s="175" t="s">
        <v>67</v>
      </c>
      <c r="C48" s="175"/>
      <c r="D48" s="175"/>
      <c r="E48" s="175"/>
      <c r="F48" s="175"/>
      <c r="G48" s="175"/>
      <c r="H48" s="175"/>
      <c r="I48" s="175"/>
      <c r="J48" s="175"/>
      <c r="AZ48" s="174" t="str">
        <f>B48</f>
        <v>1. PODMÍNKY PRO ZPRACOVÁNÍ NABÍDKOVÉ CENY</v>
      </c>
    </row>
    <row r="50" spans="2:52" x14ac:dyDescent="0.2">
      <c r="B50" s="175" t="s">
        <v>68</v>
      </c>
      <c r="C50" s="175"/>
      <c r="D50" s="175"/>
      <c r="E50" s="175"/>
      <c r="F50" s="175"/>
      <c r="G50" s="175"/>
      <c r="H50" s="175"/>
      <c r="I50" s="175"/>
      <c r="J50" s="175"/>
      <c r="AZ50" s="174" t="str">
        <f>B50</f>
        <v xml:space="preserve">        Preambule</v>
      </c>
    </row>
    <row r="52" spans="2:52" ht="51" x14ac:dyDescent="0.2">
      <c r="B52" s="175" t="s">
        <v>69</v>
      </c>
      <c r="C52" s="175"/>
      <c r="D52" s="175"/>
      <c r="E52" s="175"/>
      <c r="F52" s="175"/>
      <c r="G52" s="175"/>
      <c r="H52" s="175"/>
      <c r="I52" s="175"/>
      <c r="J52" s="175"/>
      <c r="AZ52" s="174" t="str">
        <f>B52</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3" spans="2:52" ht="51" x14ac:dyDescent="0.2">
      <c r="B53" s="175" t="s">
        <v>70</v>
      </c>
      <c r="C53" s="175"/>
      <c r="D53" s="175"/>
      <c r="E53" s="175"/>
      <c r="F53" s="175"/>
      <c r="G53" s="175"/>
      <c r="H53" s="175"/>
      <c r="I53" s="175"/>
      <c r="J53" s="175"/>
      <c r="AZ53" s="174" t="str">
        <f>B53</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5" spans="2:52" x14ac:dyDescent="0.2">
      <c r="B55" s="175" t="s">
        <v>71</v>
      </c>
      <c r="C55" s="175"/>
      <c r="D55" s="175"/>
      <c r="E55" s="175"/>
      <c r="F55" s="175"/>
      <c r="G55" s="175"/>
      <c r="H55" s="175"/>
      <c r="I55" s="175"/>
      <c r="J55" s="175"/>
      <c r="AZ55" s="174" t="str">
        <f>B55</f>
        <v xml:space="preserve">        Vymezení některých pojmů</v>
      </c>
    </row>
    <row r="58" spans="2:52" x14ac:dyDescent="0.2">
      <c r="B58" s="175" t="s">
        <v>72</v>
      </c>
      <c r="C58" s="175"/>
      <c r="D58" s="175"/>
      <c r="E58" s="175"/>
      <c r="F58" s="175"/>
      <c r="G58" s="175"/>
      <c r="H58" s="175"/>
      <c r="I58" s="175"/>
      <c r="J58" s="175"/>
      <c r="AZ58" s="174" t="str">
        <f>B58</f>
        <v>Pro účely zpracování nabídkové ceny se jsou použity některé pojmy, pod kterými se rozumí:</v>
      </c>
    </row>
    <row r="59" spans="2:52" ht="38.25" x14ac:dyDescent="0.2">
      <c r="B59" s="175" t="s">
        <v>73</v>
      </c>
      <c r="C59" s="175"/>
      <c r="D59" s="175"/>
      <c r="E59" s="175"/>
      <c r="F59" s="175"/>
      <c r="G59" s="175"/>
      <c r="H59" s="175"/>
      <c r="I59" s="175"/>
      <c r="J59" s="175"/>
      <c r="AZ59" s="174" t="str">
        <f>B59</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0" spans="2:52" ht="38.25" x14ac:dyDescent="0.2">
      <c r="B60" s="175" t="s">
        <v>74</v>
      </c>
      <c r="C60" s="175"/>
      <c r="D60" s="175"/>
      <c r="E60" s="175"/>
      <c r="F60" s="175"/>
      <c r="G60" s="175"/>
      <c r="H60" s="175"/>
      <c r="I60" s="175"/>
      <c r="J60" s="175"/>
      <c r="AZ60" s="174" t="str">
        <f>B60</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1" spans="2:52" ht="51" x14ac:dyDescent="0.2">
      <c r="B61" s="175" t="s">
        <v>75</v>
      </c>
      <c r="C61" s="175"/>
      <c r="D61" s="175"/>
      <c r="E61" s="175"/>
      <c r="F61" s="175"/>
      <c r="G61" s="175"/>
      <c r="H61" s="175"/>
      <c r="I61" s="175"/>
      <c r="J61" s="175"/>
      <c r="AZ61" s="174" t="str">
        <f>B61</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2" spans="2:52" ht="76.5" x14ac:dyDescent="0.2">
      <c r="B62" s="175" t="s">
        <v>76</v>
      </c>
      <c r="C62" s="175"/>
      <c r="D62" s="175"/>
      <c r="E62" s="175"/>
      <c r="F62" s="175"/>
      <c r="G62" s="175"/>
      <c r="H62" s="175"/>
      <c r="I62" s="175"/>
      <c r="J62" s="175"/>
      <c r="AZ62" s="174" t="str">
        <f>B62</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3" spans="2:52" ht="51" x14ac:dyDescent="0.2">
      <c r="B63" s="175" t="s">
        <v>77</v>
      </c>
      <c r="C63" s="175"/>
      <c r="D63" s="175"/>
      <c r="E63" s="175"/>
      <c r="F63" s="175"/>
      <c r="G63" s="175"/>
      <c r="H63" s="175"/>
      <c r="I63" s="175"/>
      <c r="J63" s="175"/>
      <c r="AZ63" s="174" t="str">
        <f>B63</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5" spans="2:52" x14ac:dyDescent="0.2">
      <c r="B65" s="175" t="s">
        <v>78</v>
      </c>
      <c r="C65" s="175"/>
      <c r="D65" s="175"/>
      <c r="E65" s="175"/>
      <c r="F65" s="175"/>
      <c r="G65" s="175"/>
      <c r="H65" s="175"/>
      <c r="I65" s="175"/>
      <c r="J65" s="175"/>
      <c r="AZ65" s="174" t="str">
        <f>B65</f>
        <v xml:space="preserve">        Cenová soustava</v>
      </c>
    </row>
    <row r="67" spans="2:52" x14ac:dyDescent="0.2">
      <c r="B67" s="175" t="s">
        <v>79</v>
      </c>
      <c r="C67" s="175"/>
      <c r="D67" s="175"/>
      <c r="E67" s="175"/>
      <c r="F67" s="175"/>
      <c r="G67" s="175"/>
      <c r="H67" s="175"/>
      <c r="I67" s="175"/>
      <c r="J67" s="175"/>
      <c r="AZ67" s="174" t="str">
        <f>B67</f>
        <v xml:space="preserve">        Použitá cenová soustava</v>
      </c>
    </row>
    <row r="68" spans="2:52" ht="38.25" x14ac:dyDescent="0.2">
      <c r="B68" s="175" t="s">
        <v>80</v>
      </c>
      <c r="C68" s="175"/>
      <c r="D68" s="175"/>
      <c r="E68" s="175"/>
      <c r="F68" s="175"/>
      <c r="G68" s="175"/>
      <c r="H68" s="175"/>
      <c r="I68" s="175"/>
      <c r="J68" s="175"/>
      <c r="AZ68" s="174" t="str">
        <f>B68</f>
        <v>Soupisy stavebních prací, dodávek a služeb jsou zpracovány s použitím cenové soustavy zpracované společností RTS, a.s.. Položky z cenové soustavy mají uveden odkaz na cenovou soustavu včetně označení příslušného ceníku.</v>
      </c>
    </row>
    <row r="70" spans="2:52" x14ac:dyDescent="0.2">
      <c r="B70" s="175" t="s">
        <v>81</v>
      </c>
      <c r="C70" s="175"/>
      <c r="D70" s="175"/>
      <c r="E70" s="175"/>
      <c r="F70" s="175"/>
      <c r="G70" s="175"/>
      <c r="H70" s="175"/>
      <c r="I70" s="175"/>
      <c r="J70" s="175"/>
      <c r="AZ70" s="174" t="str">
        <f>B70</f>
        <v xml:space="preserve">        Technické podmínky</v>
      </c>
    </row>
    <row r="71" spans="2:52" ht="38.25" x14ac:dyDescent="0.2">
      <c r="B71" s="175" t="s">
        <v>82</v>
      </c>
      <c r="C71" s="175"/>
      <c r="D71" s="175"/>
      <c r="E71" s="175"/>
      <c r="F71" s="175"/>
      <c r="G71" s="175"/>
      <c r="H71" s="175"/>
      <c r="I71" s="175"/>
      <c r="J71" s="175"/>
      <c r="AZ71" s="174" t="str">
        <f>B71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3" spans="2:52" x14ac:dyDescent="0.2">
      <c r="B73" s="175" t="s">
        <v>83</v>
      </c>
      <c r="C73" s="175"/>
      <c r="D73" s="175"/>
      <c r="E73" s="175"/>
      <c r="F73" s="175"/>
      <c r="G73" s="175"/>
      <c r="H73" s="175"/>
      <c r="I73" s="175"/>
      <c r="J73" s="175"/>
      <c r="AZ73" s="174" t="str">
        <f>B73</f>
        <v>Individuální položky</v>
      </c>
    </row>
    <row r="74" spans="2:52" ht="76.5" x14ac:dyDescent="0.2">
      <c r="B74" s="175" t="s">
        <v>84</v>
      </c>
      <c r="C74" s="175"/>
      <c r="D74" s="175"/>
      <c r="E74" s="175"/>
      <c r="F74" s="175"/>
      <c r="G74" s="175"/>
      <c r="H74" s="175"/>
      <c r="I74" s="175"/>
      <c r="J74" s="175"/>
      <c r="AZ74" s="174" t="str">
        <f>B74</f>
        <v>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v>
      </c>
    </row>
    <row r="76" spans="2:52" x14ac:dyDescent="0.2">
      <c r="B76" s="175" t="s">
        <v>85</v>
      </c>
      <c r="C76" s="175"/>
      <c r="D76" s="175"/>
      <c r="E76" s="175"/>
      <c r="F76" s="175"/>
      <c r="G76" s="175"/>
      <c r="H76" s="175"/>
      <c r="I76" s="175"/>
      <c r="J76" s="175"/>
      <c r="AZ76" s="174" t="str">
        <f>B76</f>
        <v>Ostatní podmínky</v>
      </c>
    </row>
    <row r="77" spans="2:52" ht="38.25" x14ac:dyDescent="0.2">
      <c r="B77" s="175" t="s">
        <v>86</v>
      </c>
      <c r="C77" s="175"/>
      <c r="D77" s="175"/>
      <c r="E77" s="175"/>
      <c r="F77" s="175"/>
      <c r="G77" s="175"/>
      <c r="H77" s="175"/>
      <c r="I77" s="175"/>
      <c r="J77" s="175"/>
      <c r="AZ77" s="174" t="str">
        <f>B77</f>
        <v>Do jednotkových cen položek soupisu je třeba promítnout i veškeré náklady na činnosti a dodávky vepsané formou poznámek, nebo doplnění k jednotlivým položkám - zejména popisy typu: "analogicky dle popisu v PD......"</v>
      </c>
    </row>
    <row r="79" spans="2:52" x14ac:dyDescent="0.2">
      <c r="B79" s="175" t="s">
        <v>87</v>
      </c>
      <c r="C79" s="175"/>
      <c r="D79" s="175"/>
      <c r="E79" s="175"/>
      <c r="F79" s="175"/>
      <c r="G79" s="175"/>
      <c r="H79" s="175"/>
      <c r="I79" s="175"/>
      <c r="J79" s="175"/>
      <c r="AZ79" s="174" t="str">
        <f>B79</f>
        <v xml:space="preserve">        Závaznost a změna soupisu</v>
      </c>
    </row>
    <row r="81" spans="2:52" x14ac:dyDescent="0.2">
      <c r="B81" s="175" t="s">
        <v>88</v>
      </c>
      <c r="C81" s="175"/>
      <c r="D81" s="175"/>
      <c r="E81" s="175"/>
      <c r="F81" s="175"/>
      <c r="G81" s="175"/>
      <c r="H81" s="175"/>
      <c r="I81" s="175"/>
      <c r="J81" s="175"/>
      <c r="AZ81" s="174" t="str">
        <f>B81</f>
        <v xml:space="preserve">        Závaznost soupisu</v>
      </c>
    </row>
    <row r="82" spans="2:52" ht="38.25" x14ac:dyDescent="0.2">
      <c r="B82" s="175" t="s">
        <v>89</v>
      </c>
      <c r="C82" s="175"/>
      <c r="D82" s="175"/>
      <c r="E82" s="175"/>
      <c r="F82" s="175"/>
      <c r="G82" s="175"/>
      <c r="H82" s="175"/>
      <c r="I82" s="175"/>
      <c r="J82" s="175"/>
      <c r="AZ82" s="174" t="str">
        <f>B82</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4" spans="2:52" x14ac:dyDescent="0.2">
      <c r="B84" s="175" t="s">
        <v>90</v>
      </c>
      <c r="C84" s="175"/>
      <c r="D84" s="175"/>
      <c r="E84" s="175"/>
      <c r="F84" s="175"/>
      <c r="G84" s="175"/>
      <c r="H84" s="175"/>
      <c r="I84" s="175"/>
      <c r="J84" s="175"/>
      <c r="AZ84" s="174" t="str">
        <f>B84</f>
        <v xml:space="preserve">        Zvláštní podmínky pro stanovení nabídkové ceny</v>
      </c>
    </row>
    <row r="86" spans="2:52" x14ac:dyDescent="0.2">
      <c r="B86" s="175" t="s">
        <v>91</v>
      </c>
      <c r="C86" s="175"/>
      <c r="D86" s="175"/>
      <c r="E86" s="175"/>
      <c r="F86" s="175"/>
      <c r="G86" s="175"/>
      <c r="H86" s="175"/>
      <c r="I86" s="175"/>
      <c r="J86" s="175"/>
      <c r="AZ86" s="174" t="str">
        <f>B86</f>
        <v xml:space="preserve">        Přeprava vybouraných hmot, suti a vytěžené zeminy</v>
      </c>
    </row>
    <row r="87" spans="2:52" ht="76.5" x14ac:dyDescent="0.2">
      <c r="B87" s="175" t="s">
        <v>92</v>
      </c>
      <c r="C87" s="175"/>
      <c r="D87" s="175"/>
      <c r="E87" s="175"/>
      <c r="F87" s="175"/>
      <c r="G87" s="175"/>
      <c r="H87" s="175"/>
      <c r="I87" s="175"/>
      <c r="J87" s="175"/>
      <c r="AZ87" s="174" t="str">
        <f>B87</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9" spans="2:52" x14ac:dyDescent="0.2">
      <c r="B89" s="175" t="s">
        <v>93</v>
      </c>
      <c r="C89" s="175"/>
      <c r="D89" s="175"/>
      <c r="E89" s="175"/>
      <c r="F89" s="175"/>
      <c r="G89" s="175"/>
      <c r="H89" s="175"/>
      <c r="I89" s="175"/>
      <c r="J89" s="175"/>
      <c r="AZ89" s="174" t="str">
        <f>B89</f>
        <v xml:space="preserve">        Vnitrostaveništní přesun stavebního materiálu</v>
      </c>
    </row>
    <row r="90" spans="2:52" ht="51" x14ac:dyDescent="0.2">
      <c r="B90" s="175" t="s">
        <v>94</v>
      </c>
      <c r="C90" s="175"/>
      <c r="D90" s="175"/>
      <c r="E90" s="175"/>
      <c r="F90" s="175"/>
      <c r="G90" s="175"/>
      <c r="H90" s="175"/>
      <c r="I90" s="175"/>
      <c r="J90" s="175"/>
      <c r="AZ90" s="174" t="str">
        <f>B90</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1" spans="2:52" ht="51" x14ac:dyDescent="0.2">
      <c r="B91" s="175" t="s">
        <v>95</v>
      </c>
      <c r="C91" s="175"/>
      <c r="D91" s="175"/>
      <c r="E91" s="175"/>
      <c r="F91" s="175"/>
      <c r="G91" s="175"/>
      <c r="H91" s="175"/>
      <c r="I91" s="175"/>
      <c r="J91" s="175"/>
      <c r="AZ91" s="174" t="str">
        <f>B91</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3" spans="2:52" x14ac:dyDescent="0.2">
      <c r="B93" s="175" t="s">
        <v>96</v>
      </c>
      <c r="C93" s="175"/>
      <c r="D93" s="175"/>
      <c r="E93" s="175"/>
      <c r="F93" s="175"/>
      <c r="G93" s="175"/>
      <c r="H93" s="175"/>
      <c r="I93" s="175"/>
      <c r="J93" s="175"/>
      <c r="AZ93" s="174" t="str">
        <f>B93</f>
        <v xml:space="preserve">        Příplatky za ztížené podmínky prací</v>
      </c>
    </row>
    <row r="94" spans="2:52" ht="25.5" x14ac:dyDescent="0.2">
      <c r="B94" s="175" t="s">
        <v>97</v>
      </c>
      <c r="C94" s="175"/>
      <c r="D94" s="175"/>
      <c r="E94" s="175"/>
      <c r="F94" s="175"/>
      <c r="G94" s="175"/>
      <c r="H94" s="175"/>
      <c r="I94" s="175"/>
      <c r="J94" s="175"/>
      <c r="AZ94" s="174" t="str">
        <f>B94</f>
        <v>Pokud soupis položku příplatku za ztížené podmínky obsahuje, je dodavatel povinen ji ocenit bez ohledu na to, že tento příplatek dodavatel standardně neuplatňuje.</v>
      </c>
    </row>
    <row r="96" spans="2:52" x14ac:dyDescent="0.2">
      <c r="B96" s="175" t="s">
        <v>98</v>
      </c>
      <c r="C96" s="175"/>
      <c r="D96" s="175"/>
      <c r="E96" s="175"/>
      <c r="F96" s="175"/>
      <c r="G96" s="175"/>
      <c r="H96" s="175"/>
      <c r="I96" s="175"/>
      <c r="J96" s="175"/>
      <c r="AZ96" s="174" t="str">
        <f>B96</f>
        <v xml:space="preserve">        Vedlejší a ostatní náklady</v>
      </c>
    </row>
    <row r="97" spans="2:52" ht="25.5" x14ac:dyDescent="0.2">
      <c r="B97" s="175" t="s">
        <v>99</v>
      </c>
      <c r="C97" s="175"/>
      <c r="D97" s="175"/>
      <c r="E97" s="175"/>
      <c r="F97" s="175"/>
      <c r="G97" s="175"/>
      <c r="H97" s="175"/>
      <c r="I97" s="175"/>
      <c r="J97" s="175"/>
      <c r="AZ97" s="174" t="str">
        <f>B97</f>
        <v>Tyto náklady jsou popsány v samostatném soupisu stavebních prací, dodávek a služeb s tím, že dodavatel je povinen v rámci těchto nákladů ocenit všechny definované náklady souhrnně pro celou stavbu.</v>
      </c>
    </row>
    <row r="101" spans="2:52" x14ac:dyDescent="0.2">
      <c r="B101" s="175" t="s">
        <v>100</v>
      </c>
      <c r="C101" s="175"/>
      <c r="D101" s="175"/>
      <c r="E101" s="175"/>
      <c r="F101" s="175"/>
      <c r="G101" s="175"/>
      <c r="H101" s="175"/>
      <c r="I101" s="175"/>
      <c r="J101" s="175"/>
      <c r="AZ101" s="174" t="str">
        <f>B101</f>
        <v>2. SPECIFICKÉ PODMÍNKY PRO ZPRACOVÁNÍ NABÍDKOVÉ CENY</v>
      </c>
    </row>
    <row r="103" spans="2:52" x14ac:dyDescent="0.2">
      <c r="B103" s="175" t="s">
        <v>101</v>
      </c>
      <c r="C103" s="175"/>
      <c r="D103" s="175"/>
      <c r="E103" s="175"/>
      <c r="F103" s="175"/>
      <c r="G103" s="175"/>
      <c r="H103" s="175"/>
      <c r="I103" s="175"/>
      <c r="J103" s="175"/>
      <c r="AZ103" s="174" t="str">
        <f>B103</f>
        <v>Zde doplní zpracovatel soupisu  případná specifika týkající se konkrétní zakázky.</v>
      </c>
    </row>
    <row r="104" spans="2:52" ht="38.25" x14ac:dyDescent="0.2">
      <c r="B104" s="175" t="s">
        <v>102</v>
      </c>
      <c r="C104" s="175"/>
      <c r="D104" s="175"/>
      <c r="E104" s="175"/>
      <c r="F104" s="175"/>
      <c r="G104" s="175"/>
      <c r="H104" s="175"/>
      <c r="I104" s="175"/>
      <c r="J104" s="175"/>
      <c r="AZ104" s="174" t="str">
        <f>B104</f>
        <v>U soupisů fasád i dalších povrchů je množství u položek týkajících se restaurování i stavebních prací vykázáno jako průmět bez výstupů. Do jednotkových cen je nutné uvažovat s s rozvinem , přesahy a ztratným a veškerými v této souvislosti zvýšenými náklady.</v>
      </c>
    </row>
    <row r="105" spans="2:52" ht="51" x14ac:dyDescent="0.2">
      <c r="B105" s="175" t="s">
        <v>103</v>
      </c>
      <c r="C105" s="175"/>
      <c r="D105" s="175"/>
      <c r="E105" s="175"/>
      <c r="F105" s="175"/>
      <c r="G105" s="175"/>
      <c r="H105" s="175"/>
      <c r="I105" s="175"/>
      <c r="J105" s="175"/>
      <c r="AZ105" s="174" t="str">
        <f>B105</f>
        <v>Do jednotkových cen soupisu je nutné zahrnout veškeré náklady dle charakteru, umístění a dalších specifických  skutečností, zejména omezení přístupu, nutnost složité technologické manipulace a přesunů, vysoký podíl prací bez mechanizace, památkovou ochranu, ochranu stávajících hodnotných prvků a další požadavky vyplývající ze zadávací dokumentace.</v>
      </c>
    </row>
    <row r="107" spans="2:52" x14ac:dyDescent="0.2">
      <c r="B107" s="175" t="s">
        <v>104</v>
      </c>
      <c r="C107" s="175"/>
      <c r="D107" s="175"/>
      <c r="E107" s="175"/>
      <c r="F107" s="175"/>
      <c r="G107" s="175"/>
      <c r="H107" s="175"/>
      <c r="I107" s="175"/>
      <c r="J107" s="175"/>
      <c r="AZ107" s="174" t="str">
        <f>B107</f>
        <v>3. ELEKTRONICKÁ PODOBA SOUPISU</v>
      </c>
    </row>
    <row r="109" spans="2:52" x14ac:dyDescent="0.2">
      <c r="B109" s="175" t="s">
        <v>105</v>
      </c>
      <c r="C109" s="175"/>
      <c r="D109" s="175"/>
      <c r="E109" s="175"/>
      <c r="F109" s="175"/>
      <c r="G109" s="175"/>
      <c r="H109" s="175"/>
      <c r="I109" s="175"/>
      <c r="J109" s="175"/>
      <c r="AZ109" s="174" t="str">
        <f>B109</f>
        <v xml:space="preserve">        Elektronická podoba soupisu</v>
      </c>
    </row>
    <row r="110" spans="2:52" ht="25.5" x14ac:dyDescent="0.2">
      <c r="B110" s="175" t="s">
        <v>106</v>
      </c>
      <c r="C110" s="175"/>
      <c r="D110" s="175"/>
      <c r="E110" s="175"/>
      <c r="F110" s="175"/>
      <c r="G110" s="175"/>
      <c r="H110" s="175"/>
      <c r="I110" s="175"/>
      <c r="J110" s="175"/>
      <c r="AZ110" s="174" t="str">
        <f>B110</f>
        <v>V souladu se zákonem jsou předložené soupisy zpracovány i v elektronické podobě.  Elektronickou podobou soupisu stavebních prací, dodávek a služeb je formát MS EXCEL.</v>
      </c>
    </row>
    <row r="111" spans="2:52" x14ac:dyDescent="0.2">
      <c r="B111" s="175" t="s">
        <v>107</v>
      </c>
      <c r="C111" s="175"/>
      <c r="D111" s="175"/>
      <c r="E111" s="175"/>
      <c r="F111" s="175"/>
      <c r="G111" s="175"/>
      <c r="H111" s="175"/>
      <c r="I111" s="175"/>
      <c r="J111" s="175"/>
      <c r="AZ111" s="174" t="str">
        <f>B111</f>
        <v>Popis formátu soupisu odpovídá svou strukturou vzorovému soupisu volně dostupnému na internetové adrese:</v>
      </c>
    </row>
    <row r="113" spans="1:52" x14ac:dyDescent="0.2">
      <c r="B113" s="175" t="s">
        <v>108</v>
      </c>
      <c r="C113" s="175"/>
      <c r="D113" s="175"/>
      <c r="E113" s="175"/>
      <c r="F113" s="175"/>
      <c r="G113" s="175"/>
      <c r="H113" s="175"/>
      <c r="I113" s="175"/>
      <c r="J113" s="175"/>
      <c r="AZ113" s="174" t="str">
        <f>B113</f>
        <v>www.stavebnionline.cz/soupis</v>
      </c>
    </row>
    <row r="115" spans="1:52" x14ac:dyDescent="0.2">
      <c r="B115" s="175" t="s">
        <v>109</v>
      </c>
      <c r="C115" s="175"/>
      <c r="D115" s="175"/>
      <c r="E115" s="175"/>
      <c r="F115" s="175"/>
      <c r="G115" s="175"/>
      <c r="H115" s="175"/>
      <c r="I115" s="175"/>
      <c r="J115" s="175"/>
      <c r="AZ115" s="174" t="str">
        <f>B115</f>
        <v xml:space="preserve">        Zpracování elektronické podoby soupisu</v>
      </c>
    </row>
    <row r="116" spans="1:52" ht="51" x14ac:dyDescent="0.2">
      <c r="B116" s="175" t="s">
        <v>110</v>
      </c>
      <c r="C116" s="175"/>
      <c r="D116" s="175"/>
      <c r="E116" s="175"/>
      <c r="F116" s="175"/>
      <c r="G116" s="175"/>
      <c r="H116" s="175"/>
      <c r="I116" s="175"/>
      <c r="J116" s="175"/>
      <c r="AZ116" s="174" t="str">
        <f>B116</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8" spans="1:52" x14ac:dyDescent="0.2">
      <c r="B118" s="175" t="s">
        <v>111</v>
      </c>
      <c r="C118" s="175"/>
      <c r="D118" s="175"/>
      <c r="E118" s="175"/>
      <c r="F118" s="175"/>
      <c r="G118" s="175"/>
      <c r="H118" s="175"/>
      <c r="I118" s="175"/>
      <c r="J118" s="175"/>
      <c r="AZ118" s="174" t="str">
        <f>B118</f>
        <v xml:space="preserve">        Jiný formát soupisu</v>
      </c>
    </row>
    <row r="119" spans="1:52" ht="38.25" x14ac:dyDescent="0.2">
      <c r="B119" s="175" t="s">
        <v>112</v>
      </c>
      <c r="C119" s="175"/>
      <c r="D119" s="175"/>
      <c r="E119" s="175"/>
      <c r="F119" s="175"/>
      <c r="G119" s="175"/>
      <c r="H119" s="175"/>
      <c r="I119" s="175"/>
      <c r="J119" s="175"/>
      <c r="AZ119" s="174" t="str">
        <f>B119</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1" spans="1:52" x14ac:dyDescent="0.2">
      <c r="B121" s="175" t="s">
        <v>113</v>
      </c>
      <c r="C121" s="175"/>
      <c r="D121" s="175"/>
      <c r="E121" s="175"/>
      <c r="F121" s="175"/>
      <c r="G121" s="175"/>
      <c r="H121" s="175"/>
      <c r="I121" s="175"/>
      <c r="J121" s="175"/>
      <c r="AZ121" s="174" t="str">
        <f>B121</f>
        <v xml:space="preserve">        Závěrečné ustanovení</v>
      </c>
    </row>
    <row r="122" spans="1:52" x14ac:dyDescent="0.2">
      <c r="B122" s="175" t="s">
        <v>114</v>
      </c>
      <c r="C122" s="175"/>
      <c r="D122" s="175"/>
      <c r="E122" s="175"/>
      <c r="F122" s="175"/>
      <c r="G122" s="175"/>
      <c r="H122" s="175"/>
      <c r="I122" s="175"/>
      <c r="J122" s="175"/>
      <c r="AZ122" s="174" t="str">
        <f>B122</f>
        <v>Ostatní podmínky vztahující se ke zpracování nabídkové ceny jsou uvedeny v zadávací dokumentaci.</v>
      </c>
    </row>
    <row r="123" spans="1:52" x14ac:dyDescent="0.2">
      <c r="A123" t="s">
        <v>115</v>
      </c>
      <c r="B123" t="s">
        <v>116</v>
      </c>
    </row>
    <row r="124" spans="1:52" x14ac:dyDescent="0.2">
      <c r="A124" t="s">
        <v>117</v>
      </c>
      <c r="B124" t="s">
        <v>118</v>
      </c>
    </row>
    <row r="125" spans="1:52" x14ac:dyDescent="0.2">
      <c r="A125" t="s">
        <v>115</v>
      </c>
      <c r="B125" t="s">
        <v>119</v>
      </c>
    </row>
    <row r="126" spans="1:52" x14ac:dyDescent="0.2">
      <c r="A126" t="s">
        <v>117</v>
      </c>
      <c r="B126" t="s">
        <v>120</v>
      </c>
    </row>
    <row r="129" spans="1:10" ht="15.75" x14ac:dyDescent="0.25">
      <c r="B129" s="176" t="s">
        <v>121</v>
      </c>
    </row>
    <row r="131" spans="1:10" ht="25.5" customHeight="1" x14ac:dyDescent="0.2">
      <c r="A131" s="178"/>
      <c r="B131" s="181" t="s">
        <v>17</v>
      </c>
      <c r="C131" s="181" t="s">
        <v>5</v>
      </c>
      <c r="D131" s="182"/>
      <c r="E131" s="182"/>
      <c r="F131" s="183" t="s">
        <v>122</v>
      </c>
      <c r="G131" s="183"/>
      <c r="H131" s="183"/>
      <c r="I131" s="183" t="s">
        <v>29</v>
      </c>
      <c r="J131" s="183" t="s">
        <v>0</v>
      </c>
    </row>
    <row r="132" spans="1:10" ht="36.75" customHeight="1" x14ac:dyDescent="0.2">
      <c r="A132" s="179"/>
      <c r="B132" s="184" t="s">
        <v>123</v>
      </c>
      <c r="C132" s="185" t="s">
        <v>124</v>
      </c>
      <c r="D132" s="186"/>
      <c r="E132" s="186"/>
      <c r="F132" s="193" t="s">
        <v>24</v>
      </c>
      <c r="G132" s="194"/>
      <c r="H132" s="194"/>
      <c r="I132" s="194">
        <f>'D.1.5 D.1.5-B Pol'!G8</f>
        <v>0</v>
      </c>
      <c r="J132" s="190" t="str">
        <f>IF(I137=0,"",I132/I137*100)</f>
        <v/>
      </c>
    </row>
    <row r="133" spans="1:10" ht="36.75" customHeight="1" x14ac:dyDescent="0.2">
      <c r="A133" s="179"/>
      <c r="B133" s="184" t="s">
        <v>125</v>
      </c>
      <c r="C133" s="185" t="s">
        <v>126</v>
      </c>
      <c r="D133" s="186"/>
      <c r="E133" s="186"/>
      <c r="F133" s="193" t="s">
        <v>24</v>
      </c>
      <c r="G133" s="194"/>
      <c r="H133" s="194"/>
      <c r="I133" s="194">
        <f>'D.1.5 D.1.5-B Pol'!G27</f>
        <v>0</v>
      </c>
      <c r="J133" s="190" t="str">
        <f>IF(I137=0,"",I133/I137*100)</f>
        <v/>
      </c>
    </row>
    <row r="134" spans="1:10" ht="36.75" customHeight="1" x14ac:dyDescent="0.2">
      <c r="A134" s="179"/>
      <c r="B134" s="184" t="s">
        <v>127</v>
      </c>
      <c r="C134" s="185" t="s">
        <v>128</v>
      </c>
      <c r="D134" s="186"/>
      <c r="E134" s="186"/>
      <c r="F134" s="193" t="s">
        <v>25</v>
      </c>
      <c r="G134" s="194"/>
      <c r="H134" s="194"/>
      <c r="I134" s="194">
        <f>'D.1.5 D.1.5-B Pol'!G33</f>
        <v>0</v>
      </c>
      <c r="J134" s="190" t="str">
        <f>IF(I137=0,"",I134/I137*100)</f>
        <v/>
      </c>
    </row>
    <row r="135" spans="1:10" ht="36.75" customHeight="1" x14ac:dyDescent="0.2">
      <c r="A135" s="179"/>
      <c r="B135" s="184" t="s">
        <v>129</v>
      </c>
      <c r="C135" s="185" t="s">
        <v>27</v>
      </c>
      <c r="D135" s="186"/>
      <c r="E135" s="186"/>
      <c r="F135" s="193" t="s">
        <v>129</v>
      </c>
      <c r="G135" s="194"/>
      <c r="H135" s="194"/>
      <c r="I135" s="194">
        <f>'OVN 001 Naklady'!G8</f>
        <v>0</v>
      </c>
      <c r="J135" s="190" t="str">
        <f>IF(I137=0,"",I135/I137*100)</f>
        <v/>
      </c>
    </row>
    <row r="136" spans="1:10" ht="36.75" customHeight="1" x14ac:dyDescent="0.2">
      <c r="A136" s="179"/>
      <c r="B136" s="184" t="s">
        <v>130</v>
      </c>
      <c r="C136" s="185" t="s">
        <v>28</v>
      </c>
      <c r="D136" s="186"/>
      <c r="E136" s="186"/>
      <c r="F136" s="193" t="s">
        <v>130</v>
      </c>
      <c r="G136" s="194"/>
      <c r="H136" s="194"/>
      <c r="I136" s="194">
        <f>'OVN 001 Naklady'!G15</f>
        <v>0</v>
      </c>
      <c r="J136" s="190" t="str">
        <f>IF(I137=0,"",I136/I137*100)</f>
        <v/>
      </c>
    </row>
    <row r="137" spans="1:10" ht="25.5" customHeight="1" x14ac:dyDescent="0.2">
      <c r="A137" s="180"/>
      <c r="B137" s="187" t="s">
        <v>1</v>
      </c>
      <c r="C137" s="188"/>
      <c r="D137" s="189"/>
      <c r="E137" s="189"/>
      <c r="F137" s="195"/>
      <c r="G137" s="196"/>
      <c r="H137" s="196"/>
      <c r="I137" s="196">
        <f>SUM(I132:I136)</f>
        <v>0</v>
      </c>
      <c r="J137" s="191">
        <f>SUM(J132:J136)</f>
        <v>0</v>
      </c>
    </row>
    <row r="138" spans="1:10" x14ac:dyDescent="0.2">
      <c r="F138" s="134"/>
      <c r="G138" s="134"/>
      <c r="H138" s="134"/>
      <c r="I138" s="134"/>
      <c r="J138" s="192"/>
    </row>
    <row r="139" spans="1:10" x14ac:dyDescent="0.2">
      <c r="F139" s="134"/>
      <c r="G139" s="134"/>
      <c r="H139" s="134"/>
      <c r="I139" s="134"/>
      <c r="J139" s="192"/>
    </row>
    <row r="140" spans="1:10" x14ac:dyDescent="0.2">
      <c r="F140" s="134"/>
      <c r="G140" s="134"/>
      <c r="H140" s="134"/>
      <c r="I140" s="134"/>
      <c r="J140" s="192"/>
    </row>
  </sheetData>
  <sheetProtection algorithmName="SHA-512" hashValue="U+1sJO+OdUR1MIRa4x8LE4iWVKNBwMOACAmPymi9fUTL94Fn9gFg9NI0BxjS9afZKH9hS254tkUZDfrkd+dlZQ==" saltValue="bMPF6xuUiW+7rK+vNQhK+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1">
    <mergeCell ref="C132:E132"/>
    <mergeCell ref="C133:E133"/>
    <mergeCell ref="C134:E134"/>
    <mergeCell ref="C135:E135"/>
    <mergeCell ref="C136:E136"/>
    <mergeCell ref="B116:J116"/>
    <mergeCell ref="B118:J118"/>
    <mergeCell ref="B119:J119"/>
    <mergeCell ref="B121:J121"/>
    <mergeCell ref="B122:J122"/>
    <mergeCell ref="B109:J109"/>
    <mergeCell ref="B110:J110"/>
    <mergeCell ref="B111:J111"/>
    <mergeCell ref="B113:J113"/>
    <mergeCell ref="B115:J115"/>
    <mergeCell ref="B101:J101"/>
    <mergeCell ref="B103:J103"/>
    <mergeCell ref="B104:J104"/>
    <mergeCell ref="B105:J105"/>
    <mergeCell ref="B107:J107"/>
    <mergeCell ref="B91:J91"/>
    <mergeCell ref="B93:J93"/>
    <mergeCell ref="B94:J94"/>
    <mergeCell ref="B96:J96"/>
    <mergeCell ref="B97:J97"/>
    <mergeCell ref="B84:J84"/>
    <mergeCell ref="B86:J86"/>
    <mergeCell ref="B87:J87"/>
    <mergeCell ref="B89:J89"/>
    <mergeCell ref="B90:J90"/>
    <mergeCell ref="B76:J76"/>
    <mergeCell ref="B77:J77"/>
    <mergeCell ref="B79:J79"/>
    <mergeCell ref="B81:J81"/>
    <mergeCell ref="B82:J82"/>
    <mergeCell ref="B68:J68"/>
    <mergeCell ref="B70:J70"/>
    <mergeCell ref="B71:J71"/>
    <mergeCell ref="B73:J73"/>
    <mergeCell ref="B74:J74"/>
    <mergeCell ref="B61:J61"/>
    <mergeCell ref="B62:J62"/>
    <mergeCell ref="B63:J63"/>
    <mergeCell ref="B65:J65"/>
    <mergeCell ref="B67:J67"/>
    <mergeCell ref="B53:J53"/>
    <mergeCell ref="B55:J55"/>
    <mergeCell ref="B58:J58"/>
    <mergeCell ref="B59:J59"/>
    <mergeCell ref="B60:J60"/>
    <mergeCell ref="C44:E44"/>
    <mergeCell ref="B45:E45"/>
    <mergeCell ref="B48:J48"/>
    <mergeCell ref="B50:J50"/>
    <mergeCell ref="B52:J52"/>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1" t="s">
        <v>6</v>
      </c>
      <c r="B1" s="101"/>
      <c r="C1" s="102"/>
      <c r="D1" s="101"/>
      <c r="E1" s="101"/>
      <c r="F1" s="101"/>
      <c r="G1" s="101"/>
    </row>
    <row r="2" spans="1:7" ht="24.95" customHeight="1" x14ac:dyDescent="0.2">
      <c r="A2" s="50" t="s">
        <v>7</v>
      </c>
      <c r="B2" s="49"/>
      <c r="C2" s="103"/>
      <c r="D2" s="103"/>
      <c r="E2" s="103"/>
      <c r="F2" s="103"/>
      <c r="G2" s="104"/>
    </row>
    <row r="3" spans="1:7" ht="24.95" customHeight="1" x14ac:dyDescent="0.2">
      <c r="A3" s="50" t="s">
        <v>8</v>
      </c>
      <c r="B3" s="49"/>
      <c r="C3" s="103"/>
      <c r="D3" s="103"/>
      <c r="E3" s="103"/>
      <c r="F3" s="103"/>
      <c r="G3" s="104"/>
    </row>
    <row r="4" spans="1:7" ht="24.95" customHeight="1" x14ac:dyDescent="0.2">
      <c r="A4" s="50" t="s">
        <v>9</v>
      </c>
      <c r="B4" s="49"/>
      <c r="C4" s="103"/>
      <c r="D4" s="103"/>
      <c r="E4" s="103"/>
      <c r="F4" s="103"/>
      <c r="G4" s="104"/>
    </row>
    <row r="5" spans="1:7" x14ac:dyDescent="0.2">
      <c r="B5" s="4"/>
      <c r="C5" s="5"/>
      <c r="D5" s="6"/>
    </row>
  </sheetData>
  <sheetProtection algorithmName="SHA-512" hashValue="ObTTU7CUH6FViBxs4SwU9hnVuoFMo63Xmg0ORkQHR0CENo6hDQHrIkKTS8G+9AoW3gqD795z/MKOYEjr49dp6g==" saltValue="YyoJ6IGWUQNGELxERspjw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27E71-35D9-4EA5-9F97-3A90457046BF}">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8" t="s">
        <v>131</v>
      </c>
      <c r="B1" s="198"/>
      <c r="C1" s="198"/>
      <c r="D1" s="198"/>
      <c r="E1" s="198"/>
      <c r="F1" s="198"/>
      <c r="G1" s="198"/>
      <c r="AG1" t="s">
        <v>132</v>
      </c>
    </row>
    <row r="2" spans="1:60" ht="24.95" customHeight="1" x14ac:dyDescent="0.2">
      <c r="A2" s="199" t="s">
        <v>7</v>
      </c>
      <c r="B2" s="49" t="s">
        <v>43</v>
      </c>
      <c r="C2" s="202" t="s">
        <v>44</v>
      </c>
      <c r="D2" s="200"/>
      <c r="E2" s="200"/>
      <c r="F2" s="200"/>
      <c r="G2" s="201"/>
      <c r="AG2" t="s">
        <v>133</v>
      </c>
    </row>
    <row r="3" spans="1:60" ht="24.95" customHeight="1" x14ac:dyDescent="0.2">
      <c r="A3" s="199" t="s">
        <v>8</v>
      </c>
      <c r="B3" s="49" t="s">
        <v>134</v>
      </c>
      <c r="C3" s="202" t="s">
        <v>56</v>
      </c>
      <c r="D3" s="200"/>
      <c r="E3" s="200"/>
      <c r="F3" s="200"/>
      <c r="G3" s="201"/>
      <c r="AC3" s="177" t="s">
        <v>135</v>
      </c>
      <c r="AG3" t="s">
        <v>136</v>
      </c>
    </row>
    <row r="4" spans="1:60" ht="24.95" customHeight="1" x14ac:dyDescent="0.2">
      <c r="A4" s="203" t="s">
        <v>9</v>
      </c>
      <c r="B4" s="204" t="s">
        <v>57</v>
      </c>
      <c r="C4" s="205" t="s">
        <v>56</v>
      </c>
      <c r="D4" s="206"/>
      <c r="E4" s="206"/>
      <c r="F4" s="206"/>
      <c r="G4" s="207"/>
      <c r="AG4" t="s">
        <v>137</v>
      </c>
    </row>
    <row r="5" spans="1:60" x14ac:dyDescent="0.2">
      <c r="D5" s="10"/>
    </row>
    <row r="6" spans="1:60" ht="38.25" x14ac:dyDescent="0.2">
      <c r="A6" s="209" t="s">
        <v>138</v>
      </c>
      <c r="B6" s="211" t="s">
        <v>139</v>
      </c>
      <c r="C6" s="211" t="s">
        <v>140</v>
      </c>
      <c r="D6" s="210" t="s">
        <v>141</v>
      </c>
      <c r="E6" s="209" t="s">
        <v>142</v>
      </c>
      <c r="F6" s="208" t="s">
        <v>143</v>
      </c>
      <c r="G6" s="209" t="s">
        <v>29</v>
      </c>
      <c r="H6" s="212" t="s">
        <v>30</v>
      </c>
      <c r="I6" s="212" t="s">
        <v>144</v>
      </c>
      <c r="J6" s="212" t="s">
        <v>31</v>
      </c>
      <c r="K6" s="212" t="s">
        <v>145</v>
      </c>
      <c r="L6" s="212" t="s">
        <v>146</v>
      </c>
      <c r="M6" s="212" t="s">
        <v>147</v>
      </c>
      <c r="N6" s="212" t="s">
        <v>148</v>
      </c>
      <c r="O6" s="212" t="s">
        <v>149</v>
      </c>
      <c r="P6" s="212" t="s">
        <v>150</v>
      </c>
      <c r="Q6" s="212" t="s">
        <v>151</v>
      </c>
      <c r="R6" s="212" t="s">
        <v>152</v>
      </c>
      <c r="S6" s="212" t="s">
        <v>153</v>
      </c>
      <c r="T6" s="212" t="s">
        <v>154</v>
      </c>
      <c r="U6" s="212" t="s">
        <v>155</v>
      </c>
      <c r="V6" s="212" t="s">
        <v>156</v>
      </c>
      <c r="W6" s="212" t="s">
        <v>157</v>
      </c>
      <c r="X6" s="212" t="s">
        <v>158</v>
      </c>
      <c r="Y6" s="212" t="s">
        <v>159</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25" t="s">
        <v>160</v>
      </c>
      <c r="B8" s="226" t="s">
        <v>129</v>
      </c>
      <c r="C8" s="241" t="s">
        <v>27</v>
      </c>
      <c r="D8" s="227"/>
      <c r="E8" s="228"/>
      <c r="F8" s="229"/>
      <c r="G8" s="229">
        <f>SUMIF(AG9:AG14,"&lt;&gt;NOR",G9:G14)</f>
        <v>0</v>
      </c>
      <c r="H8" s="229"/>
      <c r="I8" s="229">
        <f>SUM(I9:I14)</f>
        <v>0</v>
      </c>
      <c r="J8" s="229"/>
      <c r="K8" s="229">
        <f>SUM(K9:K14)</f>
        <v>0</v>
      </c>
      <c r="L8" s="229"/>
      <c r="M8" s="229">
        <f>SUM(M9:M14)</f>
        <v>0</v>
      </c>
      <c r="N8" s="228"/>
      <c r="O8" s="228">
        <f>SUM(O9:O14)</f>
        <v>0</v>
      </c>
      <c r="P8" s="228"/>
      <c r="Q8" s="228">
        <f>SUM(Q9:Q14)</f>
        <v>0</v>
      </c>
      <c r="R8" s="229"/>
      <c r="S8" s="229"/>
      <c r="T8" s="230"/>
      <c r="U8" s="224"/>
      <c r="V8" s="224">
        <f>SUM(V9:V14)</f>
        <v>0</v>
      </c>
      <c r="W8" s="224"/>
      <c r="X8" s="224"/>
      <c r="Y8" s="224"/>
      <c r="AG8" t="s">
        <v>161</v>
      </c>
    </row>
    <row r="9" spans="1:60" outlineLevel="1" x14ac:dyDescent="0.2">
      <c r="A9" s="232">
        <v>1</v>
      </c>
      <c r="B9" s="233" t="s">
        <v>162</v>
      </c>
      <c r="C9" s="242" t="s">
        <v>163</v>
      </c>
      <c r="D9" s="234" t="s">
        <v>164</v>
      </c>
      <c r="E9" s="235">
        <v>1</v>
      </c>
      <c r="F9" s="236"/>
      <c r="G9" s="237">
        <f>ROUND(E9*F9,2)</f>
        <v>0</v>
      </c>
      <c r="H9" s="236"/>
      <c r="I9" s="237">
        <f>ROUND(E9*H9,2)</f>
        <v>0</v>
      </c>
      <c r="J9" s="236"/>
      <c r="K9" s="237">
        <f>ROUND(E9*J9,2)</f>
        <v>0</v>
      </c>
      <c r="L9" s="237">
        <v>21</v>
      </c>
      <c r="M9" s="237">
        <f>G9*(1+L9/100)</f>
        <v>0</v>
      </c>
      <c r="N9" s="235">
        <v>0</v>
      </c>
      <c r="O9" s="235">
        <f>ROUND(E9*N9,2)</f>
        <v>0</v>
      </c>
      <c r="P9" s="235">
        <v>0</v>
      </c>
      <c r="Q9" s="235">
        <f>ROUND(E9*P9,2)</f>
        <v>0</v>
      </c>
      <c r="R9" s="237"/>
      <c r="S9" s="237" t="s">
        <v>165</v>
      </c>
      <c r="T9" s="238" t="s">
        <v>166</v>
      </c>
      <c r="U9" s="223">
        <v>0</v>
      </c>
      <c r="V9" s="223">
        <f>ROUND(E9*U9,2)</f>
        <v>0</v>
      </c>
      <c r="W9" s="223"/>
      <c r="X9" s="223" t="s">
        <v>167</v>
      </c>
      <c r="Y9" s="223" t="s">
        <v>168</v>
      </c>
      <c r="Z9" s="213"/>
      <c r="AA9" s="213"/>
      <c r="AB9" s="213"/>
      <c r="AC9" s="213"/>
      <c r="AD9" s="213"/>
      <c r="AE9" s="213"/>
      <c r="AF9" s="213"/>
      <c r="AG9" s="213" t="s">
        <v>169</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43" t="s">
        <v>170</v>
      </c>
      <c r="D10" s="239"/>
      <c r="E10" s="239"/>
      <c r="F10" s="239"/>
      <c r="G10" s="239"/>
      <c r="H10" s="223"/>
      <c r="I10" s="223"/>
      <c r="J10" s="223"/>
      <c r="K10" s="223"/>
      <c r="L10" s="223"/>
      <c r="M10" s="223"/>
      <c r="N10" s="222"/>
      <c r="O10" s="222"/>
      <c r="P10" s="222"/>
      <c r="Q10" s="222"/>
      <c r="R10" s="223"/>
      <c r="S10" s="223"/>
      <c r="T10" s="223"/>
      <c r="U10" s="223"/>
      <c r="V10" s="223"/>
      <c r="W10" s="223"/>
      <c r="X10" s="223"/>
      <c r="Y10" s="223"/>
      <c r="Z10" s="213"/>
      <c r="AA10" s="213"/>
      <c r="AB10" s="213"/>
      <c r="AC10" s="213"/>
      <c r="AD10" s="213"/>
      <c r="AE10" s="213"/>
      <c r="AF10" s="213"/>
      <c r="AG10" s="213" t="s">
        <v>171</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32">
        <v>2</v>
      </c>
      <c r="B11" s="233" t="s">
        <v>172</v>
      </c>
      <c r="C11" s="242" t="s">
        <v>173</v>
      </c>
      <c r="D11" s="234" t="s">
        <v>164</v>
      </c>
      <c r="E11" s="235">
        <v>1</v>
      </c>
      <c r="F11" s="236"/>
      <c r="G11" s="237">
        <f>ROUND(E11*F11,2)</f>
        <v>0</v>
      </c>
      <c r="H11" s="236"/>
      <c r="I11" s="237">
        <f>ROUND(E11*H11,2)</f>
        <v>0</v>
      </c>
      <c r="J11" s="236"/>
      <c r="K11" s="237">
        <f>ROUND(E11*J11,2)</f>
        <v>0</v>
      </c>
      <c r="L11" s="237">
        <v>21</v>
      </c>
      <c r="M11" s="237">
        <f>G11*(1+L11/100)</f>
        <v>0</v>
      </c>
      <c r="N11" s="235">
        <v>0</v>
      </c>
      <c r="O11" s="235">
        <f>ROUND(E11*N11,2)</f>
        <v>0</v>
      </c>
      <c r="P11" s="235">
        <v>0</v>
      </c>
      <c r="Q11" s="235">
        <f>ROUND(E11*P11,2)</f>
        <v>0</v>
      </c>
      <c r="R11" s="237"/>
      <c r="S11" s="237" t="s">
        <v>165</v>
      </c>
      <c r="T11" s="238" t="s">
        <v>166</v>
      </c>
      <c r="U11" s="223">
        <v>0</v>
      </c>
      <c r="V11" s="223">
        <f>ROUND(E11*U11,2)</f>
        <v>0</v>
      </c>
      <c r="W11" s="223"/>
      <c r="X11" s="223" t="s">
        <v>167</v>
      </c>
      <c r="Y11" s="223" t="s">
        <v>168</v>
      </c>
      <c r="Z11" s="213"/>
      <c r="AA11" s="213"/>
      <c r="AB11" s="213"/>
      <c r="AC11" s="213"/>
      <c r="AD11" s="213"/>
      <c r="AE11" s="213"/>
      <c r="AF11" s="213"/>
      <c r="AG11" s="213" t="s">
        <v>174</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33.75" outlineLevel="2" x14ac:dyDescent="0.2">
      <c r="A12" s="220"/>
      <c r="B12" s="221"/>
      <c r="C12" s="243" t="s">
        <v>175</v>
      </c>
      <c r="D12" s="239"/>
      <c r="E12" s="239"/>
      <c r="F12" s="239"/>
      <c r="G12" s="239"/>
      <c r="H12" s="223"/>
      <c r="I12" s="223"/>
      <c r="J12" s="223"/>
      <c r="K12" s="223"/>
      <c r="L12" s="223"/>
      <c r="M12" s="223"/>
      <c r="N12" s="222"/>
      <c r="O12" s="222"/>
      <c r="P12" s="222"/>
      <c r="Q12" s="222"/>
      <c r="R12" s="223"/>
      <c r="S12" s="223"/>
      <c r="T12" s="223"/>
      <c r="U12" s="223"/>
      <c r="V12" s="223"/>
      <c r="W12" s="223"/>
      <c r="X12" s="223"/>
      <c r="Y12" s="223"/>
      <c r="Z12" s="213"/>
      <c r="AA12" s="213"/>
      <c r="AB12" s="213"/>
      <c r="AC12" s="213"/>
      <c r="AD12" s="213"/>
      <c r="AE12" s="213"/>
      <c r="AF12" s="213"/>
      <c r="AG12" s="213" t="s">
        <v>171</v>
      </c>
      <c r="AH12" s="213"/>
      <c r="AI12" s="213"/>
      <c r="AJ12" s="213"/>
      <c r="AK12" s="213"/>
      <c r="AL12" s="213"/>
      <c r="AM12" s="213"/>
      <c r="AN12" s="213"/>
      <c r="AO12" s="213"/>
      <c r="AP12" s="213"/>
      <c r="AQ12" s="213"/>
      <c r="AR12" s="213"/>
      <c r="AS12" s="213"/>
      <c r="AT12" s="213"/>
      <c r="AU12" s="213"/>
      <c r="AV12" s="213"/>
      <c r="AW12" s="213"/>
      <c r="AX12" s="213"/>
      <c r="AY12" s="213"/>
      <c r="AZ12" s="213"/>
      <c r="BA12" s="240" t="str">
        <f>C12</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2" s="213"/>
      <c r="BC12" s="213"/>
      <c r="BD12" s="213"/>
      <c r="BE12" s="213"/>
      <c r="BF12" s="213"/>
      <c r="BG12" s="213"/>
      <c r="BH12" s="213"/>
    </row>
    <row r="13" spans="1:60" outlineLevel="1" x14ac:dyDescent="0.2">
      <c r="A13" s="232">
        <v>3</v>
      </c>
      <c r="B13" s="233" t="s">
        <v>176</v>
      </c>
      <c r="C13" s="242" t="s">
        <v>177</v>
      </c>
      <c r="D13" s="234" t="s">
        <v>164</v>
      </c>
      <c r="E13" s="235">
        <v>1</v>
      </c>
      <c r="F13" s="236"/>
      <c r="G13" s="237">
        <f>ROUND(E13*F13,2)</f>
        <v>0</v>
      </c>
      <c r="H13" s="236"/>
      <c r="I13" s="237">
        <f>ROUND(E13*H13,2)</f>
        <v>0</v>
      </c>
      <c r="J13" s="236"/>
      <c r="K13" s="237">
        <f>ROUND(E13*J13,2)</f>
        <v>0</v>
      </c>
      <c r="L13" s="237">
        <v>21</v>
      </c>
      <c r="M13" s="237">
        <f>G13*(1+L13/100)</f>
        <v>0</v>
      </c>
      <c r="N13" s="235">
        <v>0</v>
      </c>
      <c r="O13" s="235">
        <f>ROUND(E13*N13,2)</f>
        <v>0</v>
      </c>
      <c r="P13" s="235">
        <v>0</v>
      </c>
      <c r="Q13" s="235">
        <f>ROUND(E13*P13,2)</f>
        <v>0</v>
      </c>
      <c r="R13" s="237"/>
      <c r="S13" s="237" t="s">
        <v>165</v>
      </c>
      <c r="T13" s="238" t="s">
        <v>166</v>
      </c>
      <c r="U13" s="223">
        <v>0</v>
      </c>
      <c r="V13" s="223">
        <f>ROUND(E13*U13,2)</f>
        <v>0</v>
      </c>
      <c r="W13" s="223"/>
      <c r="X13" s="223" t="s">
        <v>167</v>
      </c>
      <c r="Y13" s="223" t="s">
        <v>168</v>
      </c>
      <c r="Z13" s="213"/>
      <c r="AA13" s="213"/>
      <c r="AB13" s="213"/>
      <c r="AC13" s="213"/>
      <c r="AD13" s="213"/>
      <c r="AE13" s="213"/>
      <c r="AF13" s="213"/>
      <c r="AG13" s="213" t="s">
        <v>174</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43" t="s">
        <v>178</v>
      </c>
      <c r="D14" s="239"/>
      <c r="E14" s="239"/>
      <c r="F14" s="239"/>
      <c r="G14" s="239"/>
      <c r="H14" s="223"/>
      <c r="I14" s="223"/>
      <c r="J14" s="223"/>
      <c r="K14" s="223"/>
      <c r="L14" s="223"/>
      <c r="M14" s="223"/>
      <c r="N14" s="222"/>
      <c r="O14" s="222"/>
      <c r="P14" s="222"/>
      <c r="Q14" s="222"/>
      <c r="R14" s="223"/>
      <c r="S14" s="223"/>
      <c r="T14" s="223"/>
      <c r="U14" s="223"/>
      <c r="V14" s="223"/>
      <c r="W14" s="223"/>
      <c r="X14" s="223"/>
      <c r="Y14" s="223"/>
      <c r="Z14" s="213"/>
      <c r="AA14" s="213"/>
      <c r="AB14" s="213"/>
      <c r="AC14" s="213"/>
      <c r="AD14" s="213"/>
      <c r="AE14" s="213"/>
      <c r="AF14" s="213"/>
      <c r="AG14" s="213" t="s">
        <v>171</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x14ac:dyDescent="0.2">
      <c r="A15" s="225" t="s">
        <v>160</v>
      </c>
      <c r="B15" s="226" t="s">
        <v>130</v>
      </c>
      <c r="C15" s="241" t="s">
        <v>28</v>
      </c>
      <c r="D15" s="227"/>
      <c r="E15" s="228"/>
      <c r="F15" s="229"/>
      <c r="G15" s="229">
        <f>SUMIF(AG16:AG16,"&lt;&gt;NOR",G16:G16)</f>
        <v>0</v>
      </c>
      <c r="H15" s="229"/>
      <c r="I15" s="229">
        <f>SUM(I16:I16)</f>
        <v>0</v>
      </c>
      <c r="J15" s="229"/>
      <c r="K15" s="229">
        <f>SUM(K16:K16)</f>
        <v>0</v>
      </c>
      <c r="L15" s="229"/>
      <c r="M15" s="229">
        <f>SUM(M16:M16)</f>
        <v>0</v>
      </c>
      <c r="N15" s="228"/>
      <c r="O15" s="228">
        <f>SUM(O16:O16)</f>
        <v>0</v>
      </c>
      <c r="P15" s="228"/>
      <c r="Q15" s="228">
        <f>SUM(Q16:Q16)</f>
        <v>0</v>
      </c>
      <c r="R15" s="229"/>
      <c r="S15" s="229"/>
      <c r="T15" s="230"/>
      <c r="U15" s="224"/>
      <c r="V15" s="224">
        <f>SUM(V16:V16)</f>
        <v>0</v>
      </c>
      <c r="W15" s="224"/>
      <c r="X15" s="224"/>
      <c r="Y15" s="224"/>
      <c r="AG15" t="s">
        <v>161</v>
      </c>
    </row>
    <row r="16" spans="1:60" outlineLevel="1" x14ac:dyDescent="0.2">
      <c r="A16" s="232">
        <v>4</v>
      </c>
      <c r="B16" s="233" t="s">
        <v>179</v>
      </c>
      <c r="C16" s="242" t="s">
        <v>180</v>
      </c>
      <c r="D16" s="234" t="s">
        <v>181</v>
      </c>
      <c r="E16" s="235">
        <v>1</v>
      </c>
      <c r="F16" s="236"/>
      <c r="G16" s="237">
        <f>ROUND(E16*F16,2)</f>
        <v>0</v>
      </c>
      <c r="H16" s="236"/>
      <c r="I16" s="237">
        <f>ROUND(E16*H16,2)</f>
        <v>0</v>
      </c>
      <c r="J16" s="236"/>
      <c r="K16" s="237">
        <f>ROUND(E16*J16,2)</f>
        <v>0</v>
      </c>
      <c r="L16" s="237">
        <v>21</v>
      </c>
      <c r="M16" s="237">
        <f>G16*(1+L16/100)</f>
        <v>0</v>
      </c>
      <c r="N16" s="235">
        <v>0</v>
      </c>
      <c r="O16" s="235">
        <f>ROUND(E16*N16,2)</f>
        <v>0</v>
      </c>
      <c r="P16" s="235">
        <v>0</v>
      </c>
      <c r="Q16" s="235">
        <f>ROUND(E16*P16,2)</f>
        <v>0</v>
      </c>
      <c r="R16" s="237"/>
      <c r="S16" s="237" t="s">
        <v>182</v>
      </c>
      <c r="T16" s="238" t="s">
        <v>166</v>
      </c>
      <c r="U16" s="223">
        <v>0</v>
      </c>
      <c r="V16" s="223">
        <f>ROUND(E16*U16,2)</f>
        <v>0</v>
      </c>
      <c r="W16" s="223"/>
      <c r="X16" s="223" t="s">
        <v>183</v>
      </c>
      <c r="Y16" s="223" t="s">
        <v>168</v>
      </c>
      <c r="Z16" s="213"/>
      <c r="AA16" s="213"/>
      <c r="AB16" s="213"/>
      <c r="AC16" s="213"/>
      <c r="AD16" s="213"/>
      <c r="AE16" s="213"/>
      <c r="AF16" s="213"/>
      <c r="AG16" s="213" t="s">
        <v>184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33" x14ac:dyDescent="0.2">
      <c r="A17" s="3"/>
      <c r="B17" s="4"/>
      <c r="C17" s="244"/>
      <c r="D17" s="6"/>
      <c r="E17" s="3"/>
      <c r="F17" s="3"/>
      <c r="G17" s="3"/>
      <c r="H17" s="3"/>
      <c r="I17" s="3"/>
      <c r="J17" s="3"/>
      <c r="K17" s="3"/>
      <c r="L17" s="3"/>
      <c r="M17" s="3"/>
      <c r="N17" s="3"/>
      <c r="O17" s="3"/>
      <c r="P17" s="3"/>
      <c r="Q17" s="3"/>
      <c r="R17" s="3"/>
      <c r="S17" s="3"/>
      <c r="T17" s="3"/>
      <c r="U17" s="3"/>
      <c r="V17" s="3"/>
      <c r="W17" s="3"/>
      <c r="X17" s="3"/>
      <c r="Y17" s="3"/>
      <c r="AE17">
        <v>15</v>
      </c>
      <c r="AF17">
        <v>21</v>
      </c>
      <c r="AG17" t="s">
        <v>146</v>
      </c>
    </row>
    <row r="18" spans="1:33" x14ac:dyDescent="0.2">
      <c r="A18" s="216"/>
      <c r="B18" s="217" t="s">
        <v>29</v>
      </c>
      <c r="C18" s="245"/>
      <c r="D18" s="218"/>
      <c r="E18" s="219"/>
      <c r="F18" s="219"/>
      <c r="G18" s="231">
        <f>G8+G15</f>
        <v>0</v>
      </c>
      <c r="H18" s="3"/>
      <c r="I18" s="3"/>
      <c r="J18" s="3"/>
      <c r="K18" s="3"/>
      <c r="L18" s="3"/>
      <c r="M18" s="3"/>
      <c r="N18" s="3"/>
      <c r="O18" s="3"/>
      <c r="P18" s="3"/>
      <c r="Q18" s="3"/>
      <c r="R18" s="3"/>
      <c r="S18" s="3"/>
      <c r="T18" s="3"/>
      <c r="U18" s="3"/>
      <c r="V18" s="3"/>
      <c r="W18" s="3"/>
      <c r="X18" s="3"/>
      <c r="Y18" s="3"/>
      <c r="AE18">
        <f>SUMIF(L7:L16,AE17,G7:G16)</f>
        <v>0</v>
      </c>
      <c r="AF18">
        <f>SUMIF(L7:L16,AF17,G7:G16)</f>
        <v>0</v>
      </c>
      <c r="AG18" t="s">
        <v>185</v>
      </c>
    </row>
    <row r="19" spans="1:33" x14ac:dyDescent="0.2">
      <c r="C19" s="246"/>
      <c r="D19" s="10"/>
      <c r="AG19" t="s">
        <v>186</v>
      </c>
    </row>
    <row r="20" spans="1:33" x14ac:dyDescent="0.2">
      <c r="D20" s="10"/>
    </row>
    <row r="21" spans="1:33" x14ac:dyDescent="0.2">
      <c r="D21" s="10"/>
    </row>
    <row r="22" spans="1:33" x14ac:dyDescent="0.2">
      <c r="D22" s="10"/>
    </row>
    <row r="23" spans="1:33" x14ac:dyDescent="0.2">
      <c r="D23" s="10"/>
    </row>
    <row r="24" spans="1:33" x14ac:dyDescent="0.2">
      <c r="D24" s="10"/>
    </row>
    <row r="25" spans="1:33" x14ac:dyDescent="0.2">
      <c r="D25" s="10"/>
    </row>
    <row r="26" spans="1:33" x14ac:dyDescent="0.2">
      <c r="D26" s="10"/>
    </row>
    <row r="27" spans="1:33" x14ac:dyDescent="0.2">
      <c r="D27" s="10"/>
    </row>
    <row r="28" spans="1:33" x14ac:dyDescent="0.2">
      <c r="D28" s="10"/>
    </row>
    <row r="29" spans="1:33" x14ac:dyDescent="0.2">
      <c r="D29" s="10"/>
    </row>
    <row r="30" spans="1:33" x14ac:dyDescent="0.2">
      <c r="D30" s="10"/>
    </row>
    <row r="31" spans="1:33" x14ac:dyDescent="0.2">
      <c r="D31" s="10"/>
    </row>
    <row r="32" spans="1: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ppGCkAyo2WPdKjj+UNKakgNfVe5HthK2xPzh5CneBebDBJ/KrD/PEZW1XXNo6U9jQFgqAVx3fkR4bqA4Z3yig==" saltValue="DPmr7xdA5sG1/R9dRMrCzg==" spinCount="100000" sheet="1" formatRows="0"/>
  <mergeCells count="7">
    <mergeCell ref="C14:G1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25EAB-0555-4BF8-8FF1-EAFFD936EC98}">
  <sheetPr>
    <outlinePr summaryBelow="0"/>
  </sheetPr>
  <dimension ref="A1:BH5000"/>
  <sheetViews>
    <sheetView tabSelected="1" workbookViewId="0">
      <pane ySplit="7" topLeftCell="A13" activePane="bottomLeft" state="frozen"/>
      <selection pane="bottomLeft" sqref="A1:G1"/>
    </sheetView>
  </sheetViews>
  <sheetFormatPr defaultRowHeight="12.75" outlineLevelRow="3" x14ac:dyDescent="0.2"/>
  <cols>
    <col min="1" max="1" width="3.42578125" customWidth="1"/>
    <col min="2" max="2" width="12.5703125" style="177" customWidth="1"/>
    <col min="3" max="3" width="63.28515625" style="177"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8" t="s">
        <v>187</v>
      </c>
      <c r="B1" s="198"/>
      <c r="C1" s="198"/>
      <c r="D1" s="198"/>
      <c r="E1" s="198"/>
      <c r="F1" s="198"/>
      <c r="G1" s="198"/>
      <c r="AG1" t="s">
        <v>132</v>
      </c>
    </row>
    <row r="2" spans="1:60" ht="24.95" customHeight="1" x14ac:dyDescent="0.2">
      <c r="A2" s="199" t="s">
        <v>7</v>
      </c>
      <c r="B2" s="49" t="s">
        <v>43</v>
      </c>
      <c r="C2" s="202" t="s">
        <v>44</v>
      </c>
      <c r="D2" s="200"/>
      <c r="E2" s="200"/>
      <c r="F2" s="200"/>
      <c r="G2" s="201"/>
      <c r="AG2" t="s">
        <v>133</v>
      </c>
    </row>
    <row r="3" spans="1:60" ht="24.95" customHeight="1" x14ac:dyDescent="0.2">
      <c r="A3" s="199" t="s">
        <v>8</v>
      </c>
      <c r="B3" s="49" t="s">
        <v>59</v>
      </c>
      <c r="C3" s="202" t="s">
        <v>60</v>
      </c>
      <c r="D3" s="200"/>
      <c r="E3" s="200"/>
      <c r="F3" s="200"/>
      <c r="G3" s="201"/>
      <c r="AC3" s="177" t="s">
        <v>133</v>
      </c>
      <c r="AG3" t="s">
        <v>136</v>
      </c>
    </row>
    <row r="4" spans="1:60" ht="24.95" customHeight="1" x14ac:dyDescent="0.2">
      <c r="A4" s="203" t="s">
        <v>9</v>
      </c>
      <c r="B4" s="204" t="s">
        <v>61</v>
      </c>
      <c r="C4" s="205" t="s">
        <v>62</v>
      </c>
      <c r="D4" s="206"/>
      <c r="E4" s="206"/>
      <c r="F4" s="206"/>
      <c r="G4" s="207"/>
      <c r="AG4" t="s">
        <v>137</v>
      </c>
    </row>
    <row r="5" spans="1:60" x14ac:dyDescent="0.2">
      <c r="D5" s="10"/>
    </row>
    <row r="6" spans="1:60" ht="38.25" x14ac:dyDescent="0.2">
      <c r="A6" s="209" t="s">
        <v>138</v>
      </c>
      <c r="B6" s="211" t="s">
        <v>139</v>
      </c>
      <c r="C6" s="211" t="s">
        <v>140</v>
      </c>
      <c r="D6" s="210" t="s">
        <v>141</v>
      </c>
      <c r="E6" s="209" t="s">
        <v>142</v>
      </c>
      <c r="F6" s="208" t="s">
        <v>143</v>
      </c>
      <c r="G6" s="209" t="s">
        <v>29</v>
      </c>
      <c r="H6" s="212" t="s">
        <v>30</v>
      </c>
      <c r="I6" s="212" t="s">
        <v>144</v>
      </c>
      <c r="J6" s="212" t="s">
        <v>31</v>
      </c>
      <c r="K6" s="212" t="s">
        <v>145</v>
      </c>
      <c r="L6" s="212" t="s">
        <v>146</v>
      </c>
      <c r="M6" s="212" t="s">
        <v>147</v>
      </c>
      <c r="N6" s="212" t="s">
        <v>148</v>
      </c>
      <c r="O6" s="212" t="s">
        <v>149</v>
      </c>
      <c r="P6" s="212" t="s">
        <v>150</v>
      </c>
      <c r="Q6" s="212" t="s">
        <v>151</v>
      </c>
      <c r="R6" s="212" t="s">
        <v>152</v>
      </c>
      <c r="S6" s="212" t="s">
        <v>153</v>
      </c>
      <c r="T6" s="212" t="s">
        <v>154</v>
      </c>
      <c r="U6" s="212" t="s">
        <v>155</v>
      </c>
      <c r="V6" s="212" t="s">
        <v>156</v>
      </c>
      <c r="W6" s="212" t="s">
        <v>157</v>
      </c>
      <c r="X6" s="212" t="s">
        <v>158</v>
      </c>
      <c r="Y6" s="212" t="s">
        <v>159</v>
      </c>
    </row>
    <row r="7" spans="1:60" hidden="1" x14ac:dyDescent="0.2">
      <c r="A7" s="3"/>
      <c r="B7" s="4"/>
      <c r="C7" s="4"/>
      <c r="D7" s="6"/>
      <c r="E7" s="214"/>
      <c r="F7" s="215"/>
      <c r="G7" s="215"/>
      <c r="H7" s="215"/>
      <c r="I7" s="215"/>
      <c r="J7" s="215"/>
      <c r="K7" s="215"/>
      <c r="L7" s="215"/>
      <c r="M7" s="215"/>
      <c r="N7" s="214"/>
      <c r="O7" s="214"/>
      <c r="P7" s="214"/>
      <c r="Q7" s="214"/>
      <c r="R7" s="215"/>
      <c r="S7" s="215"/>
      <c r="T7" s="215"/>
      <c r="U7" s="215"/>
      <c r="V7" s="215"/>
      <c r="W7" s="215"/>
      <c r="X7" s="215"/>
      <c r="Y7" s="215"/>
    </row>
    <row r="8" spans="1:60" x14ac:dyDescent="0.2">
      <c r="A8" s="225" t="s">
        <v>160</v>
      </c>
      <c r="B8" s="226" t="s">
        <v>123</v>
      </c>
      <c r="C8" s="241" t="s">
        <v>124</v>
      </c>
      <c r="D8" s="227"/>
      <c r="E8" s="228"/>
      <c r="F8" s="229"/>
      <c r="G8" s="229">
        <f>SUMIF(AG9:AG26,"&lt;&gt;NOR",G9:G26)</f>
        <v>0</v>
      </c>
      <c r="H8" s="229"/>
      <c r="I8" s="229">
        <f>SUM(I9:I26)</f>
        <v>0</v>
      </c>
      <c r="J8" s="229"/>
      <c r="K8" s="229">
        <f>SUM(K9:K26)</f>
        <v>0</v>
      </c>
      <c r="L8" s="229"/>
      <c r="M8" s="229">
        <f>SUM(M9:M26)</f>
        <v>0</v>
      </c>
      <c r="N8" s="228"/>
      <c r="O8" s="228">
        <f>SUM(O9:O26)</f>
        <v>6.06</v>
      </c>
      <c r="P8" s="228"/>
      <c r="Q8" s="228">
        <f>SUM(Q9:Q26)</f>
        <v>0</v>
      </c>
      <c r="R8" s="229"/>
      <c r="S8" s="229"/>
      <c r="T8" s="230"/>
      <c r="U8" s="224"/>
      <c r="V8" s="224">
        <f>SUM(V9:V26)</f>
        <v>182.01</v>
      </c>
      <c r="W8" s="224"/>
      <c r="X8" s="224"/>
      <c r="Y8" s="224"/>
      <c r="AG8" t="s">
        <v>161</v>
      </c>
    </row>
    <row r="9" spans="1:60" outlineLevel="1" x14ac:dyDescent="0.2">
      <c r="A9" s="232">
        <v>1</v>
      </c>
      <c r="B9" s="233" t="s">
        <v>188</v>
      </c>
      <c r="C9" s="242" t="s">
        <v>189</v>
      </c>
      <c r="D9" s="234" t="s">
        <v>190</v>
      </c>
      <c r="E9" s="235">
        <v>441.15264000000002</v>
      </c>
      <c r="F9" s="236"/>
      <c r="G9" s="237">
        <f>ROUND(E9*F9,2)</f>
        <v>0</v>
      </c>
      <c r="H9" s="236"/>
      <c r="I9" s="237">
        <f>ROUND(E9*H9,2)</f>
        <v>0</v>
      </c>
      <c r="J9" s="236"/>
      <c r="K9" s="237">
        <f>ROUND(E9*J9,2)</f>
        <v>0</v>
      </c>
      <c r="L9" s="237">
        <v>21</v>
      </c>
      <c r="M9" s="237">
        <f>G9*(1+L9/100)</f>
        <v>0</v>
      </c>
      <c r="N9" s="235">
        <v>7.3499999999999998E-3</v>
      </c>
      <c r="O9" s="235">
        <f>ROUND(E9*N9,2)</f>
        <v>3.24</v>
      </c>
      <c r="P9" s="235">
        <v>0</v>
      </c>
      <c r="Q9" s="235">
        <f>ROUND(E9*P9,2)</f>
        <v>0</v>
      </c>
      <c r="R9" s="237" t="s">
        <v>191</v>
      </c>
      <c r="S9" s="237" t="s">
        <v>165</v>
      </c>
      <c r="T9" s="238" t="s">
        <v>165</v>
      </c>
      <c r="U9" s="223">
        <v>3.3000000000000002E-2</v>
      </c>
      <c r="V9" s="223">
        <f>ROUND(E9*U9,2)</f>
        <v>14.56</v>
      </c>
      <c r="W9" s="223"/>
      <c r="X9" s="223" t="s">
        <v>183</v>
      </c>
      <c r="Y9" s="223" t="s">
        <v>168</v>
      </c>
      <c r="Z9" s="213"/>
      <c r="AA9" s="213"/>
      <c r="AB9" s="213"/>
      <c r="AC9" s="213"/>
      <c r="AD9" s="213"/>
      <c r="AE9" s="213"/>
      <c r="AF9" s="213"/>
      <c r="AG9" s="213" t="s">
        <v>184</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2" x14ac:dyDescent="0.2">
      <c r="A10" s="220"/>
      <c r="B10" s="221"/>
      <c r="C10" s="257" t="s">
        <v>192</v>
      </c>
      <c r="D10" s="249"/>
      <c r="E10" s="249"/>
      <c r="F10" s="249"/>
      <c r="G10" s="249"/>
      <c r="H10" s="223"/>
      <c r="I10" s="223"/>
      <c r="J10" s="223"/>
      <c r="K10" s="223"/>
      <c r="L10" s="223"/>
      <c r="M10" s="223"/>
      <c r="N10" s="222"/>
      <c r="O10" s="222"/>
      <c r="P10" s="222"/>
      <c r="Q10" s="222"/>
      <c r="R10" s="223"/>
      <c r="S10" s="223"/>
      <c r="T10" s="223"/>
      <c r="U10" s="223"/>
      <c r="V10" s="223"/>
      <c r="W10" s="223"/>
      <c r="X10" s="223"/>
      <c r="Y10" s="223"/>
      <c r="Z10" s="213"/>
      <c r="AA10" s="213"/>
      <c r="AB10" s="213"/>
      <c r="AC10" s="213"/>
      <c r="AD10" s="213"/>
      <c r="AE10" s="213"/>
      <c r="AF10" s="213"/>
      <c r="AG10" s="213" t="s">
        <v>193</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2" x14ac:dyDescent="0.2">
      <c r="A11" s="220"/>
      <c r="B11" s="221"/>
      <c r="C11" s="258" t="s">
        <v>194</v>
      </c>
      <c r="D11" s="247"/>
      <c r="E11" s="248">
        <v>441.15264000000002</v>
      </c>
      <c r="F11" s="223"/>
      <c r="G11" s="223"/>
      <c r="H11" s="223"/>
      <c r="I11" s="223"/>
      <c r="J11" s="223"/>
      <c r="K11" s="223"/>
      <c r="L11" s="223"/>
      <c r="M11" s="223"/>
      <c r="N11" s="222"/>
      <c r="O11" s="222"/>
      <c r="P11" s="222"/>
      <c r="Q11" s="222"/>
      <c r="R11" s="223"/>
      <c r="S11" s="223"/>
      <c r="T11" s="223"/>
      <c r="U11" s="223"/>
      <c r="V11" s="223"/>
      <c r="W11" s="223"/>
      <c r="X11" s="223"/>
      <c r="Y11" s="223"/>
      <c r="Z11" s="213"/>
      <c r="AA11" s="213"/>
      <c r="AB11" s="213"/>
      <c r="AC11" s="213"/>
      <c r="AD11" s="213"/>
      <c r="AE11" s="213"/>
      <c r="AF11" s="213"/>
      <c r="AG11" s="213" t="s">
        <v>195</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x14ac:dyDescent="0.2">
      <c r="A12" s="232">
        <v>2</v>
      </c>
      <c r="B12" s="233" t="s">
        <v>196</v>
      </c>
      <c r="C12" s="242" t="s">
        <v>197</v>
      </c>
      <c r="D12" s="234" t="s">
        <v>190</v>
      </c>
      <c r="E12" s="235">
        <v>10587.66336</v>
      </c>
      <c r="F12" s="236"/>
      <c r="G12" s="237">
        <f>ROUND(E12*F12,2)</f>
        <v>0</v>
      </c>
      <c r="H12" s="236"/>
      <c r="I12" s="237">
        <f>ROUND(E12*H12,2)</f>
        <v>0</v>
      </c>
      <c r="J12" s="236"/>
      <c r="K12" s="237">
        <f>ROUND(E12*J12,2)</f>
        <v>0</v>
      </c>
      <c r="L12" s="237">
        <v>21</v>
      </c>
      <c r="M12" s="237">
        <f>G12*(1+L12/100)</f>
        <v>0</v>
      </c>
      <c r="N12" s="235">
        <v>1.2E-4</v>
      </c>
      <c r="O12" s="235">
        <f>ROUND(E12*N12,2)</f>
        <v>1.27</v>
      </c>
      <c r="P12" s="235">
        <v>0</v>
      </c>
      <c r="Q12" s="235">
        <f>ROUND(E12*P12,2)</f>
        <v>0</v>
      </c>
      <c r="R12" s="237" t="s">
        <v>191</v>
      </c>
      <c r="S12" s="237" t="s">
        <v>165</v>
      </c>
      <c r="T12" s="238" t="s">
        <v>165</v>
      </c>
      <c r="U12" s="223">
        <v>1E-3</v>
      </c>
      <c r="V12" s="223">
        <f>ROUND(E12*U12,2)</f>
        <v>10.59</v>
      </c>
      <c r="W12" s="223"/>
      <c r="X12" s="223" t="s">
        <v>183</v>
      </c>
      <c r="Y12" s="223" t="s">
        <v>168</v>
      </c>
      <c r="Z12" s="213"/>
      <c r="AA12" s="213"/>
      <c r="AB12" s="213"/>
      <c r="AC12" s="213"/>
      <c r="AD12" s="213"/>
      <c r="AE12" s="213"/>
      <c r="AF12" s="213"/>
      <c r="AG12" s="213" t="s">
        <v>184</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2" x14ac:dyDescent="0.2">
      <c r="A13" s="220"/>
      <c r="B13" s="221"/>
      <c r="C13" s="257" t="s">
        <v>192</v>
      </c>
      <c r="D13" s="249"/>
      <c r="E13" s="249"/>
      <c r="F13" s="249"/>
      <c r="G13" s="249"/>
      <c r="H13" s="223"/>
      <c r="I13" s="223"/>
      <c r="J13" s="223"/>
      <c r="K13" s="223"/>
      <c r="L13" s="223"/>
      <c r="M13" s="223"/>
      <c r="N13" s="222"/>
      <c r="O13" s="222"/>
      <c r="P13" s="222"/>
      <c r="Q13" s="222"/>
      <c r="R13" s="223"/>
      <c r="S13" s="223"/>
      <c r="T13" s="223"/>
      <c r="U13" s="223"/>
      <c r="V13" s="223"/>
      <c r="W13" s="223"/>
      <c r="X13" s="223"/>
      <c r="Y13" s="223"/>
      <c r="Z13" s="213"/>
      <c r="AA13" s="213"/>
      <c r="AB13" s="213"/>
      <c r="AC13" s="213"/>
      <c r="AD13" s="213"/>
      <c r="AE13" s="213"/>
      <c r="AF13" s="213"/>
      <c r="AG13" s="213" t="s">
        <v>193</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2" x14ac:dyDescent="0.2">
      <c r="A14" s="220"/>
      <c r="B14" s="221"/>
      <c r="C14" s="258" t="s">
        <v>198</v>
      </c>
      <c r="D14" s="247"/>
      <c r="E14" s="248"/>
      <c r="F14" s="223"/>
      <c r="G14" s="223"/>
      <c r="H14" s="223"/>
      <c r="I14" s="223"/>
      <c r="J14" s="223"/>
      <c r="K14" s="223"/>
      <c r="L14" s="223"/>
      <c r="M14" s="223"/>
      <c r="N14" s="222"/>
      <c r="O14" s="222"/>
      <c r="P14" s="222"/>
      <c r="Q14" s="222"/>
      <c r="R14" s="223"/>
      <c r="S14" s="223"/>
      <c r="T14" s="223"/>
      <c r="U14" s="223"/>
      <c r="V14" s="223"/>
      <c r="W14" s="223"/>
      <c r="X14" s="223"/>
      <c r="Y14" s="223"/>
      <c r="Z14" s="213"/>
      <c r="AA14" s="213"/>
      <c r="AB14" s="213"/>
      <c r="AC14" s="213"/>
      <c r="AD14" s="213"/>
      <c r="AE14" s="213"/>
      <c r="AF14" s="213"/>
      <c r="AG14" s="213" t="s">
        <v>195</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3" x14ac:dyDescent="0.2">
      <c r="A15" s="220"/>
      <c r="B15" s="221"/>
      <c r="C15" s="258" t="s">
        <v>199</v>
      </c>
      <c r="D15" s="247"/>
      <c r="E15" s="248">
        <v>10587.66336</v>
      </c>
      <c r="F15" s="223"/>
      <c r="G15" s="223"/>
      <c r="H15" s="223"/>
      <c r="I15" s="223"/>
      <c r="J15" s="223"/>
      <c r="K15" s="223"/>
      <c r="L15" s="223"/>
      <c r="M15" s="223"/>
      <c r="N15" s="222"/>
      <c r="O15" s="222"/>
      <c r="P15" s="222"/>
      <c r="Q15" s="222"/>
      <c r="R15" s="223"/>
      <c r="S15" s="223"/>
      <c r="T15" s="223"/>
      <c r="U15" s="223"/>
      <c r="V15" s="223"/>
      <c r="W15" s="223"/>
      <c r="X15" s="223"/>
      <c r="Y15" s="223"/>
      <c r="Z15" s="213"/>
      <c r="AA15" s="213"/>
      <c r="AB15" s="213"/>
      <c r="AC15" s="213"/>
      <c r="AD15" s="213"/>
      <c r="AE15" s="213"/>
      <c r="AF15" s="213"/>
      <c r="AG15" s="213" t="s">
        <v>195</v>
      </c>
      <c r="AH15" s="213">
        <v>5</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32">
        <v>3</v>
      </c>
      <c r="B16" s="233" t="s">
        <v>200</v>
      </c>
      <c r="C16" s="242" t="s">
        <v>201</v>
      </c>
      <c r="D16" s="234" t="s">
        <v>190</v>
      </c>
      <c r="E16" s="235">
        <v>441.15264000000002</v>
      </c>
      <c r="F16" s="236"/>
      <c r="G16" s="237">
        <f>ROUND(E16*F16,2)</f>
        <v>0</v>
      </c>
      <c r="H16" s="236"/>
      <c r="I16" s="237">
        <f>ROUND(E16*H16,2)</f>
        <v>0</v>
      </c>
      <c r="J16" s="236"/>
      <c r="K16" s="237">
        <f>ROUND(E16*J16,2)</f>
        <v>0</v>
      </c>
      <c r="L16" s="237">
        <v>21</v>
      </c>
      <c r="M16" s="237">
        <f>G16*(1+L16/100)</f>
        <v>0</v>
      </c>
      <c r="N16" s="235">
        <v>0</v>
      </c>
      <c r="O16" s="235">
        <f>ROUND(E16*N16,2)</f>
        <v>0</v>
      </c>
      <c r="P16" s="235">
        <v>0</v>
      </c>
      <c r="Q16" s="235">
        <f>ROUND(E16*P16,2)</f>
        <v>0</v>
      </c>
      <c r="R16" s="237" t="s">
        <v>191</v>
      </c>
      <c r="S16" s="237" t="s">
        <v>165</v>
      </c>
      <c r="T16" s="238" t="s">
        <v>165</v>
      </c>
      <c r="U16" s="223">
        <v>2.1000000000000001E-2</v>
      </c>
      <c r="V16" s="223">
        <f>ROUND(E16*U16,2)</f>
        <v>9.26</v>
      </c>
      <c r="W16" s="223"/>
      <c r="X16" s="223" t="s">
        <v>183</v>
      </c>
      <c r="Y16" s="223" t="s">
        <v>168</v>
      </c>
      <c r="Z16" s="213"/>
      <c r="AA16" s="213"/>
      <c r="AB16" s="213"/>
      <c r="AC16" s="213"/>
      <c r="AD16" s="213"/>
      <c r="AE16" s="213"/>
      <c r="AF16" s="213"/>
      <c r="AG16" s="213" t="s">
        <v>184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2" x14ac:dyDescent="0.2">
      <c r="A17" s="220"/>
      <c r="B17" s="221"/>
      <c r="C17" s="257" t="s">
        <v>202</v>
      </c>
      <c r="D17" s="249"/>
      <c r="E17" s="249"/>
      <c r="F17" s="249"/>
      <c r="G17" s="249"/>
      <c r="H17" s="223"/>
      <c r="I17" s="223"/>
      <c r="J17" s="223"/>
      <c r="K17" s="223"/>
      <c r="L17" s="223"/>
      <c r="M17" s="223"/>
      <c r="N17" s="222"/>
      <c r="O17" s="222"/>
      <c r="P17" s="222"/>
      <c r="Q17" s="222"/>
      <c r="R17" s="223"/>
      <c r="S17" s="223"/>
      <c r="T17" s="223"/>
      <c r="U17" s="223"/>
      <c r="V17" s="223"/>
      <c r="W17" s="223"/>
      <c r="X17" s="223"/>
      <c r="Y17" s="223"/>
      <c r="Z17" s="213"/>
      <c r="AA17" s="213"/>
      <c r="AB17" s="213"/>
      <c r="AC17" s="213"/>
      <c r="AD17" s="213"/>
      <c r="AE17" s="213"/>
      <c r="AF17" s="213"/>
      <c r="AG17" s="213" t="s">
        <v>193</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2" x14ac:dyDescent="0.2">
      <c r="A18" s="220"/>
      <c r="B18" s="221"/>
      <c r="C18" s="258" t="s">
        <v>203</v>
      </c>
      <c r="D18" s="247"/>
      <c r="E18" s="248">
        <v>441.15264000000002</v>
      </c>
      <c r="F18" s="223"/>
      <c r="G18" s="223"/>
      <c r="H18" s="223"/>
      <c r="I18" s="223"/>
      <c r="J18" s="223"/>
      <c r="K18" s="223"/>
      <c r="L18" s="223"/>
      <c r="M18" s="223"/>
      <c r="N18" s="222"/>
      <c r="O18" s="222"/>
      <c r="P18" s="222"/>
      <c r="Q18" s="222"/>
      <c r="R18" s="223"/>
      <c r="S18" s="223"/>
      <c r="T18" s="223"/>
      <c r="U18" s="223"/>
      <c r="V18" s="223"/>
      <c r="W18" s="223"/>
      <c r="X18" s="223"/>
      <c r="Y18" s="223"/>
      <c r="Z18" s="213"/>
      <c r="AA18" s="213"/>
      <c r="AB18" s="213"/>
      <c r="AC18" s="213"/>
      <c r="AD18" s="213"/>
      <c r="AE18" s="213"/>
      <c r="AF18" s="213"/>
      <c r="AG18" s="213" t="s">
        <v>195</v>
      </c>
      <c r="AH18" s="213">
        <v>5</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32">
        <v>4</v>
      </c>
      <c r="B19" s="233" t="s">
        <v>204</v>
      </c>
      <c r="C19" s="242" t="s">
        <v>205</v>
      </c>
      <c r="D19" s="234" t="s">
        <v>206</v>
      </c>
      <c r="E19" s="235">
        <v>91.906800000000004</v>
      </c>
      <c r="F19" s="236"/>
      <c r="G19" s="237">
        <f>ROUND(E19*F19,2)</f>
        <v>0</v>
      </c>
      <c r="H19" s="236"/>
      <c r="I19" s="237">
        <f>ROUND(E19*H19,2)</f>
        <v>0</v>
      </c>
      <c r="J19" s="236"/>
      <c r="K19" s="237">
        <f>ROUND(E19*J19,2)</f>
        <v>0</v>
      </c>
      <c r="L19" s="237">
        <v>21</v>
      </c>
      <c r="M19" s="237">
        <f>G19*(1+L19/100)</f>
        <v>0</v>
      </c>
      <c r="N19" s="235">
        <v>1.6910000000000001E-2</v>
      </c>
      <c r="O19" s="235">
        <f>ROUND(E19*N19,2)</f>
        <v>1.55</v>
      </c>
      <c r="P19" s="235">
        <v>0</v>
      </c>
      <c r="Q19" s="235">
        <f>ROUND(E19*P19,2)</f>
        <v>0</v>
      </c>
      <c r="R19" s="237" t="s">
        <v>191</v>
      </c>
      <c r="S19" s="237" t="s">
        <v>165</v>
      </c>
      <c r="T19" s="238" t="s">
        <v>165</v>
      </c>
      <c r="U19" s="223">
        <v>0.08</v>
      </c>
      <c r="V19" s="223">
        <f>ROUND(E19*U19,2)</f>
        <v>7.35</v>
      </c>
      <c r="W19" s="223"/>
      <c r="X19" s="223" t="s">
        <v>183</v>
      </c>
      <c r="Y19" s="223" t="s">
        <v>168</v>
      </c>
      <c r="Z19" s="213"/>
      <c r="AA19" s="213"/>
      <c r="AB19" s="213"/>
      <c r="AC19" s="213"/>
      <c r="AD19" s="213"/>
      <c r="AE19" s="213"/>
      <c r="AF19" s="213"/>
      <c r="AG19" s="213" t="s">
        <v>184</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2" x14ac:dyDescent="0.2">
      <c r="A20" s="220"/>
      <c r="B20" s="221"/>
      <c r="C20" s="258" t="s">
        <v>207</v>
      </c>
      <c r="D20" s="247"/>
      <c r="E20" s="248">
        <v>91.906800000000004</v>
      </c>
      <c r="F20" s="223"/>
      <c r="G20" s="223"/>
      <c r="H20" s="223"/>
      <c r="I20" s="223"/>
      <c r="J20" s="223"/>
      <c r="K20" s="223"/>
      <c r="L20" s="223"/>
      <c r="M20" s="223"/>
      <c r="N20" s="222"/>
      <c r="O20" s="222"/>
      <c r="P20" s="222"/>
      <c r="Q20" s="222"/>
      <c r="R20" s="223"/>
      <c r="S20" s="223"/>
      <c r="T20" s="223"/>
      <c r="U20" s="223"/>
      <c r="V20" s="223"/>
      <c r="W20" s="223"/>
      <c r="X20" s="223"/>
      <c r="Y20" s="223"/>
      <c r="Z20" s="213"/>
      <c r="AA20" s="213"/>
      <c r="AB20" s="213"/>
      <c r="AC20" s="213"/>
      <c r="AD20" s="213"/>
      <c r="AE20" s="213"/>
      <c r="AF20" s="213"/>
      <c r="AG20" s="213" t="s">
        <v>195</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32">
        <v>5</v>
      </c>
      <c r="B21" s="233" t="s">
        <v>208</v>
      </c>
      <c r="C21" s="242" t="s">
        <v>209</v>
      </c>
      <c r="D21" s="234" t="s">
        <v>206</v>
      </c>
      <c r="E21" s="235">
        <v>67091.964000000007</v>
      </c>
      <c r="F21" s="236"/>
      <c r="G21" s="237">
        <f>ROUND(E21*F21,2)</f>
        <v>0</v>
      </c>
      <c r="H21" s="236"/>
      <c r="I21" s="237">
        <f>ROUND(E21*H21,2)</f>
        <v>0</v>
      </c>
      <c r="J21" s="236"/>
      <c r="K21" s="237">
        <f>ROUND(E21*J21,2)</f>
        <v>0</v>
      </c>
      <c r="L21" s="237">
        <v>21</v>
      </c>
      <c r="M21" s="237">
        <f>G21*(1+L21/100)</f>
        <v>0</v>
      </c>
      <c r="N21" s="235">
        <v>0</v>
      </c>
      <c r="O21" s="235">
        <f>ROUND(E21*N21,2)</f>
        <v>0</v>
      </c>
      <c r="P21" s="235">
        <v>0</v>
      </c>
      <c r="Q21" s="235">
        <f>ROUND(E21*P21,2)</f>
        <v>0</v>
      </c>
      <c r="R21" s="237" t="s">
        <v>191</v>
      </c>
      <c r="S21" s="237" t="s">
        <v>165</v>
      </c>
      <c r="T21" s="238" t="s">
        <v>165</v>
      </c>
      <c r="U21" s="223">
        <v>2E-3</v>
      </c>
      <c r="V21" s="223">
        <f>ROUND(E21*U21,2)</f>
        <v>134.18</v>
      </c>
      <c r="W21" s="223"/>
      <c r="X21" s="223" t="s">
        <v>183</v>
      </c>
      <c r="Y21" s="223" t="s">
        <v>168</v>
      </c>
      <c r="Z21" s="213"/>
      <c r="AA21" s="213"/>
      <c r="AB21" s="213"/>
      <c r="AC21" s="213"/>
      <c r="AD21" s="213"/>
      <c r="AE21" s="213"/>
      <c r="AF21" s="213"/>
      <c r="AG21" s="213" t="s">
        <v>184</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2" x14ac:dyDescent="0.2">
      <c r="A22" s="220"/>
      <c r="B22" s="221"/>
      <c r="C22" s="257" t="s">
        <v>210</v>
      </c>
      <c r="D22" s="249"/>
      <c r="E22" s="249"/>
      <c r="F22" s="249"/>
      <c r="G22" s="249"/>
      <c r="H22" s="223"/>
      <c r="I22" s="223"/>
      <c r="J22" s="223"/>
      <c r="K22" s="223"/>
      <c r="L22" s="223"/>
      <c r="M22" s="223"/>
      <c r="N22" s="222"/>
      <c r="O22" s="222"/>
      <c r="P22" s="222"/>
      <c r="Q22" s="222"/>
      <c r="R22" s="223"/>
      <c r="S22" s="223"/>
      <c r="T22" s="223"/>
      <c r="U22" s="223"/>
      <c r="V22" s="223"/>
      <c r="W22" s="223"/>
      <c r="X22" s="223"/>
      <c r="Y22" s="223"/>
      <c r="Z22" s="213"/>
      <c r="AA22" s="213"/>
      <c r="AB22" s="213"/>
      <c r="AC22" s="213"/>
      <c r="AD22" s="213"/>
      <c r="AE22" s="213"/>
      <c r="AF22" s="213"/>
      <c r="AG22" s="213" t="s">
        <v>193</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2" x14ac:dyDescent="0.2">
      <c r="A23" s="220"/>
      <c r="B23" s="221"/>
      <c r="C23" s="258" t="s">
        <v>198</v>
      </c>
      <c r="D23" s="247"/>
      <c r="E23" s="248"/>
      <c r="F23" s="223"/>
      <c r="G23" s="223"/>
      <c r="H23" s="223"/>
      <c r="I23" s="223"/>
      <c r="J23" s="223"/>
      <c r="K23" s="223"/>
      <c r="L23" s="223"/>
      <c r="M23" s="223"/>
      <c r="N23" s="222"/>
      <c r="O23" s="222"/>
      <c r="P23" s="222"/>
      <c r="Q23" s="222"/>
      <c r="R23" s="223"/>
      <c r="S23" s="223"/>
      <c r="T23" s="223"/>
      <c r="U23" s="223"/>
      <c r="V23" s="223"/>
      <c r="W23" s="223"/>
      <c r="X23" s="223"/>
      <c r="Y23" s="223"/>
      <c r="Z23" s="213"/>
      <c r="AA23" s="213"/>
      <c r="AB23" s="213"/>
      <c r="AC23" s="213"/>
      <c r="AD23" s="213"/>
      <c r="AE23" s="213"/>
      <c r="AF23" s="213"/>
      <c r="AG23" s="213" t="s">
        <v>195</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3" x14ac:dyDescent="0.2">
      <c r="A24" s="220"/>
      <c r="B24" s="221"/>
      <c r="C24" s="258" t="s">
        <v>211</v>
      </c>
      <c r="D24" s="247"/>
      <c r="E24" s="248">
        <v>67091.964000000007</v>
      </c>
      <c r="F24" s="223"/>
      <c r="G24" s="223"/>
      <c r="H24" s="223"/>
      <c r="I24" s="223"/>
      <c r="J24" s="223"/>
      <c r="K24" s="223"/>
      <c r="L24" s="223"/>
      <c r="M24" s="223"/>
      <c r="N24" s="222"/>
      <c r="O24" s="222"/>
      <c r="P24" s="222"/>
      <c r="Q24" s="222"/>
      <c r="R24" s="223"/>
      <c r="S24" s="223"/>
      <c r="T24" s="223"/>
      <c r="U24" s="223"/>
      <c r="V24" s="223"/>
      <c r="W24" s="223"/>
      <c r="X24" s="223"/>
      <c r="Y24" s="223"/>
      <c r="Z24" s="213"/>
      <c r="AA24" s="213"/>
      <c r="AB24" s="213"/>
      <c r="AC24" s="213"/>
      <c r="AD24" s="213"/>
      <c r="AE24" s="213"/>
      <c r="AF24" s="213"/>
      <c r="AG24" s="213" t="s">
        <v>195</v>
      </c>
      <c r="AH24" s="213">
        <v>5</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x14ac:dyDescent="0.2">
      <c r="A25" s="232">
        <v>6</v>
      </c>
      <c r="B25" s="233" t="s">
        <v>212</v>
      </c>
      <c r="C25" s="242" t="s">
        <v>213</v>
      </c>
      <c r="D25" s="234" t="s">
        <v>206</v>
      </c>
      <c r="E25" s="235">
        <v>91.906800000000004</v>
      </c>
      <c r="F25" s="236"/>
      <c r="G25" s="237">
        <f>ROUND(E25*F25,2)</f>
        <v>0</v>
      </c>
      <c r="H25" s="236"/>
      <c r="I25" s="237">
        <f>ROUND(E25*H25,2)</f>
        <v>0</v>
      </c>
      <c r="J25" s="236"/>
      <c r="K25" s="237">
        <f>ROUND(E25*J25,2)</f>
        <v>0</v>
      </c>
      <c r="L25" s="237">
        <v>21</v>
      </c>
      <c r="M25" s="237">
        <f>G25*(1+L25/100)</f>
        <v>0</v>
      </c>
      <c r="N25" s="235">
        <v>0</v>
      </c>
      <c r="O25" s="235">
        <f>ROUND(E25*N25,2)</f>
        <v>0</v>
      </c>
      <c r="P25" s="235">
        <v>0</v>
      </c>
      <c r="Q25" s="235">
        <f>ROUND(E25*P25,2)</f>
        <v>0</v>
      </c>
      <c r="R25" s="237" t="s">
        <v>191</v>
      </c>
      <c r="S25" s="237" t="s">
        <v>165</v>
      </c>
      <c r="T25" s="238" t="s">
        <v>165</v>
      </c>
      <c r="U25" s="223">
        <v>6.6000000000000003E-2</v>
      </c>
      <c r="V25" s="223">
        <f>ROUND(E25*U25,2)</f>
        <v>6.07</v>
      </c>
      <c r="W25" s="223"/>
      <c r="X25" s="223" t="s">
        <v>183</v>
      </c>
      <c r="Y25" s="223" t="s">
        <v>168</v>
      </c>
      <c r="Z25" s="213"/>
      <c r="AA25" s="213"/>
      <c r="AB25" s="213"/>
      <c r="AC25" s="213"/>
      <c r="AD25" s="213"/>
      <c r="AE25" s="213"/>
      <c r="AF25" s="213"/>
      <c r="AG25" s="213" t="s">
        <v>184</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2" x14ac:dyDescent="0.2">
      <c r="A26" s="220"/>
      <c r="B26" s="221"/>
      <c r="C26" s="258" t="s">
        <v>214</v>
      </c>
      <c r="D26" s="247"/>
      <c r="E26" s="248">
        <v>91.906800000000004</v>
      </c>
      <c r="F26" s="223"/>
      <c r="G26" s="223"/>
      <c r="H26" s="223"/>
      <c r="I26" s="223"/>
      <c r="J26" s="223"/>
      <c r="K26" s="223"/>
      <c r="L26" s="223"/>
      <c r="M26" s="223"/>
      <c r="N26" s="222"/>
      <c r="O26" s="222"/>
      <c r="P26" s="222"/>
      <c r="Q26" s="222"/>
      <c r="R26" s="223"/>
      <c r="S26" s="223"/>
      <c r="T26" s="223"/>
      <c r="U26" s="223"/>
      <c r="V26" s="223"/>
      <c r="W26" s="223"/>
      <c r="X26" s="223"/>
      <c r="Y26" s="223"/>
      <c r="Z26" s="213"/>
      <c r="AA26" s="213"/>
      <c r="AB26" s="213"/>
      <c r="AC26" s="213"/>
      <c r="AD26" s="213"/>
      <c r="AE26" s="213"/>
      <c r="AF26" s="213"/>
      <c r="AG26" s="213" t="s">
        <v>195</v>
      </c>
      <c r="AH26" s="213">
        <v>5</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x14ac:dyDescent="0.2">
      <c r="A27" s="225" t="s">
        <v>160</v>
      </c>
      <c r="B27" s="226" t="s">
        <v>125</v>
      </c>
      <c r="C27" s="241" t="s">
        <v>126</v>
      </c>
      <c r="D27" s="227"/>
      <c r="E27" s="228"/>
      <c r="F27" s="229"/>
      <c r="G27" s="229">
        <f>SUMIF(AG28:AG32,"&lt;&gt;NOR",G28:G32)</f>
        <v>0</v>
      </c>
      <c r="H27" s="229"/>
      <c r="I27" s="229">
        <f>SUM(I28:I32)</f>
        <v>0</v>
      </c>
      <c r="J27" s="229"/>
      <c r="K27" s="229">
        <f>SUM(K28:K32)</f>
        <v>0</v>
      </c>
      <c r="L27" s="229"/>
      <c r="M27" s="229">
        <f>SUM(M28:M32)</f>
        <v>0</v>
      </c>
      <c r="N27" s="228"/>
      <c r="O27" s="228">
        <f>SUM(O28:O32)</f>
        <v>0</v>
      </c>
      <c r="P27" s="228"/>
      <c r="Q27" s="228">
        <f>SUM(Q28:Q32)</f>
        <v>0</v>
      </c>
      <c r="R27" s="229"/>
      <c r="S27" s="229"/>
      <c r="T27" s="230"/>
      <c r="U27" s="224"/>
      <c r="V27" s="224">
        <f>SUM(V28:V32)</f>
        <v>19.11</v>
      </c>
      <c r="W27" s="224"/>
      <c r="X27" s="224"/>
      <c r="Y27" s="224"/>
      <c r="AG27" t="s">
        <v>161</v>
      </c>
    </row>
    <row r="28" spans="1:60" ht="22.5" outlineLevel="1" x14ac:dyDescent="0.2">
      <c r="A28" s="232">
        <v>7</v>
      </c>
      <c r="B28" s="233" t="s">
        <v>215</v>
      </c>
      <c r="C28" s="242" t="s">
        <v>216</v>
      </c>
      <c r="D28" s="234" t="s">
        <v>217</v>
      </c>
      <c r="E28" s="235">
        <v>6.0671400000000002</v>
      </c>
      <c r="F28" s="236"/>
      <c r="G28" s="237">
        <f>ROUND(E28*F28,2)</f>
        <v>0</v>
      </c>
      <c r="H28" s="236"/>
      <c r="I28" s="237">
        <f>ROUND(E28*H28,2)</f>
        <v>0</v>
      </c>
      <c r="J28" s="236"/>
      <c r="K28" s="237">
        <f>ROUND(E28*J28,2)</f>
        <v>0</v>
      </c>
      <c r="L28" s="237">
        <v>21</v>
      </c>
      <c r="M28" s="237">
        <f>G28*(1+L28/100)</f>
        <v>0</v>
      </c>
      <c r="N28" s="235">
        <v>0</v>
      </c>
      <c r="O28" s="235">
        <f>ROUND(E28*N28,2)</f>
        <v>0</v>
      </c>
      <c r="P28" s="235">
        <v>0</v>
      </c>
      <c r="Q28" s="235">
        <f>ROUND(E28*P28,2)</f>
        <v>0</v>
      </c>
      <c r="R28" s="237" t="s">
        <v>218</v>
      </c>
      <c r="S28" s="237" t="s">
        <v>165</v>
      </c>
      <c r="T28" s="238" t="s">
        <v>165</v>
      </c>
      <c r="U28" s="223">
        <v>3.15</v>
      </c>
      <c r="V28" s="223">
        <f>ROUND(E28*U28,2)</f>
        <v>19.11</v>
      </c>
      <c r="W28" s="223"/>
      <c r="X28" s="223" t="s">
        <v>219</v>
      </c>
      <c r="Y28" s="223" t="s">
        <v>168</v>
      </c>
      <c r="Z28" s="213"/>
      <c r="AA28" s="213"/>
      <c r="AB28" s="213"/>
      <c r="AC28" s="213"/>
      <c r="AD28" s="213"/>
      <c r="AE28" s="213"/>
      <c r="AF28" s="213"/>
      <c r="AG28" s="213" t="s">
        <v>220</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2" x14ac:dyDescent="0.2">
      <c r="A29" s="220"/>
      <c r="B29" s="221"/>
      <c r="C29" s="257" t="s">
        <v>221</v>
      </c>
      <c r="D29" s="249"/>
      <c r="E29" s="249"/>
      <c r="F29" s="249"/>
      <c r="G29" s="249"/>
      <c r="H29" s="223"/>
      <c r="I29" s="223"/>
      <c r="J29" s="223"/>
      <c r="K29" s="223"/>
      <c r="L29" s="223"/>
      <c r="M29" s="223"/>
      <c r="N29" s="222"/>
      <c r="O29" s="222"/>
      <c r="P29" s="222"/>
      <c r="Q29" s="222"/>
      <c r="R29" s="223"/>
      <c r="S29" s="223"/>
      <c r="T29" s="223"/>
      <c r="U29" s="223"/>
      <c r="V29" s="223"/>
      <c r="W29" s="223"/>
      <c r="X29" s="223"/>
      <c r="Y29" s="223"/>
      <c r="Z29" s="213"/>
      <c r="AA29" s="213"/>
      <c r="AB29" s="213"/>
      <c r="AC29" s="213"/>
      <c r="AD29" s="213"/>
      <c r="AE29" s="213"/>
      <c r="AF29" s="213"/>
      <c r="AG29" s="213" t="s">
        <v>193</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2" x14ac:dyDescent="0.2">
      <c r="A30" s="220"/>
      <c r="B30" s="221"/>
      <c r="C30" s="258" t="s">
        <v>222</v>
      </c>
      <c r="D30" s="247"/>
      <c r="E30" s="248"/>
      <c r="F30" s="223"/>
      <c r="G30" s="223"/>
      <c r="H30" s="223"/>
      <c r="I30" s="223"/>
      <c r="J30" s="223"/>
      <c r="K30" s="223"/>
      <c r="L30" s="223"/>
      <c r="M30" s="223"/>
      <c r="N30" s="222"/>
      <c r="O30" s="222"/>
      <c r="P30" s="222"/>
      <c r="Q30" s="222"/>
      <c r="R30" s="223"/>
      <c r="S30" s="223"/>
      <c r="T30" s="223"/>
      <c r="U30" s="223"/>
      <c r="V30" s="223"/>
      <c r="W30" s="223"/>
      <c r="X30" s="223"/>
      <c r="Y30" s="223"/>
      <c r="Z30" s="213"/>
      <c r="AA30" s="213"/>
      <c r="AB30" s="213"/>
      <c r="AC30" s="213"/>
      <c r="AD30" s="213"/>
      <c r="AE30" s="213"/>
      <c r="AF30" s="213"/>
      <c r="AG30" s="213" t="s">
        <v>195</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3" x14ac:dyDescent="0.2">
      <c r="A31" s="220"/>
      <c r="B31" s="221"/>
      <c r="C31" s="258" t="s">
        <v>223</v>
      </c>
      <c r="D31" s="247"/>
      <c r="E31" s="248"/>
      <c r="F31" s="223"/>
      <c r="G31" s="223"/>
      <c r="H31" s="223"/>
      <c r="I31" s="223"/>
      <c r="J31" s="223"/>
      <c r="K31" s="223"/>
      <c r="L31" s="223"/>
      <c r="M31" s="223"/>
      <c r="N31" s="222"/>
      <c r="O31" s="222"/>
      <c r="P31" s="222"/>
      <c r="Q31" s="222"/>
      <c r="R31" s="223"/>
      <c r="S31" s="223"/>
      <c r="T31" s="223"/>
      <c r="U31" s="223"/>
      <c r="V31" s="223"/>
      <c r="W31" s="223"/>
      <c r="X31" s="223"/>
      <c r="Y31" s="223"/>
      <c r="Z31" s="213"/>
      <c r="AA31" s="213"/>
      <c r="AB31" s="213"/>
      <c r="AC31" s="213"/>
      <c r="AD31" s="213"/>
      <c r="AE31" s="213"/>
      <c r="AF31" s="213"/>
      <c r="AG31" s="213" t="s">
        <v>195</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3" x14ac:dyDescent="0.2">
      <c r="A32" s="220"/>
      <c r="B32" s="221"/>
      <c r="C32" s="258" t="s">
        <v>224</v>
      </c>
      <c r="D32" s="247"/>
      <c r="E32" s="248">
        <v>6.0671400000000002</v>
      </c>
      <c r="F32" s="223"/>
      <c r="G32" s="223"/>
      <c r="H32" s="223"/>
      <c r="I32" s="223"/>
      <c r="J32" s="223"/>
      <c r="K32" s="223"/>
      <c r="L32" s="223"/>
      <c r="M32" s="223"/>
      <c r="N32" s="222"/>
      <c r="O32" s="222"/>
      <c r="P32" s="222"/>
      <c r="Q32" s="222"/>
      <c r="R32" s="223"/>
      <c r="S32" s="223"/>
      <c r="T32" s="223"/>
      <c r="U32" s="223"/>
      <c r="V32" s="223"/>
      <c r="W32" s="223"/>
      <c r="X32" s="223"/>
      <c r="Y32" s="223"/>
      <c r="Z32" s="213"/>
      <c r="AA32" s="213"/>
      <c r="AB32" s="213"/>
      <c r="AC32" s="213"/>
      <c r="AD32" s="213"/>
      <c r="AE32" s="213"/>
      <c r="AF32" s="213"/>
      <c r="AG32" s="213" t="s">
        <v>195</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x14ac:dyDescent="0.2">
      <c r="A33" s="225" t="s">
        <v>160</v>
      </c>
      <c r="B33" s="226" t="s">
        <v>127</v>
      </c>
      <c r="C33" s="241" t="s">
        <v>128</v>
      </c>
      <c r="D33" s="227"/>
      <c r="E33" s="228"/>
      <c r="F33" s="229"/>
      <c r="G33" s="229">
        <f>SUMIF(AG34:AG39,"&lt;&gt;NOR",G34:G39)</f>
        <v>0</v>
      </c>
      <c r="H33" s="229"/>
      <c r="I33" s="229">
        <f>SUM(I34:I39)</f>
        <v>0</v>
      </c>
      <c r="J33" s="229"/>
      <c r="K33" s="229">
        <f>SUM(K34:K39)</f>
        <v>0</v>
      </c>
      <c r="L33" s="229"/>
      <c r="M33" s="229">
        <f>SUM(M34:M39)</f>
        <v>0</v>
      </c>
      <c r="N33" s="228"/>
      <c r="O33" s="228">
        <f>SUM(O34:O39)</f>
        <v>0</v>
      </c>
      <c r="P33" s="228"/>
      <c r="Q33" s="228">
        <f>SUM(Q34:Q39)</f>
        <v>0</v>
      </c>
      <c r="R33" s="229"/>
      <c r="S33" s="229"/>
      <c r="T33" s="230"/>
      <c r="U33" s="224"/>
      <c r="V33" s="224">
        <f>SUM(V34:V39)</f>
        <v>0</v>
      </c>
      <c r="W33" s="224"/>
      <c r="X33" s="224"/>
      <c r="Y33" s="224"/>
      <c r="AG33" t="s">
        <v>161</v>
      </c>
    </row>
    <row r="34" spans="1:60" ht="22.5" outlineLevel="1" x14ac:dyDescent="0.2">
      <c r="A34" s="250">
        <v>8</v>
      </c>
      <c r="B34" s="251" t="s">
        <v>225</v>
      </c>
      <c r="C34" s="259" t="s">
        <v>226</v>
      </c>
      <c r="D34" s="252" t="s">
        <v>206</v>
      </c>
      <c r="E34" s="253">
        <v>25</v>
      </c>
      <c r="F34" s="254"/>
      <c r="G34" s="255">
        <f>ROUND(E34*F34,2)</f>
        <v>0</v>
      </c>
      <c r="H34" s="254"/>
      <c r="I34" s="255">
        <f>ROUND(E34*H34,2)</f>
        <v>0</v>
      </c>
      <c r="J34" s="254"/>
      <c r="K34" s="255">
        <f>ROUND(E34*J34,2)</f>
        <v>0</v>
      </c>
      <c r="L34" s="255">
        <v>21</v>
      </c>
      <c r="M34" s="255">
        <f>G34*(1+L34/100)</f>
        <v>0</v>
      </c>
      <c r="N34" s="253">
        <v>0</v>
      </c>
      <c r="O34" s="253">
        <f>ROUND(E34*N34,2)</f>
        <v>0</v>
      </c>
      <c r="P34" s="253">
        <v>0</v>
      </c>
      <c r="Q34" s="253">
        <f>ROUND(E34*P34,2)</f>
        <v>0</v>
      </c>
      <c r="R34" s="255"/>
      <c r="S34" s="255" t="s">
        <v>182</v>
      </c>
      <c r="T34" s="256" t="s">
        <v>166</v>
      </c>
      <c r="U34" s="223">
        <v>0</v>
      </c>
      <c r="V34" s="223">
        <f>ROUND(E34*U34,2)</f>
        <v>0</v>
      </c>
      <c r="W34" s="223"/>
      <c r="X34" s="223" t="s">
        <v>183</v>
      </c>
      <c r="Y34" s="223" t="s">
        <v>168</v>
      </c>
      <c r="Z34" s="213"/>
      <c r="AA34" s="213"/>
      <c r="AB34" s="213"/>
      <c r="AC34" s="213"/>
      <c r="AD34" s="213"/>
      <c r="AE34" s="213"/>
      <c r="AF34" s="213"/>
      <c r="AG34" s="213" t="s">
        <v>184</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1" x14ac:dyDescent="0.2">
      <c r="A35" s="250">
        <v>9</v>
      </c>
      <c r="B35" s="251" t="s">
        <v>227</v>
      </c>
      <c r="C35" s="259" t="s">
        <v>228</v>
      </c>
      <c r="D35" s="252" t="s">
        <v>206</v>
      </c>
      <c r="E35" s="253">
        <v>25</v>
      </c>
      <c r="F35" s="254"/>
      <c r="G35" s="255">
        <f>ROUND(E35*F35,2)</f>
        <v>0</v>
      </c>
      <c r="H35" s="254"/>
      <c r="I35" s="255">
        <f>ROUND(E35*H35,2)</f>
        <v>0</v>
      </c>
      <c r="J35" s="254"/>
      <c r="K35" s="255">
        <f>ROUND(E35*J35,2)</f>
        <v>0</v>
      </c>
      <c r="L35" s="255">
        <v>21</v>
      </c>
      <c r="M35" s="255">
        <f>G35*(1+L35/100)</f>
        <v>0</v>
      </c>
      <c r="N35" s="253">
        <v>0</v>
      </c>
      <c r="O35" s="253">
        <f>ROUND(E35*N35,2)</f>
        <v>0</v>
      </c>
      <c r="P35" s="253">
        <v>0</v>
      </c>
      <c r="Q35" s="253">
        <f>ROUND(E35*P35,2)</f>
        <v>0</v>
      </c>
      <c r="R35" s="255"/>
      <c r="S35" s="255" t="s">
        <v>182</v>
      </c>
      <c r="T35" s="256" t="s">
        <v>166</v>
      </c>
      <c r="U35" s="223">
        <v>0</v>
      </c>
      <c r="V35" s="223">
        <f>ROUND(E35*U35,2)</f>
        <v>0</v>
      </c>
      <c r="W35" s="223"/>
      <c r="X35" s="223" t="s">
        <v>183</v>
      </c>
      <c r="Y35" s="223" t="s">
        <v>168</v>
      </c>
      <c r="Z35" s="213"/>
      <c r="AA35" s="213"/>
      <c r="AB35" s="213"/>
      <c r="AC35" s="213"/>
      <c r="AD35" s="213"/>
      <c r="AE35" s="213"/>
      <c r="AF35" s="213"/>
      <c r="AG35" s="213" t="s">
        <v>184</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50">
        <v>10</v>
      </c>
      <c r="B36" s="251" t="s">
        <v>229</v>
      </c>
      <c r="C36" s="259" t="s">
        <v>230</v>
      </c>
      <c r="D36" s="252" t="s">
        <v>206</v>
      </c>
      <c r="E36" s="253">
        <v>283</v>
      </c>
      <c r="F36" s="254"/>
      <c r="G36" s="255">
        <f>ROUND(E36*F36,2)</f>
        <v>0</v>
      </c>
      <c r="H36" s="254"/>
      <c r="I36" s="255">
        <f>ROUND(E36*H36,2)</f>
        <v>0</v>
      </c>
      <c r="J36" s="254"/>
      <c r="K36" s="255">
        <f>ROUND(E36*J36,2)</f>
        <v>0</v>
      </c>
      <c r="L36" s="255">
        <v>21</v>
      </c>
      <c r="M36" s="255">
        <f>G36*(1+L36/100)</f>
        <v>0</v>
      </c>
      <c r="N36" s="253">
        <v>0</v>
      </c>
      <c r="O36" s="253">
        <f>ROUND(E36*N36,2)</f>
        <v>0</v>
      </c>
      <c r="P36" s="253">
        <v>0</v>
      </c>
      <c r="Q36" s="253">
        <f>ROUND(E36*P36,2)</f>
        <v>0</v>
      </c>
      <c r="R36" s="255"/>
      <c r="S36" s="255" t="s">
        <v>182</v>
      </c>
      <c r="T36" s="256" t="s">
        <v>166</v>
      </c>
      <c r="U36" s="223">
        <v>0</v>
      </c>
      <c r="V36" s="223">
        <f>ROUND(E36*U36,2)</f>
        <v>0</v>
      </c>
      <c r="W36" s="223"/>
      <c r="X36" s="223" t="s">
        <v>183</v>
      </c>
      <c r="Y36" s="223" t="s">
        <v>168</v>
      </c>
      <c r="Z36" s="213"/>
      <c r="AA36" s="213"/>
      <c r="AB36" s="213"/>
      <c r="AC36" s="213"/>
      <c r="AD36" s="213"/>
      <c r="AE36" s="213"/>
      <c r="AF36" s="213"/>
      <c r="AG36" s="213" t="s">
        <v>184</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50">
        <v>11</v>
      </c>
      <c r="B37" s="251" t="s">
        <v>231</v>
      </c>
      <c r="C37" s="259" t="s">
        <v>232</v>
      </c>
      <c r="D37" s="252" t="s">
        <v>206</v>
      </c>
      <c r="E37" s="253">
        <v>283</v>
      </c>
      <c r="F37" s="254"/>
      <c r="G37" s="255">
        <f>ROUND(E37*F37,2)</f>
        <v>0</v>
      </c>
      <c r="H37" s="254"/>
      <c r="I37" s="255">
        <f>ROUND(E37*H37,2)</f>
        <v>0</v>
      </c>
      <c r="J37" s="254"/>
      <c r="K37" s="255">
        <f>ROUND(E37*J37,2)</f>
        <v>0</v>
      </c>
      <c r="L37" s="255">
        <v>21</v>
      </c>
      <c r="M37" s="255">
        <f>G37*(1+L37/100)</f>
        <v>0</v>
      </c>
      <c r="N37" s="253">
        <v>0</v>
      </c>
      <c r="O37" s="253">
        <f>ROUND(E37*N37,2)</f>
        <v>0</v>
      </c>
      <c r="P37" s="253">
        <v>0</v>
      </c>
      <c r="Q37" s="253">
        <f>ROUND(E37*P37,2)</f>
        <v>0</v>
      </c>
      <c r="R37" s="255"/>
      <c r="S37" s="255" t="s">
        <v>182</v>
      </c>
      <c r="T37" s="256" t="s">
        <v>166</v>
      </c>
      <c r="U37" s="223">
        <v>0</v>
      </c>
      <c r="V37" s="223">
        <f>ROUND(E37*U37,2)</f>
        <v>0</v>
      </c>
      <c r="W37" s="223"/>
      <c r="X37" s="223" t="s">
        <v>183</v>
      </c>
      <c r="Y37" s="223" t="s">
        <v>168</v>
      </c>
      <c r="Z37" s="213"/>
      <c r="AA37" s="213"/>
      <c r="AB37" s="213"/>
      <c r="AC37" s="213"/>
      <c r="AD37" s="213"/>
      <c r="AE37" s="213"/>
      <c r="AF37" s="213"/>
      <c r="AG37" s="213" t="s">
        <v>184</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50">
        <v>12</v>
      </c>
      <c r="B38" s="251" t="s">
        <v>233</v>
      </c>
      <c r="C38" s="259" t="s">
        <v>234</v>
      </c>
      <c r="D38" s="252" t="s">
        <v>206</v>
      </c>
      <c r="E38" s="253">
        <v>283</v>
      </c>
      <c r="F38" s="254"/>
      <c r="G38" s="255">
        <f>ROUND(E38*F38,2)</f>
        <v>0</v>
      </c>
      <c r="H38" s="254"/>
      <c r="I38" s="255">
        <f>ROUND(E38*H38,2)</f>
        <v>0</v>
      </c>
      <c r="J38" s="254"/>
      <c r="K38" s="255">
        <f>ROUND(E38*J38,2)</f>
        <v>0</v>
      </c>
      <c r="L38" s="255">
        <v>21</v>
      </c>
      <c r="M38" s="255">
        <f>G38*(1+L38/100)</f>
        <v>0</v>
      </c>
      <c r="N38" s="253">
        <v>0</v>
      </c>
      <c r="O38" s="253">
        <f>ROUND(E38*N38,2)</f>
        <v>0</v>
      </c>
      <c r="P38" s="253">
        <v>0</v>
      </c>
      <c r="Q38" s="253">
        <f>ROUND(E38*P38,2)</f>
        <v>0</v>
      </c>
      <c r="R38" s="255"/>
      <c r="S38" s="255" t="s">
        <v>182</v>
      </c>
      <c r="T38" s="256" t="s">
        <v>166</v>
      </c>
      <c r="U38" s="223">
        <v>0</v>
      </c>
      <c r="V38" s="223">
        <f>ROUND(E38*U38,2)</f>
        <v>0</v>
      </c>
      <c r="W38" s="223"/>
      <c r="X38" s="223" t="s">
        <v>183</v>
      </c>
      <c r="Y38" s="223" t="s">
        <v>168</v>
      </c>
      <c r="Z38" s="213"/>
      <c r="AA38" s="213"/>
      <c r="AB38" s="213"/>
      <c r="AC38" s="213"/>
      <c r="AD38" s="213"/>
      <c r="AE38" s="213"/>
      <c r="AF38" s="213"/>
      <c r="AG38" s="213" t="s">
        <v>184</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
      <c r="A39" s="232">
        <v>13</v>
      </c>
      <c r="B39" s="233" t="s">
        <v>235</v>
      </c>
      <c r="C39" s="242" t="s">
        <v>236</v>
      </c>
      <c r="D39" s="234" t="s">
        <v>206</v>
      </c>
      <c r="E39" s="235">
        <v>283</v>
      </c>
      <c r="F39" s="236"/>
      <c r="G39" s="237">
        <f>ROUND(E39*F39,2)</f>
        <v>0</v>
      </c>
      <c r="H39" s="236"/>
      <c r="I39" s="237">
        <f>ROUND(E39*H39,2)</f>
        <v>0</v>
      </c>
      <c r="J39" s="236"/>
      <c r="K39" s="237">
        <f>ROUND(E39*J39,2)</f>
        <v>0</v>
      </c>
      <c r="L39" s="237">
        <v>21</v>
      </c>
      <c r="M39" s="237">
        <f>G39*(1+L39/100)</f>
        <v>0</v>
      </c>
      <c r="N39" s="235">
        <v>0</v>
      </c>
      <c r="O39" s="235">
        <f>ROUND(E39*N39,2)</f>
        <v>0</v>
      </c>
      <c r="P39" s="235">
        <v>0</v>
      </c>
      <c r="Q39" s="235">
        <f>ROUND(E39*P39,2)</f>
        <v>0</v>
      </c>
      <c r="R39" s="237"/>
      <c r="S39" s="237" t="s">
        <v>182</v>
      </c>
      <c r="T39" s="238" t="s">
        <v>166</v>
      </c>
      <c r="U39" s="223">
        <v>0</v>
      </c>
      <c r="V39" s="223">
        <f>ROUND(E39*U39,2)</f>
        <v>0</v>
      </c>
      <c r="W39" s="223"/>
      <c r="X39" s="223" t="s">
        <v>183</v>
      </c>
      <c r="Y39" s="223" t="s">
        <v>168</v>
      </c>
      <c r="Z39" s="213"/>
      <c r="AA39" s="213"/>
      <c r="AB39" s="213"/>
      <c r="AC39" s="213"/>
      <c r="AD39" s="213"/>
      <c r="AE39" s="213"/>
      <c r="AF39" s="213"/>
      <c r="AG39" s="213" t="s">
        <v>184</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x14ac:dyDescent="0.2">
      <c r="A40" s="3"/>
      <c r="B40" s="4"/>
      <c r="C40" s="244"/>
      <c r="D40" s="6"/>
      <c r="E40" s="3"/>
      <c r="F40" s="3"/>
      <c r="G40" s="3"/>
      <c r="H40" s="3"/>
      <c r="I40" s="3"/>
      <c r="J40" s="3"/>
      <c r="K40" s="3"/>
      <c r="L40" s="3"/>
      <c r="M40" s="3"/>
      <c r="N40" s="3"/>
      <c r="O40" s="3"/>
      <c r="P40" s="3"/>
      <c r="Q40" s="3"/>
      <c r="R40" s="3"/>
      <c r="S40" s="3"/>
      <c r="T40" s="3"/>
      <c r="U40" s="3"/>
      <c r="V40" s="3"/>
      <c r="W40" s="3"/>
      <c r="X40" s="3"/>
      <c r="Y40" s="3"/>
      <c r="AE40">
        <v>15</v>
      </c>
      <c r="AF40">
        <v>21</v>
      </c>
      <c r="AG40" t="s">
        <v>146</v>
      </c>
    </row>
    <row r="41" spans="1:60" x14ac:dyDescent="0.2">
      <c r="A41" s="216"/>
      <c r="B41" s="217" t="s">
        <v>29</v>
      </c>
      <c r="C41" s="245"/>
      <c r="D41" s="218"/>
      <c r="E41" s="219"/>
      <c r="F41" s="219"/>
      <c r="G41" s="231">
        <f>G8+G27+G33</f>
        <v>0</v>
      </c>
      <c r="H41" s="3"/>
      <c r="I41" s="3"/>
      <c r="J41" s="3"/>
      <c r="K41" s="3"/>
      <c r="L41" s="3"/>
      <c r="M41" s="3"/>
      <c r="N41" s="3"/>
      <c r="O41" s="3"/>
      <c r="P41" s="3"/>
      <c r="Q41" s="3"/>
      <c r="R41" s="3"/>
      <c r="S41" s="3"/>
      <c r="T41" s="3"/>
      <c r="U41" s="3"/>
      <c r="V41" s="3"/>
      <c r="W41" s="3"/>
      <c r="X41" s="3"/>
      <c r="Y41" s="3"/>
      <c r="AE41">
        <f>SUMIF(L7:L39,AE40,G7:G39)</f>
        <v>0</v>
      </c>
      <c r="AF41">
        <f>SUMIF(L7:L39,AF40,G7:G39)</f>
        <v>0</v>
      </c>
      <c r="AG41" t="s">
        <v>185</v>
      </c>
    </row>
    <row r="42" spans="1:60" x14ac:dyDescent="0.2">
      <c r="C42" s="246"/>
      <c r="D42" s="10"/>
      <c r="AG42" t="s">
        <v>186</v>
      </c>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8LBCrmcbijunPeyysd0G4MHhKVGysoMm2NZPAomU2o0u1os6Ie/9GpGirZ63lAX27lI9BfU88HqZIzn8pb3maQ==" saltValue="yCdVLl9M8ylqRiLfEl3P/w==" spinCount="100000" sheet="1" formatRows="0"/>
  <mergeCells count="9">
    <mergeCell ref="C17:G17"/>
    <mergeCell ref="C22:G22"/>
    <mergeCell ref="C29:G2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OVN 001 Naklady</vt:lpstr>
      <vt:lpstr>D.1.5 D.1.5-B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'D.1.5 D.1.5-B Pol'!Názvy_tisku</vt:lpstr>
      <vt:lpstr>'OVN 001 Naklady'!Názvy_tisku</vt:lpstr>
      <vt:lpstr>oadresa</vt:lpstr>
      <vt:lpstr>Stavba!Objednatel</vt:lpstr>
      <vt:lpstr>Stavba!Objekt</vt:lpstr>
      <vt:lpstr>'D.1.5 D.1.5-B Pol'!Oblast_tisku</vt:lpstr>
      <vt:lpstr>'OVN 001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Radek Sláma</dc:creator>
  <cp:lastModifiedBy>Radek Sláma</cp:lastModifiedBy>
  <cp:lastPrinted>2019-03-19T12:27:02Z</cp:lastPrinted>
  <dcterms:created xsi:type="dcterms:W3CDTF">2009-04-08T07:15:50Z</dcterms:created>
  <dcterms:modified xsi:type="dcterms:W3CDTF">2023-03-08T13:17:46Z</dcterms:modified>
</cp:coreProperties>
</file>