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bookViews>
    <workbookView xWindow="0" yWindow="0" windowWidth="28800" windowHeight="13560" activeTab="0"/>
  </bookViews>
  <sheets>
    <sheet name="Rekapitulace stavby" sheetId="1" r:id="rId1"/>
    <sheet name="01 - Bourané konstrukce" sheetId="2" r:id="rId2"/>
    <sheet name="02 - Nové konstrukce" sheetId="3" r:id="rId3"/>
    <sheet name="03 - VRN" sheetId="4" r:id="rId4"/>
    <sheet name="Seznam figur" sheetId="5" r:id="rId5"/>
  </sheets>
  <definedNames>
    <definedName name="_xlnm._FilterDatabase" localSheetId="1" hidden="1">'01 - Bourané konstrukce'!$C$127:$K$258</definedName>
    <definedName name="_xlnm._FilterDatabase" localSheetId="2" hidden="1">'02 - Nové konstrukce'!$C$134:$K$657</definedName>
    <definedName name="_xlnm._FilterDatabase" localSheetId="3" hidden="1">'03 - VRN'!$C$117:$K$136</definedName>
    <definedName name="_xlnm.Print_Area" localSheetId="1">'01 - Bourané konstrukce'!$C$4:$J$76,'01 - Bourané konstrukce'!$C$82:$J$109,'01 - Bourané konstrukce'!$C$115:$K$258</definedName>
    <definedName name="_xlnm.Print_Area" localSheetId="2">'02 - Nové konstrukce'!$C$4:$J$76,'02 - Nové konstrukce'!$C$82:$J$116,'02 - Nové konstrukce'!$C$122:$K$657</definedName>
    <definedName name="_xlnm.Print_Area" localSheetId="3">'03 - VRN'!$C$4:$J$76,'03 - VRN'!$C$82:$J$99,'03 - VRN'!$C$105:$K$136</definedName>
    <definedName name="_xlnm.Print_Area" localSheetId="0">'Rekapitulace stavby'!$D$4:$AO$76,'Rekapitulace stavby'!$C$82:$AQ$98</definedName>
    <definedName name="_xlnm.Print_Area" localSheetId="4">'Seznam figur'!$C$4:$G$126</definedName>
    <definedName name="_xlnm.Print_Titles" localSheetId="0">'Rekapitulace stavby'!$92:$92</definedName>
    <definedName name="_xlnm.Print_Titles" localSheetId="1">'01 - Bourané konstrukce'!$127:$127</definedName>
    <definedName name="_xlnm.Print_Titles" localSheetId="2">'02 - Nové konstrukce'!$134:$134</definedName>
    <definedName name="_xlnm.Print_Titles" localSheetId="3">'03 - VRN'!$117:$117</definedName>
    <definedName name="_xlnm.Print_Titles" localSheetId="4">'Seznam figur'!$9:$9</definedName>
  </definedNames>
  <calcPr calcId="162913"/>
</workbook>
</file>

<file path=xl/sharedStrings.xml><?xml version="1.0" encoding="utf-8"?>
<sst xmlns="http://schemas.openxmlformats.org/spreadsheetml/2006/main" count="8030" uniqueCount="1248">
  <si>
    <t>Export Komplet</t>
  </si>
  <si>
    <t/>
  </si>
  <si>
    <t>2.0</t>
  </si>
  <si>
    <t>ZAMOK</t>
  </si>
  <si>
    <t>False</t>
  </si>
  <si>
    <t>{f779a5c1-2e9e-4e30-98df-36694e8dcf6b}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</si>
  <si>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</si>
  <si>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</si>
  <si>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</si>
  <si>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</si>
  <si>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</si>
  <si>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</si>
  <si>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</si>
  <si>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</si>
  <si>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22MT087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</si>
  <si>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</si>
  <si>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</si>
  <si>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Školní družina Děčín II</t>
  </si>
  <si>
    <t>KSO:</t>
  </si>
  <si>
    <t>CC-CZ:</t>
  </si>
  <si>
    <t>Místo:</t>
  </si>
  <si>
    <t>Kamenická 1058/48</t>
  </si>
  <si>
    <t>Datum:</t>
  </si>
  <si>
    <t>Zadavatel:</t>
  </si>
  <si>
    <t>IČ:</t>
  </si>
  <si>
    <t>002 61 238</t>
  </si>
  <si>
    <t>Statutární město Děčín</t>
  </si>
  <si>
    <t>DIČ:</t>
  </si>
  <si>
    <t>CZ00261238</t>
  </si>
  <si>
    <t>Uchazeč:</t>
  </si>
  <si>
    <t>Vyplň údaj</t>
  </si>
  <si>
    <t>Projektant:</t>
  </si>
  <si>
    <t>283 48 168</t>
  </si>
  <si>
    <t>arde s.r.o.</t>
  </si>
  <si>
    <t>CZ28348168</t>
  </si>
  <si>
    <t>True</t>
  </si>
  <si>
    <t>Zpracovatel:</t>
  </si>
  <si>
    <t>253 33 046</t>
  </si>
  <si>
    <t>STAGA stavební agentura s.r.o.</t>
  </si>
  <si>
    <t>CZ25333046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</si>
  <si>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</si>
  <si>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</si>
  <si>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</si>
  <si>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</si>
  <si>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</si>
  <si>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</si>
  <si>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</si>
  <si>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</si>
  <si>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</si>
  <si>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</si>
  <si>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</si>
  <si>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</si>
  <si>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</si>
  <si>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</si>
  <si>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</si>
  <si>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</si>
  <si>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</si>
  <si>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</si>
  <si>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</si>
  <si>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</si>
  <si>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</si>
  <si>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</si>
  <si>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</si>
  <si>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</si>
  <si>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</si>
  <si>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</si>
  <si>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</si>
  <si>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</si>
  <si>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</si>
  <si>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</si>
  <si>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</si>
  <si>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</si>
  <si>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</si>
  <si>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</si>
  <si>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</si>
  <si>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</si>
  <si>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</si>
  <si>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</si>
  <si>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</si>
  <si>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</si>
  <si>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</si>
  <si>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</si>
  <si>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</si>
  <si>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</si>
  <si>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</si>
  <si>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</si>
  <si>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</si>
  <si>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Bourané konstrukce</t>
  </si>
  <si>
    <t>STA</t>
  </si>
  <si>
    <t>1</t>
  </si>
  <si>
    <t>{061a96d0-3384-442a-ba31-ccbf610ca250}</t>
  </si>
  <si>
    <t>2</t>
  </si>
  <si>
    <t>02</t>
  </si>
  <si>
    <t>Nové konstrukce</t>
  </si>
  <si>
    <t>{67f27489-589a-426f-a2ff-22d2f46a89b1}</t>
  </si>
  <si>
    <t>03</t>
  </si>
  <si>
    <t>VRN</t>
  </si>
  <si>
    <t>{d7683b5e-3635-44b8-ae06-1ec5ed7e556f}</t>
  </si>
  <si>
    <t>skl_SCH01_pl</t>
  </si>
  <si>
    <t>14,845</t>
  </si>
  <si>
    <t>skl_SCH02_pl</t>
  </si>
  <si>
    <t>2,654</t>
  </si>
  <si>
    <t>KRYCÍ LIST SOUPISU PRACÍ</t>
  </si>
  <si>
    <t>Objekt:</t>
  </si>
  <si>
    <t>01 - Bourané konstrukce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</si>
  <si>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</si>
  <si>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</si>
  <si>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</si>
  <si>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</si>
  <si>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</si>
  <si>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</si>
  <si>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</si>
  <si>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</si>
  <si>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</si>
  <si>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</si>
  <si>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</si>
  <si>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</si>
  <si>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</si>
  <si>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</si>
  <si>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771 - Podlahy z dlaždic</t>
  </si>
  <si>
    <t>OST - Ostatní</t>
  </si>
  <si>
    <t>VP -   Vícepráce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</si>
  <si>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</si>
  <si>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</si>
  <si>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</si>
  <si>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</si>
  <si>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</si>
  <si>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</si>
  <si>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</si>
  <si>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</si>
  <si>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</si>
  <si>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</si>
  <si>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</si>
  <si>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</si>
  <si>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</si>
  <si>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</si>
  <si>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</si>
  <si>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</si>
  <si>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</si>
  <si>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</si>
  <si>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</si>
  <si>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</si>
  <si>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</si>
  <si>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2022 02</t>
  </si>
  <si>
    <t>4</t>
  </si>
  <si>
    <t>932987999</t>
  </si>
  <si>
    <t>VV</t>
  </si>
  <si>
    <t>Rozebrání chodníku (pl)</t>
  </si>
  <si>
    <t>(14,38)</t>
  </si>
  <si>
    <t>Součet</t>
  </si>
  <si>
    <t>113107112</t>
  </si>
  <si>
    <t>Odstranění podkladů nebo krytů ručně s přemístěním hmot na skládku na vzdálenost do 3 m nebo s naložením na dopravní prostředek z kameniva těženého, o tl. vrstvy přes 100 do 200 mm</t>
  </si>
  <si>
    <t>345788758</t>
  </si>
  <si>
    <t>Rozebrání chodníku - podsyp (pl)</t>
  </si>
  <si>
    <t>3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</si>
  <si>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</si>
  <si>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</si>
  <si>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</si>
  <si>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-195868167</t>
  </si>
  <si>
    <t>Vytrhání obrubínků (dl)</t>
  </si>
  <si>
    <t>0,95+1,3</t>
  </si>
  <si>
    <t>9</t>
  </si>
  <si>
    <t>Ostatní konstrukce a práce, bourání</t>
  </si>
  <si>
    <t>961055111</t>
  </si>
  <si>
    <t>Bourání základů z betonu železového</t>
  </si>
  <si>
    <t>m3</t>
  </si>
  <si>
    <t>1601832284</t>
  </si>
  <si>
    <t>Ubourání schodiště (pl * v)</t>
  </si>
  <si>
    <t>(1,54*1,42)*0,15</t>
  </si>
  <si>
    <t>5</t>
  </si>
  <si>
    <t>962022390</t>
  </si>
  <si>
    <t>Bourání zdiva nadzákladového kamenného na maltu vápennou nebo vápenocementovou, objemu do 1 m3</t>
  </si>
  <si>
    <t>-910731163</t>
  </si>
  <si>
    <t>Vybourání zídky (dl * š * v)</t>
  </si>
  <si>
    <t>(1,24)*0,32*1,00</t>
  </si>
  <si>
    <t>6</t>
  </si>
  <si>
    <t>965045112</t>
  </si>
  <si>
    <t>Bourání potěrů tl. do 50 mm cementových nebo pískocementových, plochy do 4 m2</t>
  </si>
  <si>
    <t>1170264311</t>
  </si>
  <si>
    <t>Odstranění souvrství terasy - podklad (pl)</t>
  </si>
  <si>
    <t>(skl_SCH01_pl)</t>
  </si>
  <si>
    <t>Odstranění souvrství stříšky - podklad (pl)</t>
  </si>
  <si>
    <t>(skl_SCH02_pl)</t>
  </si>
  <si>
    <t>7</t>
  </si>
  <si>
    <t>967023692</t>
  </si>
  <si>
    <t>Přisekání (špicování) ploch kamenných nebo jiných s tvrdým povrchem pro nové povrchové vrstvy, plochy do 2 m2</t>
  </si>
  <si>
    <t>1316899760</t>
  </si>
  <si>
    <t>Vybourání zídky - odsekání hlavy (dl * š)</t>
  </si>
  <si>
    <t>(1,07+7,6)*0,32</t>
  </si>
  <si>
    <t>8</t>
  </si>
  <si>
    <t>968062244</t>
  </si>
  <si>
    <t>Vybourání dřevěných rámů oken s křídly, dveřních zárubní, vrat, stěn, ostění nebo obkladů rámů oken s křídly jednoduchých, plochy do 1 m2</t>
  </si>
  <si>
    <t>-1292191346</t>
  </si>
  <si>
    <t>Vybourání oken (dl * v)</t>
  </si>
  <si>
    <t>(0,8*0,4)*3</t>
  </si>
  <si>
    <t>968072455</t>
  </si>
  <si>
    <t>Vybourání kovových rámů oken s křídly, dveřních zárubní, vrat, stěn, ostění nebo obkladů dveřních zárubní, plochy do 2 m2</t>
  </si>
  <si>
    <t>1983364023</t>
  </si>
  <si>
    <t>Vybourání dveří (š * v)</t>
  </si>
  <si>
    <t>(0,91*1,97)+(0,85*2,00)</t>
  </si>
  <si>
    <t>10</t>
  </si>
  <si>
    <t>978015331</t>
  </si>
  <si>
    <t>Otlučení vápenných nebo vápenocementových omítek vnějších ploch s vyškrabáním spar a s očištěním zdiva stupně členitosti 1 a 2, v rozsahu přes 10 do 20 %</t>
  </si>
  <si>
    <t>849522248</t>
  </si>
  <si>
    <t>Osekání omítky (pl)</t>
  </si>
  <si>
    <t>(343,77)</t>
  </si>
  <si>
    <t>11</t>
  </si>
  <si>
    <t>978015391</t>
  </si>
  <si>
    <t>Otlučení vápenných nebo vápenocementových omítek vnějších ploch s vyškrabáním spar a s očištěním zdiva stupně členitosti 1 a 2, v rozsahu přes 80 do 100 %</t>
  </si>
  <si>
    <t>1190782826</t>
  </si>
  <si>
    <t>(51,48)</t>
  </si>
  <si>
    <t>12</t>
  </si>
  <si>
    <t>978023251</t>
  </si>
  <si>
    <t>Vyškrabání cementové malty ze spár zdiva kamenného režného z lomového kamene</t>
  </si>
  <si>
    <t>1280947248</t>
  </si>
  <si>
    <t>Vyškrabání spar (pl)</t>
  </si>
  <si>
    <t>(1,07*2+7,6*2)*0,5</t>
  </si>
  <si>
    <t>13</t>
  </si>
  <si>
    <t>985131111</t>
  </si>
  <si>
    <t>Očištění ploch stěn, rubu kleneb a podlah tlakovou vodou</t>
  </si>
  <si>
    <t>-959688849</t>
  </si>
  <si>
    <t>997</t>
  </si>
  <si>
    <t>Přesun sutě</t>
  </si>
  <si>
    <t>14</t>
  </si>
  <si>
    <t>997002611</t>
  </si>
  <si>
    <t>Nakládání suti a vybouraných hmot na dopravní prostředek pro vodorovné přemístění</t>
  </si>
  <si>
    <t>t</t>
  </si>
  <si>
    <t>-1579676946</t>
  </si>
  <si>
    <t>997006002</t>
  </si>
  <si>
    <t>Úprava stavebního odpadu třídění na jednotlivé druhy</t>
  </si>
  <si>
    <t>-2102910723</t>
  </si>
  <si>
    <t>16</t>
  </si>
  <si>
    <t>997013211</t>
  </si>
  <si>
    <t>Vnitrostaveništní doprava suti a vybouraných hmot vodorovně do 50 m svisle ručně pro budovy a haly výšky do 6 m</t>
  </si>
  <si>
    <t>-804437397</t>
  </si>
  <si>
    <t>17</t>
  </si>
  <si>
    <t>997013501</t>
  </si>
  <si>
    <t>Odvoz suti a vybouraných hmot na skládku nebo meziskládku se složením, na vzdálenost do 1 km</t>
  </si>
  <si>
    <t>1099819295</t>
  </si>
  <si>
    <t>18</t>
  </si>
  <si>
    <t>997013509</t>
  </si>
  <si>
    <t>Odvoz suti a vybouraných hmot na skládku nebo meziskládku se složením, na vzdálenost Příplatek k ceně za každý další i započatý 1 km přes 1 km</t>
  </si>
  <si>
    <t>-1097080638</t>
  </si>
  <si>
    <t>21,556*9 'Přepočtené koeficientem množství</t>
  </si>
  <si>
    <t>19</t>
  </si>
  <si>
    <t>997013871</t>
  </si>
  <si>
    <t>Poplatek za uložení stavebního odpadu na recyklační skládce (skládkovné) směsného stavebního a demoličního zatříděného do Katalogu odpadů pod kódem 17 09 04</t>
  </si>
  <si>
    <t>-805283095</t>
  </si>
  <si>
    <t>PSV</t>
  </si>
  <si>
    <t>Práce a dodávky PSV</t>
  </si>
  <si>
    <t>712</t>
  </si>
  <si>
    <t>Povlakové krytiny</t>
  </si>
  <si>
    <t>20</t>
  </si>
  <si>
    <t>712340833</t>
  </si>
  <si>
    <t>Odstranění povlakové krytiny střech plochých do 10° z přitavených pásů NAIP v plné ploše třívrstvé</t>
  </si>
  <si>
    <t>-1192441514</t>
  </si>
  <si>
    <t>Odstranění souvrství terasy - NAIP (pl)</t>
  </si>
  <si>
    <t>(3,56*4,17)</t>
  </si>
  <si>
    <t>Mezisoučet</t>
  </si>
  <si>
    <t>Odstranění souvrství stříšky - NAIP (pl)</t>
  </si>
  <si>
    <t>(1,19*2,23)</t>
  </si>
  <si>
    <t>712340834</t>
  </si>
  <si>
    <t>Odstranění povlakové krytiny střech plochých do 10° z přitavených pásů NAIP v plné ploše Příplatek k ceně - 0833 za každou další vrstvu</t>
  </si>
  <si>
    <t>-1630427975</t>
  </si>
  <si>
    <t>Odstranění souvrství terasy - NAIP (pl * p)</t>
  </si>
  <si>
    <t>(skl_SCH01_pl)*3</t>
  </si>
  <si>
    <t>764</t>
  </si>
  <si>
    <t>Konstrukce klempířské</t>
  </si>
  <si>
    <t>22</t>
  </si>
  <si>
    <t>764002851</t>
  </si>
  <si>
    <t>Demontáž klempířských konstrukcí oplechování parapetů do suti</t>
  </si>
  <si>
    <t>-540261074</t>
  </si>
  <si>
    <t>Vybourání parapetů (dl)</t>
  </si>
  <si>
    <t>(0,8)*4+(0,86)+(1,31)*14+(0,66)*5+(2,81)+(1,6)*2+(2,01)*2+(0,5)+(1,8)+(1)</t>
  </si>
  <si>
    <t>23</t>
  </si>
  <si>
    <t>764004801</t>
  </si>
  <si>
    <t>Demontáž klempířských konstrukcí žlabu podokapního do suti</t>
  </si>
  <si>
    <t>1143468714</t>
  </si>
  <si>
    <t>Demontáž žlabů (dl)</t>
  </si>
  <si>
    <t>1,48+2,52+4,35</t>
  </si>
  <si>
    <t>24</t>
  </si>
  <si>
    <t>764004861</t>
  </si>
  <si>
    <t>Demontáž klempířských konstrukcí svodu do suti</t>
  </si>
  <si>
    <t>-841342116</t>
  </si>
  <si>
    <t>Demontáž svodů (dl)</t>
  </si>
  <si>
    <t>8,3+3,5+7,8+9,2</t>
  </si>
  <si>
    <t>765</t>
  </si>
  <si>
    <t>Krytina skládaná</t>
  </si>
  <si>
    <t>25</t>
  </si>
  <si>
    <t>765142811</t>
  </si>
  <si>
    <t>Demontáž krytiny z  polykarbonátových desek vlnitých nebo trapézových, sklonu do 15°</t>
  </si>
  <si>
    <t>1129814299</t>
  </si>
  <si>
    <t>Demontáž zastřešení (dl * š)</t>
  </si>
  <si>
    <t>(4,35*3,72)</t>
  </si>
  <si>
    <t>767</t>
  </si>
  <si>
    <t>Konstrukce zámečnické</t>
  </si>
  <si>
    <t>26</t>
  </si>
  <si>
    <t>767000X1</t>
  </si>
  <si>
    <t>Demontáž a likvidace konstrukce zastřešení terasy (dle PD)</t>
  </si>
  <si>
    <t>kpl</t>
  </si>
  <si>
    <t>-1005736903</t>
  </si>
  <si>
    <t>27</t>
  </si>
  <si>
    <t>767161813</t>
  </si>
  <si>
    <t>Demontáž zábradlí do suti rovného nerozebíratelný spoj hmotnosti 1 m zábradlí do 20 kg</t>
  </si>
  <si>
    <t>2050592995</t>
  </si>
  <si>
    <t>Demontáž zábradlí (dl)</t>
  </si>
  <si>
    <t>7,64</t>
  </si>
  <si>
    <t>28</t>
  </si>
  <si>
    <t>767661811</t>
  </si>
  <si>
    <t>Demontáž mříží pevných nebo otevíravých</t>
  </si>
  <si>
    <t>-1052925478</t>
  </si>
  <si>
    <t>Demontáž mříží (dl * v)</t>
  </si>
  <si>
    <t>(0,8*0,4)*2+(0,86*0,4)+(1,31*1,4)*4+(1,31*0,57)+(0,8*1,03)+(0,66*0,71)*4</t>
  </si>
  <si>
    <t>771</t>
  </si>
  <si>
    <t>Podlahy z dlaždic</t>
  </si>
  <si>
    <t>29</t>
  </si>
  <si>
    <t>771271812</t>
  </si>
  <si>
    <t>Demontáž obkladů schodišť z dlaždic keramických kladených do malty stupnic přes 250 do 350 mm</t>
  </si>
  <si>
    <t>1517067700</t>
  </si>
  <si>
    <t>Osekání obkladu schodiště (dl * p)</t>
  </si>
  <si>
    <t>(1,54)*5</t>
  </si>
  <si>
    <t>30</t>
  </si>
  <si>
    <t>771271832</t>
  </si>
  <si>
    <t>Demontáž obkladů schodišť z dlaždic keramických kladených do malty podstupnic do 250 mm</t>
  </si>
  <si>
    <t>150819628</t>
  </si>
  <si>
    <t>31</t>
  </si>
  <si>
    <t>771571810</t>
  </si>
  <si>
    <t>Demontáž podlah z dlaždic keramických kladených do malty</t>
  </si>
  <si>
    <t>-2033658485</t>
  </si>
  <si>
    <t>Odstranění souvrství terasy - dlažba (pl)</t>
  </si>
  <si>
    <t>OST</t>
  </si>
  <si>
    <t>Ostatní</t>
  </si>
  <si>
    <t>32</t>
  </si>
  <si>
    <t>OST000Y1</t>
  </si>
  <si>
    <t>Demontáž drobných prvků a jejich likvidace (dle PD)</t>
  </si>
  <si>
    <t>512</t>
  </si>
  <si>
    <t>-912803914</t>
  </si>
  <si>
    <t>Drobné prvky na fasádě (p)</t>
  </si>
  <si>
    <t>33</t>
  </si>
  <si>
    <t>OST000Y2</t>
  </si>
  <si>
    <t>Demontáž hromosvodu (dle PD)</t>
  </si>
  <si>
    <t>-530798138</t>
  </si>
  <si>
    <t>PN</t>
  </si>
  <si>
    <t>skl_PDL01_pl</t>
  </si>
  <si>
    <t>100</t>
  </si>
  <si>
    <t>skl_VP01_pl</t>
  </si>
  <si>
    <t>3,5</t>
  </si>
  <si>
    <t>skl_okap_chod_pl</t>
  </si>
  <si>
    <t>15,3</t>
  </si>
  <si>
    <t>skl_VP03_pl</t>
  </si>
  <si>
    <t>45</t>
  </si>
  <si>
    <t>obkop_obj</t>
  </si>
  <si>
    <t>7,884</t>
  </si>
  <si>
    <t>02 - Nové konstrukce</t>
  </si>
  <si>
    <t>ornice_pl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</si>
  <si>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</si>
  <si>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</si>
  <si>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</si>
  <si>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</si>
  <si>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</si>
  <si>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</si>
  <si>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</si>
  <si>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766 - Konstrukce truhlářské</t>
  </si>
  <si>
    <t xml:space="preserve">    784 - Dokončovací práce - malby a tapety</t>
  </si>
  <si>
    <t>121112003</t>
  </si>
  <si>
    <t>Sejmutí ornice ručně při souvislé ploše, tl. vrstvy do 200 mm</t>
  </si>
  <si>
    <t>468470117</t>
  </si>
  <si>
    <t>Skrývka (předpokládaná pl)</t>
  </si>
  <si>
    <t>(45,0)</t>
  </si>
  <si>
    <t>162206113</t>
  </si>
  <si>
    <t>Vodorovné přemístění výkopku bez naložení, avšak se složením zemin schopných zúrodnění, na vzdálenost přes 50 do 100 m</t>
  </si>
  <si>
    <t>1827748426</t>
  </si>
  <si>
    <t>Skrývka - přesun po staveništi (předpokládaná pl * v)</t>
  </si>
  <si>
    <t>(ornice_pl)*0,15</t>
  </si>
  <si>
    <t>167103101</t>
  </si>
  <si>
    <t>Nakládání neulehlého výkopku z hromad zeminy schopné zúrodnění</t>
  </si>
  <si>
    <t>-286238384</t>
  </si>
  <si>
    <t>Skrývka - naložení (předpokládaná pl * v)</t>
  </si>
  <si>
    <t>171206111</t>
  </si>
  <si>
    <t>Uložení zemin schopných zúrodnění nebo výsypek do násypů předepsaných tvarů s urovnáním</t>
  </si>
  <si>
    <t>192476732</t>
  </si>
  <si>
    <t>Skrývka - uložení na staveništi (předpokládaná pl * v)</t>
  </si>
  <si>
    <t>132212131</t>
  </si>
  <si>
    <t>Hloubení nezapažených rýh šířky do 800 mm ručně s urovnáním dna do předepsaného profilu a spádu v hornině třídy těžitelnosti I skupiny 3 soudržných</t>
  </si>
  <si>
    <t>-1542874258</t>
  </si>
  <si>
    <t>Zemní práce - obkop objektu (dl * š * v)</t>
  </si>
  <si>
    <t>(10,88*2+15,40*2)*0,50*0,30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</si>
  <si>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</si>
  <si>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</si>
  <si>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-2067220513</t>
  </si>
  <si>
    <t>Zemní práce - přesun po staveništi (předpokládaný obj)</t>
  </si>
  <si>
    <t>(obkop_obj)</t>
  </si>
  <si>
    <t>171201201</t>
  </si>
  <si>
    <t>Uložení sypaniny na skládky nebo meziskládky bez hutnění s upravením uložené sypaniny do předepsaného tvaru</t>
  </si>
  <si>
    <t>293512609</t>
  </si>
  <si>
    <t>Zemní práce - uložení na staveništi (předpokládaný obj)</t>
  </si>
  <si>
    <t>182911131</t>
  </si>
  <si>
    <t>Vyplnění otvorů zpevňovacích prefabrikátů ornicí nebo substrátem vrstvou tloušťky přes 100 do 150 mm pro výsadbu rostlin na svahu přes 1:2 do 1:1</t>
  </si>
  <si>
    <t>-2100061814</t>
  </si>
  <si>
    <t>Souvrství zeleně - subtrát (pl)</t>
  </si>
  <si>
    <t>skladba VP03</t>
  </si>
  <si>
    <t>(skl_VP03_pl)</t>
  </si>
  <si>
    <t>M</t>
  </si>
  <si>
    <t>10371500</t>
  </si>
  <si>
    <t>substrát pro trávníky VL</t>
  </si>
  <si>
    <t>-1485805130</t>
  </si>
  <si>
    <t>45*0,058 'Přepočtené koeficientem množství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</si>
  <si>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</si>
  <si>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</si>
  <si>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-1864056156</t>
  </si>
  <si>
    <t>Souvrství zeleně - osetí, příprava (pl)</t>
  </si>
  <si>
    <t>181411121</t>
  </si>
  <si>
    <t>Založení trávníku na půdě předem připravené plochy do 1000 m2 výsevem včetně utažení lučního v rovině nebo na svahu do 1:5</t>
  </si>
  <si>
    <t>1433724669</t>
  </si>
  <si>
    <t>Souvrství zeleně - osetí (pl)</t>
  </si>
  <si>
    <t>00572100</t>
  </si>
  <si>
    <t>osivo jetelotráva intenzivní víceletá</t>
  </si>
  <si>
    <t>kg</t>
  </si>
  <si>
    <t>-1312124138</t>
  </si>
  <si>
    <t>45*0,02 'Přepočtené koeficientem množství</t>
  </si>
  <si>
    <t>Svislé a kompletní konstrukce</t>
  </si>
  <si>
    <t>310236251</t>
  </si>
  <si>
    <t>Zazdívka otvorů ve zdivu nadzákladovém cihlami pálenými plochy přes 0,0225 m2 do 0,09 m2, ve zdi tl. přes 300 do 450 mm</t>
  </si>
  <si>
    <t>kus</t>
  </si>
  <si>
    <t>-903280146</t>
  </si>
  <si>
    <t>Zazdění otvoru (p)</t>
  </si>
  <si>
    <t>Vodorovné konstrukce</t>
  </si>
  <si>
    <t>417321616</t>
  </si>
  <si>
    <t>Ztužující pásy a věnce z betonu železového (bez výztuže) tř. C 30/37</t>
  </si>
  <si>
    <t>2100889374</t>
  </si>
  <si>
    <t>Zídka - nadbetonávka (dl * š * v)</t>
  </si>
  <si>
    <t>(1,07*2+7,60*2)*0,40*0,07</t>
  </si>
  <si>
    <t>žb_věnec_obj</t>
  </si>
  <si>
    <t>417351115</t>
  </si>
  <si>
    <t>Bednění bočnic ztužujících pásů a věnců včetně vzpěr zřízení</t>
  </si>
  <si>
    <t>-1799733312</t>
  </si>
  <si>
    <t>Zídka - nadbetonávka, bednění (dl * v)</t>
  </si>
  <si>
    <t>(1,07*2+7,60*2)*(0,07+0,04*2)</t>
  </si>
  <si>
    <t>417351116</t>
  </si>
  <si>
    <t>Bednění bočnic ztužujících pásů a věnců včetně vzpěr odstranění</t>
  </si>
  <si>
    <t>-13999737</t>
  </si>
  <si>
    <t>417361821</t>
  </si>
  <si>
    <t>Výztuž ztužujících pásů a věnců z betonářské oceli 10 505 (R) nebo BSt 500</t>
  </si>
  <si>
    <t>769586480</t>
  </si>
  <si>
    <t>Zídka - nadbetonávka, výztuž (pl * hm) (hm = 7,90 kg/m2)</t>
  </si>
  <si>
    <t>(1,07+7,60)*0,40*7,90*1,2/1000</t>
  </si>
  <si>
    <t>Úpravy povrchů, podlahy a osazování výplní</t>
  </si>
  <si>
    <t>622125110</t>
  </si>
  <si>
    <t>Vyplnění spár vnějších povrchů vápennou maltou, ploch z tvárnic nebo kamene stěn</t>
  </si>
  <si>
    <t>14012499</t>
  </si>
  <si>
    <t>Zídka - zapravení spárování (dl * v)</t>
  </si>
  <si>
    <t>(1,07*2+7,60*2)*0,50</t>
  </si>
  <si>
    <t>629991012</t>
  </si>
  <si>
    <t>Zakrytí vnějších ploch před znečištěním včetně pozdějšího odkrytí výplní otvorů a svislých ploch fólií přilepenou na začišťovací lištu</t>
  </si>
  <si>
    <t>-1345300827</t>
  </si>
  <si>
    <t>612325302</t>
  </si>
  <si>
    <t>Vápenocementová omítka ostění nebo nadpraží štuková</t>
  </si>
  <si>
    <t>-1912912927</t>
  </si>
  <si>
    <t>Zparavení ostění (dl * š)</t>
  </si>
  <si>
    <t>(0,89+0,45*2+0,9+0,45*2+1,01+2,04*2)*0,50</t>
  </si>
  <si>
    <t>622000X1</t>
  </si>
  <si>
    <t>D+M dorovnání parapetů termoizolační maltou tl. do 40 mm (dle PD)</t>
  </si>
  <si>
    <t>729322904</t>
  </si>
  <si>
    <t>Vyrovnání parapetů (dl * š)</t>
  </si>
  <si>
    <t>(44,32)*0,15</t>
  </si>
  <si>
    <t>622325112</t>
  </si>
  <si>
    <t>Oprava vápenné omítky vnějších ploch stupně členitosti 1 hladké stěn, v rozsahu opravované plochy přes 10 do 30%</t>
  </si>
  <si>
    <t>-1282678670</t>
  </si>
  <si>
    <t>Oprava omítky (pl)</t>
  </si>
  <si>
    <t>(335,10)</t>
  </si>
  <si>
    <t>622211041</t>
  </si>
  <si>
    <t>Montáž kontaktního zateplení lepením a mechanickým kotvením z polystyrenových desek na vnější stěny, na podklad betonový nebo z lehčeného betonu, z tvárnic keramických nebo vápenopískových, tloušťky desek přes 160 do 200 mm</t>
  </si>
  <si>
    <t>1151840778</t>
  </si>
  <si>
    <t>622251101</t>
  </si>
  <si>
    <t>Montáž kontaktního zateplení lepením a mechanickým kotvením Příplatek k cenám za zápustnou montáž kotev s použitím tepelněizolačních zátek na vnější stěny z polystyrenu</t>
  </si>
  <si>
    <t>1412817528</t>
  </si>
  <si>
    <t>622251211</t>
  </si>
  <si>
    <t>Montáž kontaktního zateplení lepením a mechanickým kotvením Příplatek k cenám za zesílené vyztužení druhou vrstvou sklovláknitého pletiva vnějších stěn</t>
  </si>
  <si>
    <t>-2138547362</t>
  </si>
  <si>
    <t>28376046</t>
  </si>
  <si>
    <t>deska EPS grafitová fasádní λ=0,032 tl 180mm</t>
  </si>
  <si>
    <t>-533356287</t>
  </si>
  <si>
    <t>Souvrství fasády - KZS (dl * v) - otvory (š * v)</t>
  </si>
  <si>
    <t>1.PP</t>
  </si>
  <si>
    <t>(2,80+2,03)+(4,51)+(22,92)+(14,53)</t>
  </si>
  <si>
    <t>-(0,78*0,39*3+0,84*0,39+1,29*1,39*3+1,29*0,56+0,89*1,96+0,78*1,02)</t>
  </si>
  <si>
    <t>1.NP; 2.NP</t>
  </si>
  <si>
    <t>(10,88+8,79+2,10+6,60+5,21+6,42+3,56+8,97)*7,00</t>
  </si>
  <si>
    <t>-(1,29*1,39*4+0,64*0,7*3+0,49*0,49+0,99*2,06+2,79*1,78+1,58*1,78*2+1,99*1,39)</t>
  </si>
  <si>
    <t>-(0,42*0,79+1,23*1,39*5+1,78*2,8+0,62*1,39+0,98*1,39+0,88*2,04+1,99*1,39)</t>
  </si>
  <si>
    <t>359,815*1,1 'Přepočtené koeficientem množství</t>
  </si>
  <si>
    <t>28376448</t>
  </si>
  <si>
    <t>deska XPS hrana rovná a strukturovaný povrch 300kPa tl 180mm</t>
  </si>
  <si>
    <t>921914214</t>
  </si>
  <si>
    <t>(30,3)</t>
  </si>
  <si>
    <t>(1,30+2,75+3,24+0,20+4,41+3,56+3,55+1,52+1,80)*0,30</t>
  </si>
  <si>
    <t>36,999*1,1 'Přepočtené koeficientem množství</t>
  </si>
  <si>
    <t>622232071</t>
  </si>
  <si>
    <t>Montáž kontaktního zateplení vnějšího ostění, nadpraží nebo parapetu lepením z desek z fenolické pěny hloubky špalet přes 200 do 400 mm, tloušťky desek přes 80 do 120 mm</t>
  </si>
  <si>
    <t>900652732</t>
  </si>
  <si>
    <t>Souvrství fasády - KZS, ostění (dl)</t>
  </si>
  <si>
    <t>(0,97+0,78*2)+(0,89+1,96*2)+(1,29+1,39*2)*12+(1,29+0,56*2)+(0,64+0,70*2)*3+(0,49*2+0,49*2)+(0,99+2,06*2)+(2,79+1,78*2)+(1,58+1,78*2)*2</t>
  </si>
  <si>
    <t>(1,99+1,39*2)*2+(0,42+0,79*2)+(1,78+2,80*2)+(0,62+1,39*2)+(0,98+1,39*2)+(0,88+2,04*2)</t>
  </si>
  <si>
    <t>283764X1</t>
  </si>
  <si>
    <t>deska PUR pěna λ=0,021 tl 100 mm (dle PD)</t>
  </si>
  <si>
    <t>-460068634</t>
  </si>
  <si>
    <t>Souvrství fasády - KZS, ostění (dl * š)</t>
  </si>
  <si>
    <t>((0,97+0,78*2)+(0,89+1,96*2)+(1,29+1,39*2)*12+(1,29+0,56*2)+(0,64+0,70*2)*3+(0,49*2+0,49*2)+(0,99+2,06*2)+(2,79+1,78*2)+(1,58+1,78*2)*2)*0,21</t>
  </si>
  <si>
    <t>((1,99+1,39*2)*2+(0,42+0,79*2)+(1,78+2,80*2)+(0,62+1,39*2)+(0,98+1,39*2)+(0,88+2,04*2))*0,21</t>
  </si>
  <si>
    <t>25,084*1,1 'Přepočtené koeficientem množství</t>
  </si>
  <si>
    <t>622143003</t>
  </si>
  <si>
    <t>Montáž omítkových profilů plastových, pozinkovaných nebo dřevěných upevněných vtlačením do podkladní vrstvy nebo přibitím rohových s tkaninou</t>
  </si>
  <si>
    <t>429366212</t>
  </si>
  <si>
    <t>59051486</t>
  </si>
  <si>
    <t>profil rohový PVC 15x15mm s výztužnou tkaninou š 100mm pro ETICS</t>
  </si>
  <si>
    <t>2132073424</t>
  </si>
  <si>
    <t>KZS systémové lišty (dl)</t>
  </si>
  <si>
    <t>(0,39*8+1,39*6+0,56*2+1,96*2+1,02*2)*2</t>
  </si>
  <si>
    <t>0,78*3+0,84+1,49*4+0,98</t>
  </si>
  <si>
    <t>(1,39*10+0,70*6+0,69*2+2,06*2+1,78*6)*2</t>
  </si>
  <si>
    <t>1,49*4+0,84*3+0,69+3+1,78*2+2,19</t>
  </si>
  <si>
    <t>(0,79*2+1,39*16+2,80*2+2,04*2)*2</t>
  </si>
  <si>
    <t>0,62+1,43+1,98+0,82+1,18+1,49*4+2,19</t>
  </si>
  <si>
    <t>objektové rohy (dl)</t>
  </si>
  <si>
    <t>(8,00)*6+(11,3*2+15,8*2)*2+(1,19+2,23)</t>
  </si>
  <si>
    <t>374,68*1,1 'Přepočtené koeficientem množství</t>
  </si>
  <si>
    <t>59051510</t>
  </si>
  <si>
    <t>profil začišťovací s okapnicí PVC s výztužnou tkaninou pro nadpraží ETICS</t>
  </si>
  <si>
    <t>1459683331</t>
  </si>
  <si>
    <t>(0,78*3+0,84+1,49*4+1,09+0,98)*2</t>
  </si>
  <si>
    <t>(1,49*4+0,84*3+0,69+1,35+3+1,78*2+2,19)*2</t>
  </si>
  <si>
    <t>(0,62+1,43+1,98+0,82+1,18+1,49*4+1,08+2,19)*2</t>
  </si>
  <si>
    <t>(11,3*2+15,8*2)</t>
  </si>
  <si>
    <t>145,68*1,1 'Přepočtené koeficientem množství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</si>
  <si>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</si>
  <si>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</si>
  <si>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1279599545</t>
  </si>
  <si>
    <t>(0,89+1,96*2)+(0,78+0,39*2)*3+(0,84+0,39*2)</t>
  </si>
  <si>
    <t>34</t>
  </si>
  <si>
    <t>59051476</t>
  </si>
  <si>
    <t>profil začišťovací PVC 9mm s výztužnou tkaninou pro ostění ETICS</t>
  </si>
  <si>
    <t>-1042534179</t>
  </si>
  <si>
    <t>130,56*1,1 'Přepočtené koeficientem množství</t>
  </si>
  <si>
    <t>35</t>
  </si>
  <si>
    <t>622143002</t>
  </si>
  <si>
    <t>Montáž omítkových profilů plastových, pozinkovaných nebo dřevěných upevněných vtlačením do podkladní vrstvy nebo přibitím dilatačních s tkaninou</t>
  </si>
  <si>
    <t>362978090</t>
  </si>
  <si>
    <t>36</t>
  </si>
  <si>
    <t>59051512</t>
  </si>
  <si>
    <t>profil začišťovací s okapnicí PVC s výztužnou tkaninou pro parapet ETICS</t>
  </si>
  <si>
    <t>2017197830</t>
  </si>
  <si>
    <t>44,32*1,1 'Přepočtené koeficientem množství</t>
  </si>
  <si>
    <t>37</t>
  </si>
  <si>
    <t>621142001</t>
  </si>
  <si>
    <t>Potažení vnějších ploch pletivem v ploše nebo pruzích, na plném podkladu sklovláknitým vtlačením do tmelu podhledů</t>
  </si>
  <si>
    <t>-2000025692</t>
  </si>
  <si>
    <t>Souvrství fasády - perlinka (pl)</t>
  </si>
  <si>
    <t>stříška</t>
  </si>
  <si>
    <t>(2,42*1,20)</t>
  </si>
  <si>
    <t>římsa</t>
  </si>
  <si>
    <t>(11,30*2+15,80*2)*0,60</t>
  </si>
  <si>
    <t>38</t>
  </si>
  <si>
    <t>621151001</t>
  </si>
  <si>
    <t>Penetrační nátěr vnějších pastovitých tenkovrstvých omítek akrylátový univerzální podhledů</t>
  </si>
  <si>
    <t>-906910029</t>
  </si>
  <si>
    <t>Souvrství fasády - omítka, penetrace (pl)</t>
  </si>
  <si>
    <t>39</t>
  </si>
  <si>
    <t>622151001</t>
  </si>
  <si>
    <t>Penetrační nátěr vnějších pastovitých tenkovrstvých omítek akrylátový univerzální stěn</t>
  </si>
  <si>
    <t>-1349115036</t>
  </si>
  <si>
    <t>Souvrství fasády - omítka, penetrace (dl * v) - otvory (š * v)</t>
  </si>
  <si>
    <t>ostění (dl * š)</t>
  </si>
  <si>
    <t>((0,89+1,96*2)+(0,78+0,39*2)*3+(0,84+0,39*2))*0,31</t>
  </si>
  <si>
    <t>((0,97+0,78*2)+(0,89+1,96*2)+(1,29+1,39*2)*12+(1,29+0,56*2)+(0,64+0,70*2)*3+(0,49*2+0,49*2)+(0,99+2,06*2)+(2,79+1,78*2)+(1,58+1,78*2)*2)*0,31</t>
  </si>
  <si>
    <t>((1,99+1,39*2)*2+(0,42+0,79*2)+(1,78+2,80*2)+(0,62+1,39*2)+(0,98+1,39*2)+(0,88+2,04*2))*0,31</t>
  </si>
  <si>
    <t>40</t>
  </si>
  <si>
    <t>621531012</t>
  </si>
  <si>
    <t>Omítka tenkovrstvá silikonová vnějších ploch probarvená bez penetrace zatíraná (škrábaná), zrnitost 1,5 mm podhledů</t>
  </si>
  <si>
    <t>63748810</t>
  </si>
  <si>
    <t>Souvrství fasády - omítka (pl)</t>
  </si>
  <si>
    <t>41</t>
  </si>
  <si>
    <t>622531012</t>
  </si>
  <si>
    <t>Omítka tenkovrstvá silikonová vnějších ploch probarvená bez penetrace zatíraná (škrábaná), zrnitost 1,5 mm stěn</t>
  </si>
  <si>
    <t>-1529604016</t>
  </si>
  <si>
    <t>Souvrství fasády - omítka (dl * v) - otvory (š * v)</t>
  </si>
  <si>
    <t>42</t>
  </si>
  <si>
    <t>622151021</t>
  </si>
  <si>
    <t>Penetrační nátěr vnějších pastovitých tenkovrstvých omítek mozaikových akrylátový stěn</t>
  </si>
  <si>
    <t>1293484458</t>
  </si>
  <si>
    <t>Souvrství soklu - omítka, penetrace (pl)</t>
  </si>
  <si>
    <t>(16,88)</t>
  </si>
  <si>
    <t>43</t>
  </si>
  <si>
    <t>622511112</t>
  </si>
  <si>
    <t>Omítka tenkovrstvá akrylátová vnějších ploch probarvená bez penetrace mozaiková střednězrnná stěn</t>
  </si>
  <si>
    <t>-354851340</t>
  </si>
  <si>
    <t>Souvrství soklu - omítka (pl)</t>
  </si>
  <si>
    <t>44</t>
  </si>
  <si>
    <t>631311115</t>
  </si>
  <si>
    <t>Mazanina z betonu prostého bez zvýšených nároků na prostředí tl. přes 50 do 80 mm tř. C 20/25</t>
  </si>
  <si>
    <t>-1742217925</t>
  </si>
  <si>
    <t>Souvrství střechy - mazanina (pl * v)</t>
  </si>
  <si>
    <t>skladba SCH01</t>
  </si>
  <si>
    <t>(skl_SCH01_pl)*0,05</t>
  </si>
  <si>
    <t>631319011</t>
  </si>
  <si>
    <t>Příplatek k cenám mazanin za úpravu povrchu mazaniny přehlazením, mazanina tl. přes 50 do 80 mm</t>
  </si>
  <si>
    <t>121960461</t>
  </si>
  <si>
    <t>46</t>
  </si>
  <si>
    <t>631319171</t>
  </si>
  <si>
    <t>Příplatek k cenám mazanin za stržení povrchu spodní vrstvy mazaniny latí před vložením výztuže nebo pletiva pro tl. obou vrstev mazaniny přes 50 do 80 mm</t>
  </si>
  <si>
    <t>-1706933100</t>
  </si>
  <si>
    <t>47</t>
  </si>
  <si>
    <t>631362021</t>
  </si>
  <si>
    <t>Výztuž mazanin ze svařovaných sítí z drátů typu KARI</t>
  </si>
  <si>
    <t>1539285510</t>
  </si>
  <si>
    <t>Souvrství střechy - mazanina, výztuž (pl * hm) (hm = 3,03 kg/m2)</t>
  </si>
  <si>
    <t>(skl_SCH01_pl)*3,03*1,2/1000</t>
  </si>
  <si>
    <t>48</t>
  </si>
  <si>
    <t>634112123</t>
  </si>
  <si>
    <t>Obvodová dilatace mezi stěnou a mazaninou nebo potěrem podlahovým páskem z pěnového PE s fólií tl. do 10 mm, výšky 80 mm</t>
  </si>
  <si>
    <t>-1233212222</t>
  </si>
  <si>
    <t>Souvrství střechy - mazanina, dilatace (dl)</t>
  </si>
  <si>
    <t>3,56+4,17</t>
  </si>
  <si>
    <t>49</t>
  </si>
  <si>
    <t>632902211</t>
  </si>
  <si>
    <t>Příprava zatvrdlého povrchu betonových mazanin pro cementový potěr cementovým mlékem s přísadou</t>
  </si>
  <si>
    <t>-84825010</t>
  </si>
  <si>
    <t>Souvrství střechy - potěr, příprava (pl)</t>
  </si>
  <si>
    <t>skladba SCH02</t>
  </si>
  <si>
    <t>50</t>
  </si>
  <si>
    <t>632452431</t>
  </si>
  <si>
    <t>Doplnění cementového potěru na mazaninách a betonových podkladech (s dodáním hmot), hlazeného dřevěným nebo ocelovým hladítkem, plochy jednotlivě přes 1 m2 do 4 m2 a tl. přes 20 do 30 mm</t>
  </si>
  <si>
    <t>-62243273</t>
  </si>
  <si>
    <t>Souvrství střechy - potěr (pl)</t>
  </si>
  <si>
    <t>51</t>
  </si>
  <si>
    <t>637111114</t>
  </si>
  <si>
    <t>Okapový chodník z kameniva s udusáním a urovnáním povrchu ze štěrkopísku tl. 250 mm</t>
  </si>
  <si>
    <t>1430446240</t>
  </si>
  <si>
    <t>Souvrství okapového chodníku - podsyp (pl)</t>
  </si>
  <si>
    <t>(skl_okap_chod_pl)</t>
  </si>
  <si>
    <t>52</t>
  </si>
  <si>
    <t>637211122</t>
  </si>
  <si>
    <t>Okapový chodník z dlaždic betonových se zalitím spár cementovou maltou do písku, tl. dlaždic 60 mm</t>
  </si>
  <si>
    <t>876952247</t>
  </si>
  <si>
    <t>Souvrství okapového chodníku - dlaždice (pl)</t>
  </si>
  <si>
    <t>(51,00)*0,30</t>
  </si>
  <si>
    <t>53</t>
  </si>
  <si>
    <t>637311131</t>
  </si>
  <si>
    <t>Okapový chodník z obrubníků betonových zahradních, se zalitím spár cementovou maltou do lože z betonu prostého</t>
  </si>
  <si>
    <t>-814842127</t>
  </si>
  <si>
    <t>Souvrství okapového chodníku - obrubník (dl)</t>
  </si>
  <si>
    <t>51,00</t>
  </si>
  <si>
    <t>54</t>
  </si>
  <si>
    <t>941311111</t>
  </si>
  <si>
    <t>Montáž lešení řadového modulového lehkého pracovního s podlahami s provozním zatížením tř. 3 do 200 kg/m2 šířky tř. SW06 od 0,6 do 0,9 m, výšky do 10 m</t>
  </si>
  <si>
    <t>-1823225006</t>
  </si>
  <si>
    <t>55</t>
  </si>
  <si>
    <t>941311211</t>
  </si>
  <si>
    <t>Montáž lešení řadového modulového lehkého pracovního s podlahami s provozním zatížením tř. 3 do 200 kg/m2 Příplatek za první a každý další den použití lešení k ceně -1111 nebo -1112</t>
  </si>
  <si>
    <t>-586409959</t>
  </si>
  <si>
    <t>450*120 'Přepočtené koeficientem množství</t>
  </si>
  <si>
    <t>56</t>
  </si>
  <si>
    <t>941311811</t>
  </si>
  <si>
    <t>Demontáž lešení řadového modulového lehkého pracovního s podlahami s provozním zatížením tř. 3 do 200 kg/m2 šířky SW06 od 0,6 do 0,9 m, výšky do 10 m</t>
  </si>
  <si>
    <t>976221170</t>
  </si>
  <si>
    <t>57</t>
  </si>
  <si>
    <t>949101111</t>
  </si>
  <si>
    <t>Lešení pomocné pracovní pro objekty pozemních staveb pro zatížení do 150 kg/m2, o výšce lešeňové podlahy do 1,9 m</t>
  </si>
  <si>
    <t>-82876145</t>
  </si>
  <si>
    <t>58</t>
  </si>
  <si>
    <t>952901111</t>
  </si>
  <si>
    <t>Vyčištění budov nebo objektů před předáním do užívání budov bytové nebo občanské výstavby, světlé výšky podlaží do 4 m</t>
  </si>
  <si>
    <t>-1086326412</t>
  </si>
  <si>
    <t>998</t>
  </si>
  <si>
    <t>Přesun hmot</t>
  </si>
  <si>
    <t>59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</si>
  <si>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</si>
  <si>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</si>
  <si>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1297793706</t>
  </si>
  <si>
    <t>711</t>
  </si>
  <si>
    <t>Izolace proti vodě, vlhkosti a plynům</t>
  </si>
  <si>
    <t>60</t>
  </si>
  <si>
    <t>711161222</t>
  </si>
  <si>
    <t>Izolace proti zemní vlhkosti a beztlakové vodě nopovými fóliemi na ploše svislé S vrstva ochranná, odvětrávací a drenážní s nakašírovanou filtrační textilií výška nopku 8,0 mm, tl. fólie do 0,6 mm</t>
  </si>
  <si>
    <t>1575047713</t>
  </si>
  <si>
    <t>Souvrství soklu - nopovka (dl * v)</t>
  </si>
  <si>
    <t>(10,88*2+15,40*2)*0,50</t>
  </si>
  <si>
    <t>61</t>
  </si>
  <si>
    <t>711161384</t>
  </si>
  <si>
    <t>Izolace proti zemní vlhkosti a beztlakové vodě nopovými fóliemi ostatní ukončení izolace provětrávací lištou</t>
  </si>
  <si>
    <t>-249903361</t>
  </si>
  <si>
    <t>Souvrství soklu - nopovka, lišta (dl)</t>
  </si>
  <si>
    <t>10,88*2+15,40*2</t>
  </si>
  <si>
    <t>62</t>
  </si>
  <si>
    <t>998711101</t>
  </si>
  <si>
    <t>Přesun hmot pro izolace proti vodě, vlhkosti a plynům stanovený z hmotnosti přesunovaného materiálu vodorovná dopravní vzdálenost do 50 m v objektech výšky do 6 m</t>
  </si>
  <si>
    <t>1648507754</t>
  </si>
  <si>
    <t>63</t>
  </si>
  <si>
    <t>712311101</t>
  </si>
  <si>
    <t>Provedení povlakové krytiny střech plochých do 10° natěradly a tmely za studena nátěrem lakem penetračním nebo asfaltovým</t>
  </si>
  <si>
    <t>-502658162</t>
  </si>
  <si>
    <t>Souvrství střechy - HIV, NAIP, penetrace (pl)</t>
  </si>
  <si>
    <t>64</t>
  </si>
  <si>
    <t>712811101</t>
  </si>
  <si>
    <t>Provedení povlakové krytiny střech samostatným vytažením izolačního povlaku za studena na konstrukce převyšující úroveň střechy, nátěrem penetračním</t>
  </si>
  <si>
    <t>-1618780550</t>
  </si>
  <si>
    <t>Souvrství střechy - HIS, NAIP, penetrace (dl * v)</t>
  </si>
  <si>
    <t>(3,56+4,17)*0,30</t>
  </si>
  <si>
    <t>65</t>
  </si>
  <si>
    <t>11163153</t>
  </si>
  <si>
    <t>emulze asfaltová penetrační</t>
  </si>
  <si>
    <t>litr</t>
  </si>
  <si>
    <t>-1958127423</t>
  </si>
  <si>
    <t>17,164*0,35 'Přepočtené koeficientem množství</t>
  </si>
  <si>
    <t>66</t>
  </si>
  <si>
    <t>712341559</t>
  </si>
  <si>
    <t>Provedení povlakové krytiny střech plochých do 10° pásy přitavením NAIP v plné ploše</t>
  </si>
  <si>
    <t>375646373</t>
  </si>
  <si>
    <t>Souvrství střechy - HIV, NAIP (dl * š)</t>
  </si>
  <si>
    <t>67</t>
  </si>
  <si>
    <t>712841559</t>
  </si>
  <si>
    <t>Provedení povlakové krytiny střech samostatným vytažením izolačního povlaku pásy přitavením na konstrukce převyšující úroveň střechy, NAIP</t>
  </si>
  <si>
    <t>-467856646</t>
  </si>
  <si>
    <t>Souvrství střechy - HIS, NAIP (dl * v)</t>
  </si>
  <si>
    <t>68</t>
  </si>
  <si>
    <t>62853004</t>
  </si>
  <si>
    <t>pás asfaltový natavitelný modifikovaný SBS tl 4,0mm s vložkou ze skleněné tkaniny a spalitelnou PE fólií nebo jemnozrnným minerálním posypem na horním povrchu</t>
  </si>
  <si>
    <t>1035587027</t>
  </si>
  <si>
    <t>17,164*1,1 'Přepočtené koeficientem množství</t>
  </si>
  <si>
    <t>69</t>
  </si>
  <si>
    <t>712391171</t>
  </si>
  <si>
    <t>Provedení povlakové krytiny střech plochých do 10° -ostatní práce provedení vrstvy textilní podkladní</t>
  </si>
  <si>
    <t>-733749403</t>
  </si>
  <si>
    <t>Souvrství střechy - HIV, mPVC, separace (pl)</t>
  </si>
  <si>
    <t>70</t>
  </si>
  <si>
    <t>712831101</t>
  </si>
  <si>
    <t>Provedení povlakové krytiny střech samostatným vytažením izolačního povlaku pásy na sucho na konstrukce převyšující úroveň střechy, AIP, NAIP nebo tkaninou</t>
  </si>
  <si>
    <t>722801275</t>
  </si>
  <si>
    <t>Souvrství střechy - HIS, mPVC, separace (dl * v)</t>
  </si>
  <si>
    <t>(1,19+2,23)*0,30</t>
  </si>
  <si>
    <t>71</t>
  </si>
  <si>
    <t>69311068</t>
  </si>
  <si>
    <t>geotextilie netkaná separační, ochranná, filtrační, drenážní PP 300g/m2</t>
  </si>
  <si>
    <t>372983909</t>
  </si>
  <si>
    <t>3,68*1,1 'Přepočtené koeficientem množství</t>
  </si>
  <si>
    <t>72</t>
  </si>
  <si>
    <t>712363404</t>
  </si>
  <si>
    <t>Provedení povlakové krytiny střech plochých do 10° s mechanicky kotvenou izolací včetně položení fólie a horkovzdušného svaření tl. tepelné izolace do 100 mm budovy výšky do 18 m, kotvené do betonu vnitřní pole</t>
  </si>
  <si>
    <t>-1842423805</t>
  </si>
  <si>
    <t>Souvrství střechy - HIV, mPVC (dl * š)</t>
  </si>
  <si>
    <t>73</t>
  </si>
  <si>
    <t>712362301</t>
  </si>
  <si>
    <t>Provedení dvojitého hydroizolačního systému plochých střech na ploše svislé S fólií z mPVC kladenou volně jednovrstvá s horkovzdušným navařením jednotlivých segmentů</t>
  </si>
  <si>
    <t>943784158</t>
  </si>
  <si>
    <t>Souvrství střechy - HIS, mPVC (dl * v)</t>
  </si>
  <si>
    <t>74</t>
  </si>
  <si>
    <t>28322000</t>
  </si>
  <si>
    <t>fólie hydroizolační střešní mPVC mechanicky kotvená tl 2,0mm šedá</t>
  </si>
  <si>
    <t>2034008927</t>
  </si>
  <si>
    <t>75</t>
  </si>
  <si>
    <t>998712101</t>
  </si>
  <si>
    <t>Přesun hmot pro povlakové krytiny stanovený z hmotnosti přesunovaného materiálu vodorovná dopravní vzdálenost do 50 m v objektech výšky do 6 m</t>
  </si>
  <si>
    <t>-48753550</t>
  </si>
  <si>
    <t>76</t>
  </si>
  <si>
    <t>998712181</t>
  </si>
  <si>
    <t>Přesun hmot pro povlakové krytiny stanovený z hmotnosti přesunovaného materiálu Příplatek k cenám za přesun prováděný bez použití mechanizace pro jakoukoliv výšku objektu</t>
  </si>
  <si>
    <t>-743457625</t>
  </si>
  <si>
    <t>713</t>
  </si>
  <si>
    <t>Izolace tepelné</t>
  </si>
  <si>
    <t>77</t>
  </si>
  <si>
    <t>713121131</t>
  </si>
  <si>
    <t>Montáž tepelné izolace podlah parotěsnými reflexními pásy, tloušťka izolace do 5 mm</t>
  </si>
  <si>
    <t>-1299967410</t>
  </si>
  <si>
    <t>Souvrství podlahy - parotěs (pl)</t>
  </si>
  <si>
    <t>skladba PDL01</t>
  </si>
  <si>
    <t>(skl_PDL01_pl)</t>
  </si>
  <si>
    <t>78</t>
  </si>
  <si>
    <t>28329234</t>
  </si>
  <si>
    <t>fólie PE homogenní pro parotěsnou vrstvu zejména plochých střech tl 0,2mm</t>
  </si>
  <si>
    <t>703797566</t>
  </si>
  <si>
    <t>100*1,1 'Přepočtené koeficientem množství</t>
  </si>
  <si>
    <t>79</t>
  </si>
  <si>
    <t>713114114</t>
  </si>
  <si>
    <t>Tepelná foukaná izolace vodorovných konstrukcí z celulózových vláken otevřená volně foukaná, tloušťky vrstvy přes 300 do 350 mm</t>
  </si>
  <si>
    <t>-17267749</t>
  </si>
  <si>
    <t>Souvrství podlahy - TI (pl * v)</t>
  </si>
  <si>
    <t>(skl_PDL01_pl)*0,32</t>
  </si>
  <si>
    <t>80</t>
  </si>
  <si>
    <t>713131141</t>
  </si>
  <si>
    <t>Montáž tepelné izolace stěn rohožemi, pásy, deskami, dílci, bloky (izolační materiál ve specifikaci) lepením celoplošně</t>
  </si>
  <si>
    <t>168633462</t>
  </si>
  <si>
    <t>81</t>
  </si>
  <si>
    <t>28376438</t>
  </si>
  <si>
    <t>deska XPS hrana rovná a strukturovaný povrch 250kPa tl 30mm</t>
  </si>
  <si>
    <t>1458708406</t>
  </si>
  <si>
    <t>((0,97)+(0,89)+(1,29)*12+(1,29)+(0,64)*3+(2,79)+(1,58)*2+(1,99)*2+(0,42)+(1,78)+(0,62)+(0,98))*0,10</t>
  </si>
  <si>
    <t>3,428*1,1 'Přepočtené koeficientem množství</t>
  </si>
  <si>
    <t>82</t>
  </si>
  <si>
    <t>28376441</t>
  </si>
  <si>
    <t>deska XPS hrana rovná a strukturovaný povrch 300kPa tl 60mm</t>
  </si>
  <si>
    <t>2011431707</t>
  </si>
  <si>
    <t>Souvrství fasády - KZS, římsa (dl * š)</t>
  </si>
  <si>
    <t>(11,30*2+15,80*2)*0,06*2</t>
  </si>
  <si>
    <t>6,504*1,1 'Přepočtené koeficientem množství</t>
  </si>
  <si>
    <t>83</t>
  </si>
  <si>
    <t>998713101</t>
  </si>
  <si>
    <t>Přesun hmot pro izolace tepelné stanovený z hmotnosti přesunovaného materiálu vodorovná dopravní vzdálenost do 50 m v objektech výšky do 6 m</t>
  </si>
  <si>
    <t>-1406595515</t>
  </si>
  <si>
    <t>84</t>
  </si>
  <si>
    <t>998713181</t>
  </si>
  <si>
    <t>Přesun hmot pro izolace tepelné stanovený z hmotnosti přesunovaného materiálu Příplatek k cenám za přesun prováděný bez použití mechanizace pro jakoukoliv výšku objektu</t>
  </si>
  <si>
    <t>413270054</t>
  </si>
  <si>
    <t>762</t>
  </si>
  <si>
    <t>Konstrukce tesařské</t>
  </si>
  <si>
    <t>85</t>
  </si>
  <si>
    <t>762512261</t>
  </si>
  <si>
    <t>Podlahové konstrukce podkladové montáž roštu podkladového</t>
  </si>
  <si>
    <t>-425955179</t>
  </si>
  <si>
    <t>Souvrství podlahy - bednění, rošt (pl * dl) (dl = 3,0 m/m2)</t>
  </si>
  <si>
    <t>(skl_PDL01_pl)*3,0</t>
  </si>
  <si>
    <t>86</t>
  </si>
  <si>
    <t>60726250</t>
  </si>
  <si>
    <t>deska dřevoštěpková OSB 3 ostrá hrana nebroušená tl 25mm</t>
  </si>
  <si>
    <t>998734124</t>
  </si>
  <si>
    <t>Souvrství podlahy - bednění, rošt (pl * dl * v) (dl = 3,0 m/m2)</t>
  </si>
  <si>
    <t>(skl_PDL01_pl)*3,0*0,30</t>
  </si>
  <si>
    <t>90*1,1 'Přepočtené koeficientem množství</t>
  </si>
  <si>
    <t>87</t>
  </si>
  <si>
    <t>762511277</t>
  </si>
  <si>
    <t>Podlahové konstrukce podkladové z dřevoštěpkových desek OSB jednovrstvých šroubovaných na pero a drážku broušených, tloušťky desky 25 mm</t>
  </si>
  <si>
    <t>444576882</t>
  </si>
  <si>
    <t>Souvrství podlahy - bednění (pl)</t>
  </si>
  <si>
    <t>(100,00)</t>
  </si>
  <si>
    <t>88</t>
  </si>
  <si>
    <t>998762101</t>
  </si>
  <si>
    <t>Přesun hmot pro konstrukce tesařské stanovený z hmotnosti přesunovaného materiálu vodorovná dopravní vzdálenost do 50 m v objektech výšky do 6 m</t>
  </si>
  <si>
    <t>-832309917</t>
  </si>
  <si>
    <t>89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</si>
  <si>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</si>
  <si>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</si>
  <si>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1705563452</t>
  </si>
  <si>
    <t>90</t>
  </si>
  <si>
    <t>764000KL1</t>
  </si>
  <si>
    <t>D+M KL1 oplechování parapetu Pz rš 405 mm vč. kotvení, doplňků a povrchové úpravy (dle PD)</t>
  </si>
  <si>
    <t>-2140212808</t>
  </si>
  <si>
    <t>91</t>
  </si>
  <si>
    <t>764000KL2</t>
  </si>
  <si>
    <t>D+M KL2 oplechování parapetu Pz rš 405 mm vč. kotvení, doplňků a povrchové úpravy (dle PD)</t>
  </si>
  <si>
    <t>1654288004</t>
  </si>
  <si>
    <t>92</t>
  </si>
  <si>
    <t>764000KL3</t>
  </si>
  <si>
    <t>D+M KL3 oplechování parapetu Pz rš 405 mm vč. kotvení, doplňků a povrchové úpravy (dle PD)</t>
  </si>
  <si>
    <t>418398084</t>
  </si>
  <si>
    <t>93</t>
  </si>
  <si>
    <t>764000KL4</t>
  </si>
  <si>
    <t>D+M KL4 oplechování parapetu Pz rš 445 mm vč. kotvení, doplňků a povrchové úpravy (dle PD)</t>
  </si>
  <si>
    <t>370963906</t>
  </si>
  <si>
    <t>94</t>
  </si>
  <si>
    <t>764000KL5</t>
  </si>
  <si>
    <t>D+M KL5 oplechování parapetu Pz rš 415 mm vč. kotvení, doplňků a povrchové úpravy (dle PD)</t>
  </si>
  <si>
    <t>1975318292</t>
  </si>
  <si>
    <t>95</t>
  </si>
  <si>
    <t>764000KL6</t>
  </si>
  <si>
    <t>D+M KL6 oplechování parapetu Pz rš 445 mm vč. kotvení, doplňků a povrchové úpravy (dle PD)</t>
  </si>
  <si>
    <t>-2025801091</t>
  </si>
  <si>
    <t>96</t>
  </si>
  <si>
    <t>764000KL7</t>
  </si>
  <si>
    <t>D+M KL7 oplechování parapetu Pz rš 445 mm vč. kotvení, doplňků a povrchové úpravy (dle PD)</t>
  </si>
  <si>
    <t>1206556915</t>
  </si>
  <si>
    <t>97</t>
  </si>
  <si>
    <t>764000KL8</t>
  </si>
  <si>
    <t>D+M KL8 oplechování parapetu Pz rš 425 mm vč. kotvení, doplňků a povrchové úpravy (dle PD)</t>
  </si>
  <si>
    <t>1767060700</t>
  </si>
  <si>
    <t>98</t>
  </si>
  <si>
    <t>764000KL9</t>
  </si>
  <si>
    <t>D+M KL9 oplechování parapetu Pz rš 445 mm vč. kotvení, doplňků a povrchové úpravy (dle PD)</t>
  </si>
  <si>
    <t>-1593687189</t>
  </si>
  <si>
    <t>99</t>
  </si>
  <si>
    <t>764000KL10</t>
  </si>
  <si>
    <t>D+M KL10 oplechování parapetu Pz rš 445 mm vč. kotvení, doplňků a povrchové úpravy (dle PD)</t>
  </si>
  <si>
    <t>-123256169</t>
  </si>
  <si>
    <t>764000KL10a</t>
  </si>
  <si>
    <t>D+M KL10a oplechování parapetu Pz rš 425 mm vč. kotvení, doplňků a povrchové úpravy (dle PD)</t>
  </si>
  <si>
    <t>1714702373</t>
  </si>
  <si>
    <t>101</t>
  </si>
  <si>
    <t>764000KL11</t>
  </si>
  <si>
    <t>D+M KL11 oplechování parapetu Pz rš 445 mm vč. kotvení, doplňků a povrchové úpravy (dle PD)</t>
  </si>
  <si>
    <t>1439665085</t>
  </si>
  <si>
    <t>102</t>
  </si>
  <si>
    <t>764000KL12</t>
  </si>
  <si>
    <t>D+M KL12 oplechování parapetu Pz rš 445 mm vč. kotvení, doplňků a povrchové úpravy (dle PD)</t>
  </si>
  <si>
    <t>-1490164690</t>
  </si>
  <si>
    <t>103</t>
  </si>
  <si>
    <t>764000KL13</t>
  </si>
  <si>
    <t>D+M KL13 oplechování parapetu Pz rš 445 mm vč. kotvení, doplňků a povrchové úpravy (dle PD)</t>
  </si>
  <si>
    <t>-880113741</t>
  </si>
  <si>
    <t>104</t>
  </si>
  <si>
    <t>764000KL14</t>
  </si>
  <si>
    <t>D+M KL14 oplechování parapetu Pz rš 445 mm vč. kotvení, doplňků a povrchové úpravy (dle PD)</t>
  </si>
  <si>
    <t>1839523120</t>
  </si>
  <si>
    <t>105</t>
  </si>
  <si>
    <t>764000KL15</t>
  </si>
  <si>
    <t>D+M KL15 okapní plech poplastovaný rš 200 mm vč. kotvení, doplňků a povrchové úpravy (dle PD)</t>
  </si>
  <si>
    <t>-753887528</t>
  </si>
  <si>
    <t>106</t>
  </si>
  <si>
    <t>764000KL16</t>
  </si>
  <si>
    <t>D+M KL16 dešťový žlab Pz rš 250 mm vč. kotvení, doplňků a povrchové úpravy (dle PD)</t>
  </si>
  <si>
    <t>-1304079894</t>
  </si>
  <si>
    <t>107</t>
  </si>
  <si>
    <t>764000KL17</t>
  </si>
  <si>
    <t>D+M KL17 dešťový svod Pz prům 80 mm vč. kotvení, doplňků a povrchové úpravy (dle PD)</t>
  </si>
  <si>
    <t>1291417758</t>
  </si>
  <si>
    <t>108</t>
  </si>
  <si>
    <t>764000KL18</t>
  </si>
  <si>
    <t>D+M KL18 stěnová a tmelící lišta poplastovaná rš 225+110 mm vč. kotvení, doplňků a povrchové úpravy (dle PD)</t>
  </si>
  <si>
    <t>-1761592223</t>
  </si>
  <si>
    <t>109</t>
  </si>
  <si>
    <t>764000KL19</t>
  </si>
  <si>
    <t>D+M KL19 okapní plech Pz rš 345 mm vč. kotvení, doplňků a povrchové úpravy (dle PD)</t>
  </si>
  <si>
    <t>-957538901</t>
  </si>
  <si>
    <t>110</t>
  </si>
  <si>
    <t>764000KL19a</t>
  </si>
  <si>
    <t>D+M KL19a lem terasy Pz rš 200 mm vč. kotvení, doplňků a povrchové úpravy (dle PD)</t>
  </si>
  <si>
    <t>-905965968</t>
  </si>
  <si>
    <t>111</t>
  </si>
  <si>
    <t>764000KL20</t>
  </si>
  <si>
    <t>D+M KL20 dešťový žlab Pz rš 280 mm vč. kotvení, doplňků a povrchové úpravy (dle PD)</t>
  </si>
  <si>
    <t>-1875148001</t>
  </si>
  <si>
    <t>112</t>
  </si>
  <si>
    <t>764000KL21</t>
  </si>
  <si>
    <t>D+M KL21 stávající dešťový svod Pz prům 100 mm vč. kotvení, doplňků a povrchové úpravy (dle PD)</t>
  </si>
  <si>
    <t>-557972327</t>
  </si>
  <si>
    <t>113</t>
  </si>
  <si>
    <t>764000KL22</t>
  </si>
  <si>
    <t>D+M KL22 dešťový svod Pz prům 100 mm vč. kotvení, doplňků a povrchové úpravy (dle PD)</t>
  </si>
  <si>
    <t>853356195</t>
  </si>
  <si>
    <t>766</t>
  </si>
  <si>
    <t>Konstrukce truhlářské</t>
  </si>
  <si>
    <t>114</t>
  </si>
  <si>
    <t>766000D1</t>
  </si>
  <si>
    <t>D+M D1 dveře vchodové plastové 1010x2040 mm vč. kotvení, doplňků a povrchové úpravy (dle PD)</t>
  </si>
  <si>
    <t>2115752572</t>
  </si>
  <si>
    <t>115</t>
  </si>
  <si>
    <t>766000W1</t>
  </si>
  <si>
    <t>D+M W1 okno plastové 890x450 mm vč. kotvení, doplňků a povrchové úpravy (dle PD)</t>
  </si>
  <si>
    <t>-1278588628</t>
  </si>
  <si>
    <t>116</t>
  </si>
  <si>
    <t>766000W2</t>
  </si>
  <si>
    <t>D+M W2 okno plastové 905x450 mm vč. kotvení, doplňků a povrchové úpravy (dle PD)</t>
  </si>
  <si>
    <t>-1776118431</t>
  </si>
  <si>
    <t>117</t>
  </si>
  <si>
    <t>766000P1</t>
  </si>
  <si>
    <t>D+M P1 parapet vnitřní plastový 890x510 mm vč. kotvení, doplňků a povrchové úpravy (dle PD)</t>
  </si>
  <si>
    <t>-1621912931</t>
  </si>
  <si>
    <t>118</t>
  </si>
  <si>
    <t>766000P2</t>
  </si>
  <si>
    <t>D+M P2 parapet vnitřní plastový 905x510 mm vč. kotvení, doplňků a povrchové úpravy (dle PD)</t>
  </si>
  <si>
    <t>1821688212</t>
  </si>
  <si>
    <t>119</t>
  </si>
  <si>
    <t>767000Z1</t>
  </si>
  <si>
    <t>D+M Z1 zábradlí ocelové v 1000 mm vč. kotvení, doplňků a povrchové úpravy (dle PD)</t>
  </si>
  <si>
    <t>-1238372055</t>
  </si>
  <si>
    <t>120</t>
  </si>
  <si>
    <t>767000Z2</t>
  </si>
  <si>
    <t>D+M Z2 zábradlí ocelové v 1000 mm vč. kotvení, doplňků a povrchové úpravy (dle PD)</t>
  </si>
  <si>
    <t>-134800238</t>
  </si>
  <si>
    <t>121</t>
  </si>
  <si>
    <t>767000Z3</t>
  </si>
  <si>
    <t>D+M Z3 zastřešení terasy vč. kotvení, doplňků a povrchové úpravy (dle PD)</t>
  </si>
  <si>
    <t>-1729229358</t>
  </si>
  <si>
    <t>122</t>
  </si>
  <si>
    <t>767000Z4</t>
  </si>
  <si>
    <t>D+M Z4 stříška nad dveřmi vč. kotvení, doplňků a povrchové úpravy (dle PD)</t>
  </si>
  <si>
    <t>1684051982</t>
  </si>
  <si>
    <t>123</t>
  </si>
  <si>
    <t>767000Z5</t>
  </si>
  <si>
    <t>D+M Z5 fasádní držák vlajek  prům 16 mm vč. kotvení, doplňků a povrchové úpravy (dle PD)</t>
  </si>
  <si>
    <t>1172157916</t>
  </si>
  <si>
    <t>124</t>
  </si>
  <si>
    <t>767000Z6</t>
  </si>
  <si>
    <t>D+M Z6 konzola pro úchyt kabelů vč. kotvení, doplňků a povrchové úpravy (dle PD)</t>
  </si>
  <si>
    <t>-268468436</t>
  </si>
  <si>
    <t>125</t>
  </si>
  <si>
    <t>767000Z7</t>
  </si>
  <si>
    <t>D+M Z7 karabina pro úchyt kabelů vč. kotvení, doplňků a povrchové úpravy (dle PD)</t>
  </si>
  <si>
    <t>947271746</t>
  </si>
  <si>
    <t>126</t>
  </si>
  <si>
    <t>767000Z8</t>
  </si>
  <si>
    <t>D+M Z8 mříže ocelové 1630x1710 mm vč. kotvení, doplňků a povrchové úpravy (dle PD)</t>
  </si>
  <si>
    <t>-1306577108</t>
  </si>
  <si>
    <t>127</t>
  </si>
  <si>
    <t>767000Z9</t>
  </si>
  <si>
    <t>D+M Z9 mříže ocelové 1630x910 mm vč. kotvení, doplňků a povrchové úpravy (dle PD)</t>
  </si>
  <si>
    <t>-1522651124</t>
  </si>
  <si>
    <t>128</t>
  </si>
  <si>
    <t>767000Z10</t>
  </si>
  <si>
    <t>D+M Z10 mříže ocelové 1120x1340 mm vč. kotvení, doplňků a povrchové úpravy (dle PD)</t>
  </si>
  <si>
    <t>680201792</t>
  </si>
  <si>
    <t>129</t>
  </si>
  <si>
    <t>767000Z11</t>
  </si>
  <si>
    <t>D+M Z11 mříže ocelové 1085x590 mm vč. kotvení, doplňků a povrchové úpravy (dle PD)</t>
  </si>
  <si>
    <t>-1998538806</t>
  </si>
  <si>
    <t>130</t>
  </si>
  <si>
    <t>767000Z12</t>
  </si>
  <si>
    <t>D+M Z12 mříže ocelové 1035x640 mm vč. kotvení, doplňků a povrchové úpravy (dle PD)</t>
  </si>
  <si>
    <t>1489114369</t>
  </si>
  <si>
    <t>131</t>
  </si>
  <si>
    <t>767000Z13</t>
  </si>
  <si>
    <t>D+M Z13 mříže ocelové 1020x590 mm vč. kotvení, doplňků a povrchové úpravy (dle PD)</t>
  </si>
  <si>
    <t>421523730</t>
  </si>
  <si>
    <t>132</t>
  </si>
  <si>
    <t>771111011</t>
  </si>
  <si>
    <t>Příprava podkladu před provedením dlažby vysátí podlah</t>
  </si>
  <si>
    <t>1846093250</t>
  </si>
  <si>
    <t>Souvrství střechy - dlažba, příprava (pl)</t>
  </si>
  <si>
    <t>Souvrství schodiště - dlažba, příprava (pl)</t>
  </si>
  <si>
    <t>skladba VP01</t>
  </si>
  <si>
    <t>(skl_VP01_pl)</t>
  </si>
  <si>
    <t>133</t>
  </si>
  <si>
    <t>771151012</t>
  </si>
  <si>
    <t>Příprava podkladu před provedením dlažby samonivelační stěrka min.pevnosti 20 MPa, tloušťky přes 3 do 5 mm</t>
  </si>
  <si>
    <t>-481370383</t>
  </si>
  <si>
    <t>Souvrství střechy - dlažba, vyrovnání (pl)</t>
  </si>
  <si>
    <t>Souvrství schodiště - dlažba, vyrovnání (pl)</t>
  </si>
  <si>
    <t>134</t>
  </si>
  <si>
    <t>771591111</t>
  </si>
  <si>
    <t>Příprava podkladu před provedením dlažby nátěr penetrační na podlahu</t>
  </si>
  <si>
    <t>-119533149</t>
  </si>
  <si>
    <t>Souvrství střechy - dlažba, penetrace (pl)</t>
  </si>
  <si>
    <t>Souvrství schodiště - dlažba, penetrace (pl)</t>
  </si>
  <si>
    <t>135</t>
  </si>
  <si>
    <t>771574173</t>
  </si>
  <si>
    <t>Montáž podlah z dlaždic keramických lepených flexibilním lepidlem velkoformátových reliéfních nebo z dekorů přes 2 do 4 ks/m2</t>
  </si>
  <si>
    <t>-2003491893</t>
  </si>
  <si>
    <t>Souvrství střechy - dlažba (pl)</t>
  </si>
  <si>
    <t>136</t>
  </si>
  <si>
    <t>771474113</t>
  </si>
  <si>
    <t>Montáž soklů z dlaždic keramických lepených flexibilním lepidlem rovných, výšky přes 90 do 120 mm</t>
  </si>
  <si>
    <t>-257462415</t>
  </si>
  <si>
    <t>Souvrství střechy - dlažba, sokl (dl)</t>
  </si>
  <si>
    <t>(3,56+4,17)</t>
  </si>
  <si>
    <t>137</t>
  </si>
  <si>
    <t>597616X2</t>
  </si>
  <si>
    <t>dlaždice mrazuvzdorná (předepsaná cena 900 Kč/m2)</t>
  </si>
  <si>
    <t>-1163131605</t>
  </si>
  <si>
    <t>(3,56+4,17)*0,10</t>
  </si>
  <si>
    <t>15,618*1,1 'Přepočtené koeficientem množství</t>
  </si>
  <si>
    <t>138</t>
  </si>
  <si>
    <t>771274123</t>
  </si>
  <si>
    <t>Montáž obkladů schodišť z dlaždic keramických lepených flexibilním lepidlem stupnic protiskluzných nebo reliéfních, šířky přes 250 do 300 mm</t>
  </si>
  <si>
    <t>-528367819</t>
  </si>
  <si>
    <t>Souvrství schodiště (dl * p)</t>
  </si>
  <si>
    <t>(1,35)*5</t>
  </si>
  <si>
    <t>139</t>
  </si>
  <si>
    <t>771274242</t>
  </si>
  <si>
    <t>Montáž obkladů schodišť z dlaždic keramických lepených flexibilním lepidlem podstupnic protiskluzních nebo reliéfních, výšky přes 150 do 200 mm</t>
  </si>
  <si>
    <t>-177755210</t>
  </si>
  <si>
    <t>140</t>
  </si>
  <si>
    <t>771474133</t>
  </si>
  <si>
    <t>Montáž soklů z dlaždic keramických lepených flexibilním lepidlem schodišťových stupňovitých, výšky přes 90 do 120 mm</t>
  </si>
  <si>
    <t>133165540</t>
  </si>
  <si>
    <t>Souvrství schodiště - sokl (dl * p)</t>
  </si>
  <si>
    <t>(1,30)*2</t>
  </si>
  <si>
    <t>141</t>
  </si>
  <si>
    <t>597616X1</t>
  </si>
  <si>
    <t>dlažba betonová (předepsaná cena 1400 Kč/m2)</t>
  </si>
  <si>
    <t>1795825173</t>
  </si>
  <si>
    <t>Souvrství schodiště - dlažba (dl * p * š) + sokl (dl * v)</t>
  </si>
  <si>
    <t>(1,35)*5*(0,30+0,18)</t>
  </si>
  <si>
    <t>(1,30*2)*0,10</t>
  </si>
  <si>
    <t>3,5*1,3 'Přepočtené koeficientem množství</t>
  </si>
  <si>
    <t>142</t>
  </si>
  <si>
    <t>771591115</t>
  </si>
  <si>
    <t>Podlahy - dokončovací práce spárování silikonem</t>
  </si>
  <si>
    <t>-758850274</t>
  </si>
  <si>
    <t>Souvrství střechy - dlažba, dilatace (dl)</t>
  </si>
  <si>
    <t>143</t>
  </si>
  <si>
    <t>771592011</t>
  </si>
  <si>
    <t>Čištění vnitřních ploch po položení dlažby podlah nebo schodišť chemickými prostředky</t>
  </si>
  <si>
    <t>1729755026</t>
  </si>
  <si>
    <t>Souvrství střechy - dlažba, čištění (pl)</t>
  </si>
  <si>
    <t>Souvrství schodiště - dlažba, čištění (pl)</t>
  </si>
  <si>
    <t>144</t>
  </si>
  <si>
    <t>998771101</t>
  </si>
  <si>
    <t>Přesun hmot pro podlahy z dlaždic stanovený z hmotnosti přesunovaného materiálu vodorovná dopravní vzdálenost do 50 m v objektech výšky do 6 m</t>
  </si>
  <si>
    <t>-185709309</t>
  </si>
  <si>
    <t>145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</si>
  <si>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</si>
  <si>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</si>
  <si>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-19513909</t>
  </si>
  <si>
    <t>784</t>
  </si>
  <si>
    <t>Dokončovací práce - malby a tapety</t>
  </si>
  <si>
    <t>146</t>
  </si>
  <si>
    <t>784111001</t>
  </si>
  <si>
    <t>Oprášení (ometení) podkladu v místnostech výšky do 3,80 m</t>
  </si>
  <si>
    <t>-264937479</t>
  </si>
  <si>
    <t>147</t>
  </si>
  <si>
    <t>784181121</t>
  </si>
  <si>
    <t>Penetrace podkladu jednonásobná hloubková akrylátová bezbarvá v místnostech výšky do 3,80 m</t>
  </si>
  <si>
    <t>730040346</t>
  </si>
  <si>
    <t>148</t>
  </si>
  <si>
    <t>784211101</t>
  </si>
  <si>
    <t>Malby z malířských směsí oděruvzdorných za mokra dvojnásobné, bílé za mokra oděruvzdorné výborně v místnostech výšky do 3,80 m</t>
  </si>
  <si>
    <t>371334225</t>
  </si>
  <si>
    <t>Malba stěn (pl)</t>
  </si>
  <si>
    <t>(50,0)</t>
  </si>
  <si>
    <t>149</t>
  </si>
  <si>
    <t>OST000OT1</t>
  </si>
  <si>
    <t>D+M OT1 lapač střešních splavenin prům 110/125 mm vč. kotvení, doplňků a povrchové úpravy (dle PD)</t>
  </si>
  <si>
    <t>399772331</t>
  </si>
  <si>
    <t>150</t>
  </si>
  <si>
    <t>OST000OT2</t>
  </si>
  <si>
    <t>D+M OT2 venkovní čistící zóna 300x700 mm vč. kotvení, doplňků a povrchové úpravy (dle PD)</t>
  </si>
  <si>
    <t>-142181407</t>
  </si>
  <si>
    <t>151</t>
  </si>
  <si>
    <t>OST000OT3</t>
  </si>
  <si>
    <t>D+M OT3 ventilační mřížka 250x250 mm vč. kotvení, doplňků a povrchové úpravy (dle PD)</t>
  </si>
  <si>
    <t>1246376712</t>
  </si>
  <si>
    <t>152</t>
  </si>
  <si>
    <t>OST000OT4</t>
  </si>
  <si>
    <t>D+M OT4 ventilační mřížka 200x200 mm vč. kotvení, doplňků a povrchové úpravy (dle PD)</t>
  </si>
  <si>
    <t>979374224</t>
  </si>
  <si>
    <t>153</t>
  </si>
  <si>
    <t>OST000OT5</t>
  </si>
  <si>
    <t>D+M OT5 stávající ventilační mřížka 450x450 mm vč. kotvení, doplňků a povrchové úpravy (dle PD)</t>
  </si>
  <si>
    <t>2147418011</t>
  </si>
  <si>
    <t>154</t>
  </si>
  <si>
    <t>OST000OT6</t>
  </si>
  <si>
    <t>D+M OT6 ventilační mřížka 450x450 mm vč. kotvení, doplňků a povrchové úpravy (dle PD)</t>
  </si>
  <si>
    <t>-1120045273</t>
  </si>
  <si>
    <t>155</t>
  </si>
  <si>
    <t>OST000OT7</t>
  </si>
  <si>
    <t>D+M OT7 ventilační mřížka prům 150 mm vč. kotvení, doplňků a povrchové úpravy (dle PD)</t>
  </si>
  <si>
    <t>-369332201</t>
  </si>
  <si>
    <t>156</t>
  </si>
  <si>
    <t>OST000OT8</t>
  </si>
  <si>
    <t>D+M OT8 tabulka čísla orientačního vč. kotvení, doplňků a povrchové úpravy (dle PD)</t>
  </si>
  <si>
    <t>2006667823</t>
  </si>
  <si>
    <t>157</t>
  </si>
  <si>
    <t>OST000OT9</t>
  </si>
  <si>
    <t>D+M OT9 tabulka čísla popisného vč. kotvení, doplňků a povrchové úpravy (dle PD)</t>
  </si>
  <si>
    <t>-1093424768</t>
  </si>
  <si>
    <t>158</t>
  </si>
  <si>
    <t>OST000OT10</t>
  </si>
  <si>
    <t>D+M OT10 stávajííc tabulky vč. kotvení, doplňků a povrchové úpravy (dle PD)</t>
  </si>
  <si>
    <t>1646815416</t>
  </si>
  <si>
    <t>159</t>
  </si>
  <si>
    <t>OST000OT11</t>
  </si>
  <si>
    <t>D+M OT11 dvířka do KZS 900x600 mm vč. kotvení, doplňků a povrchové úpravy (dle PD)</t>
  </si>
  <si>
    <t>-972683420</t>
  </si>
  <si>
    <t>160</t>
  </si>
  <si>
    <t>OST000OT12</t>
  </si>
  <si>
    <t>D+M OT12 dvířka do KZS 200x200 mm vč. kotvení, doplňků a povrchové úpravy (dle PD)</t>
  </si>
  <si>
    <t>-2107103204</t>
  </si>
  <si>
    <t>161</t>
  </si>
  <si>
    <t>OST000OT13</t>
  </si>
  <si>
    <t>D+M OT13 venkovní přisazené svítidlo prům 260 mm vč. kotvení, doplňků a povrchové úpravy (dle PD)</t>
  </si>
  <si>
    <t>1279510308</t>
  </si>
  <si>
    <t>162</t>
  </si>
  <si>
    <t>OST000OT14</t>
  </si>
  <si>
    <t>D+M OT14 veřejné pouliční svítidlo 600x270x90 mm vč. kotvení, doplňků a povrchové úpravy (dle PD)</t>
  </si>
  <si>
    <t>-666761447</t>
  </si>
  <si>
    <t>163</t>
  </si>
  <si>
    <t>OST000OT15</t>
  </si>
  <si>
    <t>D+M OT15 stávající exteriérová kamera vč. kotvení, doplňků a povrchové úpravy (dle PD)</t>
  </si>
  <si>
    <t>111851168</t>
  </si>
  <si>
    <t>164</t>
  </si>
  <si>
    <t>OST000OT16</t>
  </si>
  <si>
    <t>D+M OT16 stávající zvonkové tablo vč. kotvení, doplňků a povrchové úpravy (dle PD)</t>
  </si>
  <si>
    <t>-641751796</t>
  </si>
  <si>
    <t>165</t>
  </si>
  <si>
    <t>OST000X1</t>
  </si>
  <si>
    <t>Zpětná montáž hromosvodu vč. revize (dle PD)</t>
  </si>
  <si>
    <t>1957888186</t>
  </si>
  <si>
    <t>03 - VRN</t>
  </si>
  <si>
    <t>VRN - Vedlejší rozpočtové náklady</t>
  </si>
  <si>
    <t>Vedlejší rozpočtové náklady</t>
  </si>
  <si>
    <t>VRN000X1</t>
  </si>
  <si>
    <t>Zařízení staveniště</t>
  </si>
  <si>
    <t>-1700037332</t>
  </si>
  <si>
    <t>P</t>
  </si>
  <si>
    <t>Poznámka k položce:
Např. zřízení, provoz a odstranění, jeřáb apod.</t>
  </si>
  <si>
    <t>VRN000X2</t>
  </si>
  <si>
    <t>Ztížené provozní vlivy</t>
  </si>
  <si>
    <t>-118516620</t>
  </si>
  <si>
    <t>Poznámka k položce:
Např. omezení dopravy, pohyb třetích osob apod.</t>
  </si>
  <si>
    <t>VRN000X3</t>
  </si>
  <si>
    <t>Přesun kapacit</t>
  </si>
  <si>
    <t>-399552424</t>
  </si>
  <si>
    <t>Poznámka k položce:
Např. přesun lidí, materiálů, techniky apod.</t>
  </si>
  <si>
    <t>VRN000X4</t>
  </si>
  <si>
    <t>Inženýrská činnost</t>
  </si>
  <si>
    <t>-1502406620</t>
  </si>
  <si>
    <t>Poznámka k položce:
Např. projektová dokumentace skutečného stavu apod.</t>
  </si>
  <si>
    <t>VRN000X5</t>
  </si>
  <si>
    <t>Vzorkování</t>
  </si>
  <si>
    <t>-1290795030</t>
  </si>
  <si>
    <t>Poznámka k položce:
6 kusů vzorků fasádní stěrky o velikosti 500x500 mm</t>
  </si>
  <si>
    <t>SEZNAM FIGUR</t>
  </si>
  <si>
    <t>Výměra</t>
  </si>
  <si>
    <t xml:space="preserve"> 01</t>
  </si>
  <si>
    <t>Použití figury:</t>
  </si>
  <si>
    <t>Odstranění povlakové krytiny střech do 10° z pásů NAIP přitavených v plné ploše třívrstvé</t>
  </si>
  <si>
    <t>Příplatek k odstranění povlakové krytiny střech do 10° z pásů NAIP přitavených v plné ploše ZKD vrstvu</t>
  </si>
  <si>
    <t>Bourání potěrů cementových nebo pískocementových tl do 50 mm pl do 4 m2</t>
  </si>
  <si>
    <t xml:space="preserve"> 02</t>
  </si>
  <si>
    <t>obklad_keram_pl</t>
  </si>
  <si>
    <t>plocha obkladu - vnitřní</t>
  </si>
  <si>
    <t>Hloubení nezapažených rýh šířky do 800 mm v soudržných horninách třídy těžitelnosti I skupiny 3 ručně</t>
  </si>
  <si>
    <t>Vodorovné přemístění přes 50 do 500 m výkopku/sypaniny z horniny třídy těžitelnosti I skupiny 1 až 3</t>
  </si>
  <si>
    <t>Uložení sypaniny na skládky nebo meziskládky</t>
  </si>
  <si>
    <t>obsyp_obj</t>
  </si>
  <si>
    <t>odkop_obj</t>
  </si>
  <si>
    <t>Sejmutí ornice tl vrstvy do 200 mm ručně</t>
  </si>
  <si>
    <t>Vodorovné přemístění do 100 m bez naložení výkopku ze zemin schopných zúrodnění</t>
  </si>
  <si>
    <t>Nakládání výkopku ze zemin schopných zúrodnění</t>
  </si>
  <si>
    <t>Uložení zemin schopných zúrodnění nebo výsypek do násypů</t>
  </si>
  <si>
    <t>rýhy_obj</t>
  </si>
  <si>
    <t>Okapový chodník z betonových dlaždic tl 60 mm kladených do písku se zalitím spár MC</t>
  </si>
  <si>
    <t>Okapový chodník ze štěrkopísku tl 250 mm s udusáním</t>
  </si>
  <si>
    <t>skl_P1_dla_obv</t>
  </si>
  <si>
    <t>skl_P1_vin_obv</t>
  </si>
  <si>
    <t>skl_P1a_d_pl</t>
  </si>
  <si>
    <t>skl_P2_dla_obv</t>
  </si>
  <si>
    <t>skl_P2_vin_obv</t>
  </si>
  <si>
    <t>skl_P2a_d_pl</t>
  </si>
  <si>
    <t>skl_P3_obv</t>
  </si>
  <si>
    <t>skl_P3_pl</t>
  </si>
  <si>
    <t>skl_P4_pl</t>
  </si>
  <si>
    <t>Podlahové kce podkladové z desek OSB tl 25 mm broušených na pero a drážku šroubovaných</t>
  </si>
  <si>
    <t>Tepelná foukaná izolace celulózová vlákna vodorovná volná tl přes 300 do 350 mm</t>
  </si>
  <si>
    <t>Montáž izolace tepelné podlah parotěsné reflexní tl do 5 mm</t>
  </si>
  <si>
    <t>Montáž podlahové kce podkladového roštu</t>
  </si>
  <si>
    <t>Provedení povlakové krytiny střech do 10° pásy NAIP přitavením v plné ploše</t>
  </si>
  <si>
    <t>Mazanina tl přes 50 do 80 mm z betonu prostého bez zvýšených nároků na prostředí tř. C 20/25</t>
  </si>
  <si>
    <t>Výztuž mazanin svařovanými sítěmi Kari</t>
  </si>
  <si>
    <t>Provedení povlakové krytiny střech do 10° za studena lakem penetračním nebo asfaltovým</t>
  </si>
  <si>
    <t>Vysátí podkladu před pokládkou dlažby</t>
  </si>
  <si>
    <t>Samonivelační stěrka podlah pevnosti 20 MPa tl přes 3 do 5 mm</t>
  </si>
  <si>
    <t>Montáž podlah keramických velkoformátových z dekorů lepených flexibilním lepidlem přes 2 do 4 ks/m2</t>
  </si>
  <si>
    <t>Nátěr penetrační na podlahu</t>
  </si>
  <si>
    <t>Čištění vnitřních ploch podlah nebo schodišť po položení dlažby chemickými prostředky</t>
  </si>
  <si>
    <t>Provedení povlak krytiny mechanicky kotvenou do betonu TI tl do 100 mm vnitřní pole, budova v do 18 m</t>
  </si>
  <si>
    <t>Doplnění cementového potěru hlazeného pl přes 1 do 4 m2 tl přes 20 do 30 mm</t>
  </si>
  <si>
    <t>Příprava zatvrdlého povrchu betonových mazanin pro cementový potěr cementovým mlékem s přísadou</t>
  </si>
  <si>
    <t>Provedení povlakové krytiny střech do 10° podkladní textilní vrstvy</t>
  </si>
  <si>
    <t>Založení lučního trávníku výsevem pl do 1000 m2 v rovině a ve svahu do 1:5</t>
  </si>
  <si>
    <t>Plošná úprava terénu do 500 m2 zemina skupiny 1 až 4 nerovnosti přes 50 do 100 mm v rovinně a svahu do 1:5</t>
  </si>
  <si>
    <t>Vyplňení zpevňovacích prefabrikátů ornicí nebo substrátem pro výsadbu na svahu přes 1:2 do 1:1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</si>
</sst>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/>
    </border>
    <border>
      <left/>
      <right/>
      <top/>
      <bottom style="thin"/>
    </border>
    <border>
      <left/>
      <right style="thin">
        <color rgb="FF000000"/>
      </right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4" fontId="7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1" xfId="0" applyFont="1" applyBorder="1" applyAlignment="1" applyProtection="1">
      <alignment horizontal="center" vertical="center"/>
      <protection/>
    </xf>
    <xf numFmtId="49" fontId="24" fillId="0" borderId="21" xfId="0" applyNumberFormat="1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167" fontId="24" fillId="0" borderId="21" xfId="0" applyNumberFormat="1" applyFont="1" applyBorder="1" applyAlignment="1" applyProtection="1">
      <alignment vertical="center"/>
      <protection/>
    </xf>
    <xf numFmtId="4" fontId="24" fillId="2" borderId="21" xfId="0" applyNumberFormat="1" applyFont="1" applyFill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38" fillId="0" borderId="21" xfId="0" applyFont="1" applyBorder="1" applyAlignment="1" applyProtection="1">
      <alignment horizontal="center" vertical="center"/>
      <protection/>
    </xf>
    <xf numFmtId="49" fontId="38" fillId="0" borderId="21" xfId="0" applyNumberFormat="1" applyFont="1" applyBorder="1" applyAlignment="1" applyProtection="1">
      <alignment horizontal="left" vertical="center" wrapText="1"/>
      <protection/>
    </xf>
    <xf numFmtId="0" fontId="38" fillId="0" borderId="21" xfId="0" applyFont="1" applyBorder="1" applyAlignment="1" applyProtection="1">
      <alignment horizontal="left" vertical="center" wrapText="1"/>
      <protection/>
    </xf>
    <xf numFmtId="0" fontId="38" fillId="0" borderId="21" xfId="0" applyFont="1" applyBorder="1" applyAlignment="1" applyProtection="1">
      <alignment horizontal="center" vertical="center" wrapText="1"/>
      <protection/>
    </xf>
    <xf numFmtId="167" fontId="38" fillId="0" borderId="21" xfId="0" applyNumberFormat="1" applyFont="1" applyBorder="1" applyAlignment="1" applyProtection="1">
      <alignment vertical="center"/>
      <protection/>
    </xf>
    <xf numFmtId="4" fontId="38" fillId="2" borderId="21" xfId="0" applyNumberFormat="1" applyFont="1" applyFill="1" applyBorder="1" applyAlignment="1" applyProtection="1">
      <alignment vertical="center"/>
      <protection locked="0"/>
    </xf>
    <xf numFmtId="4" fontId="38" fillId="0" borderId="21" xfId="0" applyNumberFormat="1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/>
    </xf>
    <xf numFmtId="167" fontId="41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2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4" fontId="7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7" fillId="5" borderId="0" xfId="0" applyFont="1" applyFill="1" applyBorder="1" applyAlignment="1" applyProtection="1">
      <alignment horizontal="left"/>
      <protection/>
    </xf>
    <xf numFmtId="4" fontId="7" fillId="5" borderId="0" xfId="0" applyNumberFormat="1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 vertical="center"/>
      <protection/>
    </xf>
    <xf numFmtId="4" fontId="0" fillId="5" borderId="0" xfId="0" applyNumberFormat="1" applyFont="1" applyFill="1" applyBorder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5" fillId="4" borderId="6" xfId="0" applyFont="1" applyFill="1" applyBorder="1" applyAlignment="1" applyProtection="1">
      <alignment horizontal="left" vertical="center"/>
      <protection/>
    </xf>
    <xf numFmtId="0" fontId="5" fillId="4" borderId="7" xfId="0" applyFont="1" applyFill="1" applyBorder="1" applyAlignment="1" applyProtection="1">
      <alignment horizontal="right" vertical="center"/>
      <protection/>
    </xf>
    <xf numFmtId="0" fontId="5" fillId="4" borderId="7" xfId="0" applyFont="1" applyFill="1" applyBorder="1" applyAlignment="1" applyProtection="1">
      <alignment horizontal="center" vertical="center"/>
      <protection/>
    </xf>
    <xf numFmtId="4" fontId="5" fillId="4" borderId="7" xfId="0" applyNumberFormat="1" applyFont="1" applyFill="1" applyBorder="1" applyAlignment="1" applyProtection="1">
      <alignment vertical="center"/>
      <protection/>
    </xf>
    <xf numFmtId="0" fontId="0" fillId="4" borderId="22" xfId="0" applyFont="1" applyFill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36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49" fontId="0" fillId="5" borderId="0" xfId="0" applyNumberFormat="1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167" fontId="0" fillId="5" borderId="0" xfId="0" applyNumberFormat="1" applyFont="1" applyFill="1" applyBorder="1" applyAlignment="1" applyProtection="1">
      <alignment vertical="center"/>
      <protection/>
    </xf>
    <xf numFmtId="0" fontId="23" fillId="2" borderId="15" xfId="0" applyFont="1" applyFill="1" applyBorder="1" applyAlignment="1" applyProtection="1">
      <alignment horizontal="left" vertical="center"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0" fillId="5" borderId="0" xfId="0" applyFill="1" applyBorder="1" applyProtection="1">
      <protection/>
    </xf>
    <xf numFmtId="0" fontId="0" fillId="0" borderId="0" xfId="0" applyBorder="1" applyProtection="1">
      <protection/>
    </xf>
    <xf numFmtId="0" fontId="39" fillId="0" borderId="3" xfId="0" applyFont="1" applyBorder="1" applyAlignment="1" applyProtection="1">
      <alignment vertical="center"/>
      <protection/>
    </xf>
    <xf numFmtId="0" fontId="38" fillId="2" borderId="17" xfId="0" applyFont="1" applyFill="1" applyBorder="1" applyAlignment="1" applyProtection="1">
      <alignment horizontal="left" vertical="center"/>
      <protection/>
    </xf>
    <xf numFmtId="0" fontId="23" fillId="5" borderId="0" xfId="0" applyFont="1" applyFill="1" applyBorder="1" applyAlignment="1" applyProtection="1">
      <alignment horizontal="left" vertical="center"/>
      <protection/>
    </xf>
    <xf numFmtId="0" fontId="23" fillId="5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381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81</xdr:row>
      <xdr:rowOff>0</xdr:rowOff>
    </xdr:from>
    <xdr:to>
      <xdr:col>41</xdr:col>
      <xdr:colOff>180975</xdr:colOff>
      <xdr:row>82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2782550"/>
          <a:ext cx="1647825" cy="4000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639675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114</xdr:row>
      <xdr:rowOff>0</xdr:rowOff>
    </xdr:from>
    <xdr:to>
      <xdr:col>9</xdr:col>
      <xdr:colOff>1219200</xdr:colOff>
      <xdr:row>115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9611975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639675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121</xdr:row>
      <xdr:rowOff>0</xdr:rowOff>
    </xdr:from>
    <xdr:to>
      <xdr:col>9</xdr:col>
      <xdr:colOff>1219200</xdr:colOff>
      <xdr:row>122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1345525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639675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104</xdr:row>
      <xdr:rowOff>0</xdr:rowOff>
    </xdr:from>
    <xdr:to>
      <xdr:col>9</xdr:col>
      <xdr:colOff>1219200</xdr:colOff>
      <xdr:row>105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7002125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85">
      <selection activeCell="X20" sqref="X2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9" t="s">
        <v>0</v>
      </c>
      <c r="AZ1" s="9" t="s">
        <v>1</v>
      </c>
      <c r="BA1" s="9" t="s">
        <v>2</v>
      </c>
      <c r="BB1" s="9" t="s">
        <v>3</v>
      </c>
      <c r="BT1" s="9" t="s">
        <v>4</v>
      </c>
      <c r="BU1" s="9" t="s">
        <v>4</v>
      </c>
      <c r="BV1" s="9" t="s">
        <v>5</v>
      </c>
    </row>
    <row r="2" spans="44:72" s="1" customFormat="1" ht="36.95" customHeight="1"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S2" s="10" t="s">
        <v>6</v>
      </c>
      <c r="BT2" s="10" t="s">
        <v>7</v>
      </c>
    </row>
    <row r="3" spans="2:72" s="1" customFormat="1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3"/>
      <c r="BS3" s="10" t="s">
        <v>6</v>
      </c>
      <c r="BT3" s="10" t="s">
        <v>8</v>
      </c>
    </row>
    <row r="4" spans="2:71" s="1" customFormat="1" ht="24.95" customHeight="1">
      <c r="B4" s="14"/>
      <c r="C4" s="15"/>
      <c r="D4" s="16" t="s">
        <v>9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3"/>
      <c r="AS4" s="17" t="s">
        <v>10</v>
      </c>
      <c r="BE4" s="18" t="s">
        <v>11</v>
      </c>
      <c r="BS4" s="10" t="s">
        <v>12</v>
      </c>
    </row>
    <row r="5" spans="2:71" s="1" customFormat="1" ht="12" customHeight="1">
      <c r="B5" s="14"/>
      <c r="C5" s="15"/>
      <c r="D5" s="19" t="s">
        <v>13</v>
      </c>
      <c r="E5" s="15"/>
      <c r="F5" s="15"/>
      <c r="G5" s="15"/>
      <c r="H5" s="15"/>
      <c r="I5" s="15"/>
      <c r="J5" s="15"/>
      <c r="K5" s="222" t="s">
        <v>14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15"/>
      <c r="AL5" s="15"/>
      <c r="AM5" s="15"/>
      <c r="AN5" s="15"/>
      <c r="AO5" s="15"/>
      <c r="AP5" s="15"/>
      <c r="AQ5" s="15"/>
      <c r="AR5" s="13"/>
      <c r="BE5" s="219" t="s">
        <v>15</v>
      </c>
      <c r="BS5" s="10" t="s">
        <v>6</v>
      </c>
    </row>
    <row r="6" spans="2:71" s="1" customFormat="1" ht="36.95" customHeight="1">
      <c r="B6" s="14"/>
      <c r="C6" s="15"/>
      <c r="D6" s="21" t="s">
        <v>16</v>
      </c>
      <c r="E6" s="15"/>
      <c r="F6" s="15"/>
      <c r="G6" s="15"/>
      <c r="H6" s="15"/>
      <c r="I6" s="15"/>
      <c r="J6" s="15"/>
      <c r="K6" s="224" t="s">
        <v>17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15"/>
      <c r="AL6" s="15"/>
      <c r="AM6" s="15"/>
      <c r="AN6" s="15"/>
      <c r="AO6" s="15"/>
      <c r="AP6" s="15"/>
      <c r="AQ6" s="15"/>
      <c r="AR6" s="13"/>
      <c r="BE6" s="220"/>
      <c r="BS6" s="10" t="s">
        <v>6</v>
      </c>
    </row>
    <row r="7" spans="2:71" s="1" customFormat="1" ht="12" customHeight="1">
      <c r="B7" s="14"/>
      <c r="C7" s="15"/>
      <c r="D7" s="22" t="s">
        <v>18</v>
      </c>
      <c r="E7" s="15"/>
      <c r="F7" s="15"/>
      <c r="G7" s="15"/>
      <c r="H7" s="15"/>
      <c r="I7" s="15"/>
      <c r="J7" s="15"/>
      <c r="K7" s="20" t="s">
        <v>1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22" t="s">
        <v>19</v>
      </c>
      <c r="AL7" s="15"/>
      <c r="AM7" s="15"/>
      <c r="AN7" s="20" t="s">
        <v>1</v>
      </c>
      <c r="AO7" s="15"/>
      <c r="AP7" s="15"/>
      <c r="AQ7" s="15"/>
      <c r="AR7" s="13"/>
      <c r="BE7" s="220"/>
      <c r="BS7" s="10" t="s">
        <v>6</v>
      </c>
    </row>
    <row r="8" spans="2:71" s="1" customFormat="1" ht="12" customHeight="1">
      <c r="B8" s="14"/>
      <c r="C8" s="15"/>
      <c r="D8" s="22" t="s">
        <v>20</v>
      </c>
      <c r="E8" s="15"/>
      <c r="F8" s="15"/>
      <c r="G8" s="15"/>
      <c r="H8" s="15"/>
      <c r="I8" s="15"/>
      <c r="J8" s="15"/>
      <c r="K8" s="20" t="s">
        <v>21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22" t="s">
        <v>22</v>
      </c>
      <c r="AL8" s="15"/>
      <c r="AM8" s="15"/>
      <c r="AN8" s="275">
        <v>44823</v>
      </c>
      <c r="AO8" s="15"/>
      <c r="AP8" s="15"/>
      <c r="AQ8" s="15"/>
      <c r="AR8" s="13"/>
      <c r="BE8" s="220"/>
      <c r="BS8" s="10" t="s">
        <v>6</v>
      </c>
    </row>
    <row r="9" spans="2:71" s="1" customFormat="1" ht="14.45" customHeight="1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3"/>
      <c r="BE9" s="220"/>
      <c r="BS9" s="10" t="s">
        <v>6</v>
      </c>
    </row>
    <row r="10" spans="2:71" s="1" customFormat="1" ht="12" customHeight="1">
      <c r="B10" s="14"/>
      <c r="C10" s="15"/>
      <c r="D10" s="22" t="s">
        <v>23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22" t="s">
        <v>24</v>
      </c>
      <c r="AL10" s="15"/>
      <c r="AM10" s="15"/>
      <c r="AN10" s="20" t="s">
        <v>25</v>
      </c>
      <c r="AO10" s="15"/>
      <c r="AP10" s="15"/>
      <c r="AQ10" s="15"/>
      <c r="AR10" s="13"/>
      <c r="BE10" s="220"/>
      <c r="BS10" s="10" t="s">
        <v>6</v>
      </c>
    </row>
    <row r="11" spans="2:71" s="1" customFormat="1" ht="18.4" customHeight="1">
      <c r="B11" s="14"/>
      <c r="C11" s="15"/>
      <c r="D11" s="15"/>
      <c r="E11" s="20" t="s">
        <v>26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22" t="s">
        <v>27</v>
      </c>
      <c r="AL11" s="15"/>
      <c r="AM11" s="15"/>
      <c r="AN11" s="20" t="s">
        <v>28</v>
      </c>
      <c r="AO11" s="15"/>
      <c r="AP11" s="15"/>
      <c r="AQ11" s="15"/>
      <c r="AR11" s="13"/>
      <c r="BE11" s="220"/>
      <c r="BS11" s="10" t="s">
        <v>6</v>
      </c>
    </row>
    <row r="12" spans="2:71" s="1" customFormat="1" ht="6.95" customHeight="1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3"/>
      <c r="BE12" s="220"/>
      <c r="BS12" s="10" t="s">
        <v>6</v>
      </c>
    </row>
    <row r="13" spans="2:71" s="1" customFormat="1" ht="12" customHeight="1">
      <c r="B13" s="14"/>
      <c r="C13" s="15"/>
      <c r="D13" s="22" t="s">
        <v>29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22" t="s">
        <v>24</v>
      </c>
      <c r="AL13" s="15"/>
      <c r="AM13" s="15"/>
      <c r="AN13" s="24" t="s">
        <v>30</v>
      </c>
      <c r="AO13" s="15"/>
      <c r="AP13" s="15"/>
      <c r="AQ13" s="15"/>
      <c r="AR13" s="13"/>
      <c r="BE13" s="220"/>
      <c r="BS13" s="10" t="s">
        <v>6</v>
      </c>
    </row>
    <row r="14" spans="2:71" ht="12.75">
      <c r="B14" s="14"/>
      <c r="C14" s="15"/>
      <c r="D14" s="15"/>
      <c r="E14" s="225" t="s">
        <v>30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" t="s">
        <v>27</v>
      </c>
      <c r="AL14" s="15"/>
      <c r="AM14" s="15"/>
      <c r="AN14" s="24" t="s">
        <v>30</v>
      </c>
      <c r="AO14" s="15"/>
      <c r="AP14" s="15"/>
      <c r="AQ14" s="15"/>
      <c r="AR14" s="13"/>
      <c r="BE14" s="220"/>
      <c r="BS14" s="10" t="s">
        <v>6</v>
      </c>
    </row>
    <row r="15" spans="2:71" s="1" customFormat="1" ht="6.95" customHeight="1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3"/>
      <c r="BE15" s="220"/>
      <c r="BS15" s="10" t="s">
        <v>4</v>
      </c>
    </row>
    <row r="16" spans="2:71" s="1" customFormat="1" ht="12" customHeight="1">
      <c r="B16" s="14"/>
      <c r="C16" s="15"/>
      <c r="D16" s="22" t="s">
        <v>31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22" t="s">
        <v>24</v>
      </c>
      <c r="AL16" s="15"/>
      <c r="AM16" s="15"/>
      <c r="AN16" s="20" t="s">
        <v>32</v>
      </c>
      <c r="AO16" s="15"/>
      <c r="AP16" s="15"/>
      <c r="AQ16" s="15"/>
      <c r="AR16" s="13"/>
      <c r="BE16" s="220"/>
      <c r="BS16" s="10" t="s">
        <v>4</v>
      </c>
    </row>
    <row r="17" spans="2:71" s="1" customFormat="1" ht="18.4" customHeight="1">
      <c r="B17" s="14"/>
      <c r="C17" s="15"/>
      <c r="D17" s="15"/>
      <c r="E17" s="20" t="s">
        <v>33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22" t="s">
        <v>27</v>
      </c>
      <c r="AL17" s="15"/>
      <c r="AM17" s="15"/>
      <c r="AN17" s="20" t="s">
        <v>34</v>
      </c>
      <c r="AO17" s="15"/>
      <c r="AP17" s="15"/>
      <c r="AQ17" s="15"/>
      <c r="AR17" s="13"/>
      <c r="BE17" s="220"/>
      <c r="BS17" s="10" t="s">
        <v>35</v>
      </c>
    </row>
    <row r="18" spans="2:71" s="1" customFormat="1" ht="6.95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3"/>
      <c r="BE18" s="220"/>
      <c r="BS18" s="10" t="s">
        <v>6</v>
      </c>
    </row>
    <row r="19" spans="2:71" s="1" customFormat="1" ht="12" customHeight="1">
      <c r="B19" s="14"/>
      <c r="C19" s="15"/>
      <c r="D19" s="22" t="s">
        <v>36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22" t="s">
        <v>24</v>
      </c>
      <c r="AL19" s="15"/>
      <c r="AM19" s="15"/>
      <c r="AN19" s="20" t="s">
        <v>37</v>
      </c>
      <c r="AO19" s="15"/>
      <c r="AP19" s="15"/>
      <c r="AQ19" s="15"/>
      <c r="AR19" s="13"/>
      <c r="BE19" s="220"/>
      <c r="BS19" s="10" t="s">
        <v>6</v>
      </c>
    </row>
    <row r="20" spans="2:71" s="1" customFormat="1" ht="18.4" customHeight="1">
      <c r="B20" s="14"/>
      <c r="C20" s="15"/>
      <c r="D20" s="15"/>
      <c r="E20" s="20" t="s">
        <v>38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22" t="s">
        <v>27</v>
      </c>
      <c r="AL20" s="15"/>
      <c r="AM20" s="15"/>
      <c r="AN20" s="20" t="s">
        <v>39</v>
      </c>
      <c r="AO20" s="15"/>
      <c r="AP20" s="15"/>
      <c r="AQ20" s="15"/>
      <c r="AR20" s="13"/>
      <c r="BE20" s="220"/>
      <c r="BS20" s="10" t="s">
        <v>4</v>
      </c>
    </row>
    <row r="21" spans="2:57" s="1" customFormat="1" ht="6.95" customHeight="1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3"/>
      <c r="BE21" s="220"/>
    </row>
    <row r="22" spans="2:57" s="1" customFormat="1" ht="12" customHeight="1">
      <c r="B22" s="14"/>
      <c r="C22" s="15"/>
      <c r="D22" s="22" t="s">
        <v>40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3"/>
      <c r="BE22" s="220"/>
    </row>
    <row r="23" spans="2:57" s="1" customFormat="1" ht="16.5" customHeight="1">
      <c r="B23" s="14"/>
      <c r="C23" s="15"/>
      <c r="D23" s="15"/>
      <c r="E23" s="227" t="s">
        <v>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15"/>
      <c r="AP23" s="15"/>
      <c r="AQ23" s="15"/>
      <c r="AR23" s="13"/>
      <c r="BE23" s="220"/>
    </row>
    <row r="24" spans="2:57" s="1" customFormat="1" ht="6.95" customHeight="1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3"/>
      <c r="BE24" s="220"/>
    </row>
    <row r="25" spans="2:57" s="1" customFormat="1" ht="6.95" customHeight="1">
      <c r="B25" s="14"/>
      <c r="C25" s="1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15"/>
      <c r="AQ25" s="15"/>
      <c r="AR25" s="13"/>
      <c r="BE25" s="220"/>
    </row>
    <row r="26" spans="1:57" s="2" customFormat="1" ht="25.9" customHeight="1">
      <c r="A26" s="27"/>
      <c r="B26" s="28"/>
      <c r="C26" s="29"/>
      <c r="D26" s="30" t="s">
        <v>41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28">
        <f>ROUND(AG94,2)</f>
        <v>0</v>
      </c>
      <c r="AL26" s="229"/>
      <c r="AM26" s="229"/>
      <c r="AN26" s="229"/>
      <c r="AO26" s="229"/>
      <c r="AP26" s="29"/>
      <c r="AQ26" s="29"/>
      <c r="AR26" s="32"/>
      <c r="BE26" s="220"/>
    </row>
    <row r="27" spans="1:57" s="2" customFormat="1" ht="6.95" customHeight="1">
      <c r="A27" s="27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2"/>
      <c r="BE27" s="220"/>
    </row>
    <row r="28" spans="1:57" s="2" customFormat="1" ht="12.75">
      <c r="A28" s="27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30" t="s">
        <v>42</v>
      </c>
      <c r="M28" s="230"/>
      <c r="N28" s="230"/>
      <c r="O28" s="230"/>
      <c r="P28" s="230"/>
      <c r="Q28" s="29"/>
      <c r="R28" s="29"/>
      <c r="S28" s="29"/>
      <c r="T28" s="29"/>
      <c r="U28" s="29"/>
      <c r="V28" s="29"/>
      <c r="W28" s="230" t="s">
        <v>43</v>
      </c>
      <c r="X28" s="230"/>
      <c r="Y28" s="230"/>
      <c r="Z28" s="230"/>
      <c r="AA28" s="230"/>
      <c r="AB28" s="230"/>
      <c r="AC28" s="230"/>
      <c r="AD28" s="230"/>
      <c r="AE28" s="230"/>
      <c r="AF28" s="29"/>
      <c r="AG28" s="29"/>
      <c r="AH28" s="29"/>
      <c r="AI28" s="29"/>
      <c r="AJ28" s="29"/>
      <c r="AK28" s="230" t="s">
        <v>44</v>
      </c>
      <c r="AL28" s="230"/>
      <c r="AM28" s="230"/>
      <c r="AN28" s="230"/>
      <c r="AO28" s="230"/>
      <c r="AP28" s="29"/>
      <c r="AQ28" s="29"/>
      <c r="AR28" s="32"/>
      <c r="BE28" s="220"/>
    </row>
    <row r="29" spans="2:57" s="3" customFormat="1" ht="14.45" customHeight="1">
      <c r="B29" s="34"/>
      <c r="C29" s="35"/>
      <c r="D29" s="22" t="s">
        <v>45</v>
      </c>
      <c r="E29" s="35"/>
      <c r="F29" s="22" t="s">
        <v>46</v>
      </c>
      <c r="G29" s="35"/>
      <c r="H29" s="35"/>
      <c r="I29" s="35"/>
      <c r="J29" s="35"/>
      <c r="K29" s="35"/>
      <c r="L29" s="233">
        <v>0.21</v>
      </c>
      <c r="M29" s="232"/>
      <c r="N29" s="232"/>
      <c r="O29" s="232"/>
      <c r="P29" s="232"/>
      <c r="Q29" s="35"/>
      <c r="R29" s="35"/>
      <c r="S29" s="35"/>
      <c r="T29" s="35"/>
      <c r="U29" s="35"/>
      <c r="V29" s="35"/>
      <c r="W29" s="231">
        <f>ROUND(AZ94,2)</f>
        <v>0</v>
      </c>
      <c r="X29" s="232"/>
      <c r="Y29" s="232"/>
      <c r="Z29" s="232"/>
      <c r="AA29" s="232"/>
      <c r="AB29" s="232"/>
      <c r="AC29" s="232"/>
      <c r="AD29" s="232"/>
      <c r="AE29" s="232"/>
      <c r="AF29" s="35"/>
      <c r="AG29" s="35"/>
      <c r="AH29" s="35"/>
      <c r="AI29" s="35"/>
      <c r="AJ29" s="35"/>
      <c r="AK29" s="231">
        <f>ROUND(AV94,2)</f>
        <v>0</v>
      </c>
      <c r="AL29" s="232"/>
      <c r="AM29" s="232"/>
      <c r="AN29" s="232"/>
      <c r="AO29" s="232"/>
      <c r="AP29" s="35"/>
      <c r="AQ29" s="35"/>
      <c r="AR29" s="36"/>
      <c r="BE29" s="221"/>
    </row>
    <row r="30" spans="2:57" s="3" customFormat="1" ht="14.45" customHeight="1">
      <c r="B30" s="34"/>
      <c r="C30" s="35"/>
      <c r="D30" s="35"/>
      <c r="E30" s="35"/>
      <c r="F30" s="22" t="s">
        <v>47</v>
      </c>
      <c r="G30" s="35"/>
      <c r="H30" s="35"/>
      <c r="I30" s="35"/>
      <c r="J30" s="35"/>
      <c r="K30" s="35"/>
      <c r="L30" s="233">
        <v>0.15</v>
      </c>
      <c r="M30" s="232"/>
      <c r="N30" s="232"/>
      <c r="O30" s="232"/>
      <c r="P30" s="232"/>
      <c r="Q30" s="35"/>
      <c r="R30" s="35"/>
      <c r="S30" s="35"/>
      <c r="T30" s="35"/>
      <c r="U30" s="35"/>
      <c r="V30" s="35"/>
      <c r="W30" s="231">
        <f>ROUND(BA94,2)</f>
        <v>0</v>
      </c>
      <c r="X30" s="232"/>
      <c r="Y30" s="232"/>
      <c r="Z30" s="232"/>
      <c r="AA30" s="232"/>
      <c r="AB30" s="232"/>
      <c r="AC30" s="232"/>
      <c r="AD30" s="232"/>
      <c r="AE30" s="232"/>
      <c r="AF30" s="35"/>
      <c r="AG30" s="35"/>
      <c r="AH30" s="35"/>
      <c r="AI30" s="35"/>
      <c r="AJ30" s="35"/>
      <c r="AK30" s="231">
        <f>ROUND(AW94,2)</f>
        <v>0</v>
      </c>
      <c r="AL30" s="232"/>
      <c r="AM30" s="232"/>
      <c r="AN30" s="232"/>
      <c r="AO30" s="232"/>
      <c r="AP30" s="35"/>
      <c r="AQ30" s="35"/>
      <c r="AR30" s="36"/>
      <c r="BE30" s="221"/>
    </row>
    <row r="31" spans="2:57" s="3" customFormat="1" ht="14.45" customHeight="1" hidden="1">
      <c r="B31" s="34"/>
      <c r="C31" s="35"/>
      <c r="D31" s="35"/>
      <c r="E31" s="35"/>
      <c r="F31" s="22" t="s">
        <v>48</v>
      </c>
      <c r="G31" s="35"/>
      <c r="H31" s="35"/>
      <c r="I31" s="35"/>
      <c r="J31" s="35"/>
      <c r="K31" s="35"/>
      <c r="L31" s="233">
        <v>0.21</v>
      </c>
      <c r="M31" s="232"/>
      <c r="N31" s="232"/>
      <c r="O31" s="232"/>
      <c r="P31" s="232"/>
      <c r="Q31" s="35"/>
      <c r="R31" s="35"/>
      <c r="S31" s="35"/>
      <c r="T31" s="35"/>
      <c r="U31" s="35"/>
      <c r="V31" s="35"/>
      <c r="W31" s="231">
        <f>ROUND(BB94,2)</f>
        <v>0</v>
      </c>
      <c r="X31" s="232"/>
      <c r="Y31" s="232"/>
      <c r="Z31" s="232"/>
      <c r="AA31" s="232"/>
      <c r="AB31" s="232"/>
      <c r="AC31" s="232"/>
      <c r="AD31" s="232"/>
      <c r="AE31" s="232"/>
      <c r="AF31" s="35"/>
      <c r="AG31" s="35"/>
      <c r="AH31" s="35"/>
      <c r="AI31" s="35"/>
      <c r="AJ31" s="35"/>
      <c r="AK31" s="231">
        <v>0</v>
      </c>
      <c r="AL31" s="232"/>
      <c r="AM31" s="232"/>
      <c r="AN31" s="232"/>
      <c r="AO31" s="232"/>
      <c r="AP31" s="35"/>
      <c r="AQ31" s="35"/>
      <c r="AR31" s="36"/>
      <c r="BE31" s="221"/>
    </row>
    <row r="32" spans="2:57" s="3" customFormat="1" ht="14.45" customHeight="1" hidden="1">
      <c r="B32" s="34"/>
      <c r="C32" s="35"/>
      <c r="D32" s="35"/>
      <c r="E32" s="35"/>
      <c r="F32" s="22" t="s">
        <v>49</v>
      </c>
      <c r="G32" s="35"/>
      <c r="H32" s="35"/>
      <c r="I32" s="35"/>
      <c r="J32" s="35"/>
      <c r="K32" s="35"/>
      <c r="L32" s="233">
        <v>0.15</v>
      </c>
      <c r="M32" s="232"/>
      <c r="N32" s="232"/>
      <c r="O32" s="232"/>
      <c r="P32" s="232"/>
      <c r="Q32" s="35"/>
      <c r="R32" s="35"/>
      <c r="S32" s="35"/>
      <c r="T32" s="35"/>
      <c r="U32" s="35"/>
      <c r="V32" s="35"/>
      <c r="W32" s="231">
        <f>ROUND(BC94,2)</f>
        <v>0</v>
      </c>
      <c r="X32" s="232"/>
      <c r="Y32" s="232"/>
      <c r="Z32" s="232"/>
      <c r="AA32" s="232"/>
      <c r="AB32" s="232"/>
      <c r="AC32" s="232"/>
      <c r="AD32" s="232"/>
      <c r="AE32" s="232"/>
      <c r="AF32" s="35"/>
      <c r="AG32" s="35"/>
      <c r="AH32" s="35"/>
      <c r="AI32" s="35"/>
      <c r="AJ32" s="35"/>
      <c r="AK32" s="231">
        <v>0</v>
      </c>
      <c r="AL32" s="232"/>
      <c r="AM32" s="232"/>
      <c r="AN32" s="232"/>
      <c r="AO32" s="232"/>
      <c r="AP32" s="35"/>
      <c r="AQ32" s="35"/>
      <c r="AR32" s="36"/>
      <c r="BE32" s="221"/>
    </row>
    <row r="33" spans="2:57" s="3" customFormat="1" ht="14.45" customHeight="1" hidden="1">
      <c r="B33" s="34"/>
      <c r="C33" s="35"/>
      <c r="D33" s="35"/>
      <c r="E33" s="35"/>
      <c r="F33" s="22" t="s">
        <v>50</v>
      </c>
      <c r="G33" s="35"/>
      <c r="H33" s="35"/>
      <c r="I33" s="35"/>
      <c r="J33" s="35"/>
      <c r="K33" s="35"/>
      <c r="L33" s="233">
        <v>0</v>
      </c>
      <c r="M33" s="232"/>
      <c r="N33" s="232"/>
      <c r="O33" s="232"/>
      <c r="P33" s="232"/>
      <c r="Q33" s="35"/>
      <c r="R33" s="35"/>
      <c r="S33" s="35"/>
      <c r="T33" s="35"/>
      <c r="U33" s="35"/>
      <c r="V33" s="35"/>
      <c r="W33" s="231">
        <f>ROUND(BD94,2)</f>
        <v>0</v>
      </c>
      <c r="X33" s="232"/>
      <c r="Y33" s="232"/>
      <c r="Z33" s="232"/>
      <c r="AA33" s="232"/>
      <c r="AB33" s="232"/>
      <c r="AC33" s="232"/>
      <c r="AD33" s="232"/>
      <c r="AE33" s="232"/>
      <c r="AF33" s="35"/>
      <c r="AG33" s="35"/>
      <c r="AH33" s="35"/>
      <c r="AI33" s="35"/>
      <c r="AJ33" s="35"/>
      <c r="AK33" s="231">
        <v>0</v>
      </c>
      <c r="AL33" s="232"/>
      <c r="AM33" s="232"/>
      <c r="AN33" s="232"/>
      <c r="AO33" s="232"/>
      <c r="AP33" s="35"/>
      <c r="AQ33" s="35"/>
      <c r="AR33" s="36"/>
      <c r="BE33" s="221"/>
    </row>
    <row r="34" spans="1:57" s="2" customFormat="1" ht="6.95" customHeight="1">
      <c r="A34" s="27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2"/>
      <c r="BE34" s="220"/>
    </row>
    <row r="35" spans="1:57" s="2" customFormat="1" ht="25.9" customHeight="1">
      <c r="A35" s="27"/>
      <c r="B35" s="28"/>
      <c r="C35" s="37"/>
      <c r="D35" s="38" t="s">
        <v>51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52</v>
      </c>
      <c r="U35" s="39"/>
      <c r="V35" s="39"/>
      <c r="W35" s="39"/>
      <c r="X35" s="234" t="s">
        <v>53</v>
      </c>
      <c r="Y35" s="235"/>
      <c r="Z35" s="235"/>
      <c r="AA35" s="235"/>
      <c r="AB35" s="235"/>
      <c r="AC35" s="39"/>
      <c r="AD35" s="39"/>
      <c r="AE35" s="39"/>
      <c r="AF35" s="39"/>
      <c r="AG35" s="39"/>
      <c r="AH35" s="39"/>
      <c r="AI35" s="39"/>
      <c r="AJ35" s="39"/>
      <c r="AK35" s="236">
        <f>SUM(AK26:AK33)</f>
        <v>0</v>
      </c>
      <c r="AL35" s="235"/>
      <c r="AM35" s="235"/>
      <c r="AN35" s="235"/>
      <c r="AO35" s="237"/>
      <c r="AP35" s="37"/>
      <c r="AQ35" s="37"/>
      <c r="AR35" s="32"/>
      <c r="BE35" s="27"/>
    </row>
    <row r="36" spans="1:57" s="2" customFormat="1" ht="6.95" customHeight="1">
      <c r="A36" s="27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2"/>
      <c r="BE36" s="27"/>
    </row>
    <row r="37" spans="1:57" s="2" customFormat="1" ht="14.45" customHeight="1">
      <c r="A37" s="27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2"/>
      <c r="BE37" s="27"/>
    </row>
    <row r="38" spans="2:44" s="1" customFormat="1" ht="14.45" customHeight="1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3"/>
    </row>
    <row r="39" spans="2:44" s="1" customFormat="1" ht="14.45" customHeight="1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3"/>
    </row>
    <row r="40" spans="2:44" s="1" customFormat="1" ht="14.45" customHeight="1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3"/>
    </row>
    <row r="41" spans="2:44" s="1" customFormat="1" ht="14.45" customHeight="1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3"/>
    </row>
    <row r="42" spans="2:44" s="1" customFormat="1" ht="14.4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3"/>
    </row>
    <row r="43" spans="2:44" s="1" customFormat="1" ht="14.45" customHeight="1"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3"/>
    </row>
    <row r="44" spans="2:44" s="1" customFormat="1" ht="14.45" customHeight="1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3"/>
    </row>
    <row r="45" spans="2:44" s="1" customFormat="1" ht="14.45" customHeight="1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3"/>
    </row>
    <row r="46" spans="2:44" s="1" customFormat="1" ht="14.45" customHeight="1"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3"/>
    </row>
    <row r="47" spans="2:44" s="1" customFormat="1" ht="14.45" customHeight="1"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3"/>
    </row>
    <row r="48" spans="2:44" s="1" customFormat="1" ht="14.45" customHeight="1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3"/>
    </row>
    <row r="49" spans="2:44" s="2" customFormat="1" ht="14.45" customHeight="1">
      <c r="B49" s="41"/>
      <c r="C49" s="42"/>
      <c r="D49" s="43" t="s">
        <v>54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55</v>
      </c>
      <c r="AI49" s="44"/>
      <c r="AJ49" s="44"/>
      <c r="AK49" s="44"/>
      <c r="AL49" s="44"/>
      <c r="AM49" s="44"/>
      <c r="AN49" s="44"/>
      <c r="AO49" s="44"/>
      <c r="AP49" s="42"/>
      <c r="AQ49" s="42"/>
      <c r="AR49" s="45"/>
    </row>
    <row r="50" spans="2:44" ht="11.25"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3"/>
    </row>
    <row r="51" spans="2:44" ht="11.25"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3"/>
    </row>
    <row r="52" spans="2:44" ht="11.25"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3"/>
    </row>
    <row r="53" spans="2:44" ht="11.25"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3"/>
    </row>
    <row r="54" spans="2:44" ht="11.25"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3"/>
    </row>
    <row r="55" spans="2:44" ht="11.25"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3"/>
    </row>
    <row r="56" spans="2:44" ht="11.25"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3"/>
    </row>
    <row r="57" spans="2:44" ht="11.25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3"/>
    </row>
    <row r="58" spans="2:44" ht="11.25"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3"/>
    </row>
    <row r="59" spans="2:44" ht="11.25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3"/>
    </row>
    <row r="60" spans="1:57" s="2" customFormat="1" ht="12.75">
      <c r="A60" s="27"/>
      <c r="B60" s="28"/>
      <c r="C60" s="29"/>
      <c r="D60" s="46" t="s">
        <v>56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6" t="s">
        <v>57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6" t="s">
        <v>56</v>
      </c>
      <c r="AI60" s="31"/>
      <c r="AJ60" s="31"/>
      <c r="AK60" s="31"/>
      <c r="AL60" s="31"/>
      <c r="AM60" s="46" t="s">
        <v>57</v>
      </c>
      <c r="AN60" s="31"/>
      <c r="AO60" s="31"/>
      <c r="AP60" s="29"/>
      <c r="AQ60" s="29"/>
      <c r="AR60" s="32"/>
      <c r="BE60" s="27"/>
    </row>
    <row r="61" spans="2:44" ht="11.25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3"/>
    </row>
    <row r="62" spans="2:44" ht="11.25"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3"/>
    </row>
    <row r="63" spans="2:44" ht="11.25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3"/>
    </row>
    <row r="64" spans="1:57" s="2" customFormat="1" ht="12.75">
      <c r="A64" s="27"/>
      <c r="B64" s="28"/>
      <c r="C64" s="29"/>
      <c r="D64" s="43" t="s">
        <v>58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3" t="s">
        <v>59</v>
      </c>
      <c r="AI64" s="47"/>
      <c r="AJ64" s="47"/>
      <c r="AK64" s="47"/>
      <c r="AL64" s="47"/>
      <c r="AM64" s="47"/>
      <c r="AN64" s="47"/>
      <c r="AO64" s="47"/>
      <c r="AP64" s="29"/>
      <c r="AQ64" s="29"/>
      <c r="AR64" s="32"/>
      <c r="BE64" s="27"/>
    </row>
    <row r="65" spans="2:44" ht="11.25"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3"/>
    </row>
    <row r="66" spans="2:44" ht="11.25"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3"/>
    </row>
    <row r="67" spans="2:44" ht="11.25"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3"/>
    </row>
    <row r="68" spans="2:44" ht="11.25"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3"/>
    </row>
    <row r="69" spans="2:44" ht="11.25"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3"/>
    </row>
    <row r="70" spans="2:44" ht="11.25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3"/>
    </row>
    <row r="71" spans="2:44" ht="11.25"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3"/>
    </row>
    <row r="72" spans="2:44" ht="11.25"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3"/>
    </row>
    <row r="73" spans="2:44" ht="11.25"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3"/>
    </row>
    <row r="74" spans="2:44" ht="11.25"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3"/>
    </row>
    <row r="75" spans="1:57" s="2" customFormat="1" ht="12.75">
      <c r="A75" s="27"/>
      <c r="B75" s="28"/>
      <c r="C75" s="29"/>
      <c r="D75" s="46" t="s">
        <v>56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6" t="s">
        <v>57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6" t="s">
        <v>56</v>
      </c>
      <c r="AI75" s="31"/>
      <c r="AJ75" s="31"/>
      <c r="AK75" s="31"/>
      <c r="AL75" s="31"/>
      <c r="AM75" s="46" t="s">
        <v>57</v>
      </c>
      <c r="AN75" s="31"/>
      <c r="AO75" s="31"/>
      <c r="AP75" s="29"/>
      <c r="AQ75" s="29"/>
      <c r="AR75" s="32"/>
      <c r="BE75" s="27"/>
    </row>
    <row r="76" spans="1:57" s="2" customFormat="1" ht="11.25">
      <c r="A76" s="27"/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2"/>
      <c r="BE76" s="27"/>
    </row>
    <row r="77" spans="1:57" s="2" customFormat="1" ht="6.95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2"/>
      <c r="BE77" s="27"/>
    </row>
    <row r="81" spans="1:57" s="2" customFormat="1" ht="6.95" customHeight="1">
      <c r="A81" s="2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2"/>
      <c r="BE81" s="27"/>
    </row>
    <row r="82" spans="1:57" s="2" customFormat="1" ht="24.95" customHeight="1">
      <c r="A82" s="27"/>
      <c r="B82" s="28"/>
      <c r="C82" s="16" t="s">
        <v>60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2"/>
      <c r="BE82" s="27"/>
    </row>
    <row r="83" spans="1:57" s="2" customFormat="1" ht="6.95" customHeight="1">
      <c r="A83" s="27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2"/>
      <c r="BE83" s="27"/>
    </row>
    <row r="84" spans="2:44" s="4" customFormat="1" ht="12" customHeight="1">
      <c r="B84" s="52"/>
      <c r="C84" s="22" t="s">
        <v>13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22MT087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2:44" s="5" customFormat="1" ht="36.95" customHeight="1">
      <c r="B85" s="55"/>
      <c r="C85" s="56" t="s">
        <v>16</v>
      </c>
      <c r="D85" s="57"/>
      <c r="E85" s="57"/>
      <c r="F85" s="57"/>
      <c r="G85" s="57"/>
      <c r="H85" s="57"/>
      <c r="I85" s="57"/>
      <c r="J85" s="57"/>
      <c r="K85" s="57"/>
      <c r="L85" s="238" t="str">
        <f>K6</f>
        <v>Školní družina Děčín II</v>
      </c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57"/>
      <c r="AL85" s="57"/>
      <c r="AM85" s="57"/>
      <c r="AN85" s="57"/>
      <c r="AO85" s="57"/>
      <c r="AP85" s="57"/>
      <c r="AQ85" s="57"/>
      <c r="AR85" s="58"/>
    </row>
    <row r="86" spans="1:57" s="2" customFormat="1" ht="6.95" customHeight="1">
      <c r="A86" s="27"/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2"/>
      <c r="BE86" s="27"/>
    </row>
    <row r="87" spans="1:57" s="2" customFormat="1" ht="12" customHeight="1">
      <c r="A87" s="27"/>
      <c r="B87" s="28"/>
      <c r="C87" s="22" t="s">
        <v>20</v>
      </c>
      <c r="D87" s="29"/>
      <c r="E87" s="29"/>
      <c r="F87" s="29"/>
      <c r="G87" s="29"/>
      <c r="H87" s="29"/>
      <c r="I87" s="29"/>
      <c r="J87" s="29"/>
      <c r="K87" s="29"/>
      <c r="L87" s="59" t="str">
        <f>IF(K8="","",K8)</f>
        <v>Kamenická 1058/48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2" t="s">
        <v>22</v>
      </c>
      <c r="AJ87" s="29"/>
      <c r="AK87" s="29"/>
      <c r="AL87" s="29"/>
      <c r="AM87" s="240">
        <f>IF(AN8="","",AN8)</f>
        <v>44823</v>
      </c>
      <c r="AN87" s="240"/>
      <c r="AO87" s="29"/>
      <c r="AP87" s="29"/>
      <c r="AQ87" s="29"/>
      <c r="AR87" s="32"/>
      <c r="BE87" s="27"/>
    </row>
    <row r="88" spans="1:57" s="2" customFormat="1" ht="6.95" customHeight="1">
      <c r="A88" s="27"/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2"/>
      <c r="BE88" s="27"/>
    </row>
    <row r="89" spans="1:57" s="2" customFormat="1" ht="15.2" customHeight="1">
      <c r="A89" s="27"/>
      <c r="B89" s="28"/>
      <c r="C89" s="22" t="s">
        <v>23</v>
      </c>
      <c r="D89" s="29"/>
      <c r="E89" s="29"/>
      <c r="F89" s="29"/>
      <c r="G89" s="29"/>
      <c r="H89" s="29"/>
      <c r="I89" s="29"/>
      <c r="J89" s="29"/>
      <c r="K89" s="29"/>
      <c r="L89" s="53" t="str">
        <f>IF(E11="","",E11)</f>
        <v>Statutární město Děčín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2" t="s">
        <v>31</v>
      </c>
      <c r="AJ89" s="29"/>
      <c r="AK89" s="29"/>
      <c r="AL89" s="29"/>
      <c r="AM89" s="241" t="str">
        <f>IF(E17="","",E17)</f>
        <v>arde s.r.o.</v>
      </c>
      <c r="AN89" s="242"/>
      <c r="AO89" s="242"/>
      <c r="AP89" s="242"/>
      <c r="AQ89" s="29"/>
      <c r="AR89" s="32"/>
      <c r="AS89" s="243" t="s">
        <v>61</v>
      </c>
      <c r="AT89" s="244"/>
      <c r="AU89" s="61"/>
      <c r="AV89" s="61"/>
      <c r="AW89" s="61"/>
      <c r="AX89" s="61"/>
      <c r="AY89" s="61"/>
      <c r="AZ89" s="61"/>
      <c r="BA89" s="61"/>
      <c r="BB89" s="61"/>
      <c r="BC89" s="61"/>
      <c r="BD89" s="62"/>
      <c r="BE89" s="27"/>
    </row>
    <row r="90" spans="1:57" s="2" customFormat="1" ht="25.7" customHeight="1">
      <c r="A90" s="27"/>
      <c r="B90" s="28"/>
      <c r="C90" s="22" t="s">
        <v>29</v>
      </c>
      <c r="D90" s="29"/>
      <c r="E90" s="29"/>
      <c r="F90" s="29"/>
      <c r="G90" s="29"/>
      <c r="H90" s="29"/>
      <c r="I90" s="29"/>
      <c r="J90" s="29"/>
      <c r="K90" s="29"/>
      <c r="L90" s="53" t="str">
        <f>IF(E14="Vyplň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2" t="s">
        <v>36</v>
      </c>
      <c r="AJ90" s="29"/>
      <c r="AK90" s="29"/>
      <c r="AL90" s="29"/>
      <c r="AM90" s="241" t="str">
        <f>IF(E20="","",E20)</f>
        <v>STAGA stavební agentura s.r.o.</v>
      </c>
      <c r="AN90" s="242"/>
      <c r="AO90" s="242"/>
      <c r="AP90" s="242"/>
      <c r="AQ90" s="29"/>
      <c r="AR90" s="32"/>
      <c r="AS90" s="245"/>
      <c r="AT90" s="246"/>
      <c r="AU90" s="63"/>
      <c r="AV90" s="63"/>
      <c r="AW90" s="63"/>
      <c r="AX90" s="63"/>
      <c r="AY90" s="63"/>
      <c r="AZ90" s="63"/>
      <c r="BA90" s="63"/>
      <c r="BB90" s="63"/>
      <c r="BC90" s="63"/>
      <c r="BD90" s="64"/>
      <c r="BE90" s="27"/>
    </row>
    <row r="91" spans="1:57" s="2" customFormat="1" ht="10.9" customHeight="1">
      <c r="A91" s="27"/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2"/>
      <c r="AS91" s="247"/>
      <c r="AT91" s="248"/>
      <c r="AU91" s="65"/>
      <c r="AV91" s="65"/>
      <c r="AW91" s="65"/>
      <c r="AX91" s="65"/>
      <c r="AY91" s="65"/>
      <c r="AZ91" s="65"/>
      <c r="BA91" s="65"/>
      <c r="BB91" s="65"/>
      <c r="BC91" s="65"/>
      <c r="BD91" s="66"/>
      <c r="BE91" s="27"/>
    </row>
    <row r="92" spans="1:57" s="2" customFormat="1" ht="29.25" customHeight="1">
      <c r="A92" s="27"/>
      <c r="B92" s="28"/>
      <c r="C92" s="249" t="s">
        <v>62</v>
      </c>
      <c r="D92" s="250"/>
      <c r="E92" s="250"/>
      <c r="F92" s="250"/>
      <c r="G92" s="250"/>
      <c r="H92" s="67"/>
      <c r="I92" s="251" t="s">
        <v>63</v>
      </c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2" t="s">
        <v>64</v>
      </c>
      <c r="AH92" s="250"/>
      <c r="AI92" s="250"/>
      <c r="AJ92" s="250"/>
      <c r="AK92" s="250"/>
      <c r="AL92" s="250"/>
      <c r="AM92" s="250"/>
      <c r="AN92" s="251" t="s">
        <v>65</v>
      </c>
      <c r="AO92" s="250"/>
      <c r="AP92" s="253"/>
      <c r="AQ92" s="68" t="s">
        <v>66</v>
      </c>
      <c r="AR92" s="32"/>
      <c r="AS92" s="69" t="s">
        <v>67</v>
      </c>
      <c r="AT92" s="70" t="s">
        <v>68</v>
      </c>
      <c r="AU92" s="70" t="s">
        <v>69</v>
      </c>
      <c r="AV92" s="70" t="s">
        <v>70</v>
      </c>
      <c r="AW92" s="70" t="s">
        <v>71</v>
      </c>
      <c r="AX92" s="70" t="s">
        <v>72</v>
      </c>
      <c r="AY92" s="70" t="s">
        <v>73</v>
      </c>
      <c r="AZ92" s="70" t="s">
        <v>74</v>
      </c>
      <c r="BA92" s="70" t="s">
        <v>75</v>
      </c>
      <c r="BB92" s="70" t="s">
        <v>76</v>
      </c>
      <c r="BC92" s="70" t="s">
        <v>77</v>
      </c>
      <c r="BD92" s="71" t="s">
        <v>78</v>
      </c>
      <c r="BE92" s="27"/>
    </row>
    <row r="93" spans="1:57" s="2" customFormat="1" ht="10.9" customHeight="1">
      <c r="A93" s="27"/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2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  <c r="BE93" s="27"/>
    </row>
    <row r="94" spans="2:90" s="6" customFormat="1" ht="32.45" customHeight="1">
      <c r="B94" s="75"/>
      <c r="C94" s="76" t="s">
        <v>79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257">
        <f>ROUND(SUM(AG95:AG97),2)</f>
        <v>0</v>
      </c>
      <c r="AH94" s="257"/>
      <c r="AI94" s="257"/>
      <c r="AJ94" s="257"/>
      <c r="AK94" s="257"/>
      <c r="AL94" s="257"/>
      <c r="AM94" s="257"/>
      <c r="AN94" s="258">
        <f>SUM(AG94,AT94)</f>
        <v>0</v>
      </c>
      <c r="AO94" s="258"/>
      <c r="AP94" s="258"/>
      <c r="AQ94" s="79" t="s">
        <v>1</v>
      </c>
      <c r="AR94" s="80"/>
      <c r="AS94" s="81">
        <f>ROUND(SUM(AS95:AS97),2)</f>
        <v>0</v>
      </c>
      <c r="AT94" s="82">
        <f>ROUND(SUM(AV94:AW94),2)</f>
        <v>0</v>
      </c>
      <c r="AU94" s="83">
        <f>ROUND(SUM(AU95:AU97),5)</f>
        <v>0</v>
      </c>
      <c r="AV94" s="82">
        <f>ROUND(AZ94*L29,2)</f>
        <v>0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ROUND(SUM(AZ95:AZ97),2)</f>
        <v>0</v>
      </c>
      <c r="BA94" s="82">
        <f>ROUND(SUM(BA95:BA97),2)</f>
        <v>0</v>
      </c>
      <c r="BB94" s="82">
        <f>ROUND(SUM(BB95:BB97),2)</f>
        <v>0</v>
      </c>
      <c r="BC94" s="82">
        <f>ROUND(SUM(BC95:BC97),2)</f>
        <v>0</v>
      </c>
      <c r="BD94" s="84">
        <f>ROUND(SUM(BD95:BD97),2)</f>
        <v>0</v>
      </c>
      <c r="BS94" s="85" t="s">
        <v>80</v>
      </c>
      <c r="BT94" s="85" t="s">
        <v>81</v>
      </c>
      <c r="BU94" s="86" t="s">
        <v>82</v>
      </c>
      <c r="BV94" s="85" t="s">
        <v>83</v>
      </c>
      <c r="BW94" s="85" t="s">
        <v>5</v>
      </c>
      <c r="BX94" s="85" t="s">
        <v>84</v>
      </c>
      <c r="CL94" s="85" t="s">
        <v>1</v>
      </c>
    </row>
    <row r="95" spans="1:91" s="7" customFormat="1" ht="16.5" customHeight="1">
      <c r="A95" s="87" t="s">
        <v>85</v>
      </c>
      <c r="B95" s="88"/>
      <c r="C95" s="89"/>
      <c r="D95" s="256" t="s">
        <v>86</v>
      </c>
      <c r="E95" s="256"/>
      <c r="F95" s="256"/>
      <c r="G95" s="256"/>
      <c r="H95" s="256"/>
      <c r="I95" s="90"/>
      <c r="J95" s="256" t="s">
        <v>87</v>
      </c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4">
        <f>'01 - Bourané konstrukce'!J30</f>
        <v>0</v>
      </c>
      <c r="AH95" s="255"/>
      <c r="AI95" s="255"/>
      <c r="AJ95" s="255"/>
      <c r="AK95" s="255"/>
      <c r="AL95" s="255"/>
      <c r="AM95" s="255"/>
      <c r="AN95" s="254">
        <f>SUM(AG95,AT95)</f>
        <v>0</v>
      </c>
      <c r="AO95" s="255"/>
      <c r="AP95" s="255"/>
      <c r="AQ95" s="91" t="s">
        <v>88</v>
      </c>
      <c r="AR95" s="92"/>
      <c r="AS95" s="93">
        <v>0</v>
      </c>
      <c r="AT95" s="94">
        <f>ROUND(SUM(AV95:AW95),2)</f>
        <v>0</v>
      </c>
      <c r="AU95" s="95">
        <f>'01 - Bourané konstrukce'!P128</f>
        <v>0</v>
      </c>
      <c r="AV95" s="94">
        <f>'01 - Bourané konstrukce'!J33</f>
        <v>0</v>
      </c>
      <c r="AW95" s="94">
        <f>'01 - Bourané konstrukce'!J34</f>
        <v>0</v>
      </c>
      <c r="AX95" s="94">
        <f>'01 - Bourané konstrukce'!J35</f>
        <v>0</v>
      </c>
      <c r="AY95" s="94">
        <f>'01 - Bourané konstrukce'!J36</f>
        <v>0</v>
      </c>
      <c r="AZ95" s="94">
        <f>'01 - Bourané konstrukce'!F33</f>
        <v>0</v>
      </c>
      <c r="BA95" s="94">
        <f>'01 - Bourané konstrukce'!F34</f>
        <v>0</v>
      </c>
      <c r="BB95" s="94">
        <f>'01 - Bourané konstrukce'!F35</f>
        <v>0</v>
      </c>
      <c r="BC95" s="94">
        <f>'01 - Bourané konstrukce'!F36</f>
        <v>0</v>
      </c>
      <c r="BD95" s="96">
        <f>'01 - Bourané konstrukce'!F37</f>
        <v>0</v>
      </c>
      <c r="BT95" s="97" t="s">
        <v>89</v>
      </c>
      <c r="BV95" s="97" t="s">
        <v>83</v>
      </c>
      <c r="BW95" s="97" t="s">
        <v>90</v>
      </c>
      <c r="BX95" s="97" t="s">
        <v>5</v>
      </c>
      <c r="CL95" s="97" t="s">
        <v>1</v>
      </c>
      <c r="CM95" s="97" t="s">
        <v>91</v>
      </c>
    </row>
    <row r="96" spans="1:91" s="7" customFormat="1" ht="16.5" customHeight="1">
      <c r="A96" s="87" t="s">
        <v>85</v>
      </c>
      <c r="B96" s="88"/>
      <c r="C96" s="89"/>
      <c r="D96" s="256" t="s">
        <v>92</v>
      </c>
      <c r="E96" s="256"/>
      <c r="F96" s="256"/>
      <c r="G96" s="256"/>
      <c r="H96" s="256"/>
      <c r="I96" s="90"/>
      <c r="J96" s="256" t="s">
        <v>93</v>
      </c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54">
        <f>'02 - Nové konstrukce'!J30</f>
        <v>0</v>
      </c>
      <c r="AH96" s="255"/>
      <c r="AI96" s="255"/>
      <c r="AJ96" s="255"/>
      <c r="AK96" s="255"/>
      <c r="AL96" s="255"/>
      <c r="AM96" s="255"/>
      <c r="AN96" s="254">
        <f>SUM(AG96,AT96)</f>
        <v>0</v>
      </c>
      <c r="AO96" s="255"/>
      <c r="AP96" s="255"/>
      <c r="AQ96" s="91" t="s">
        <v>88</v>
      </c>
      <c r="AR96" s="92"/>
      <c r="AS96" s="93">
        <v>0</v>
      </c>
      <c r="AT96" s="94">
        <f>ROUND(SUM(AV96:AW96),2)</f>
        <v>0</v>
      </c>
      <c r="AU96" s="95">
        <f>'02 - Nové konstrukce'!P135</f>
        <v>0</v>
      </c>
      <c r="AV96" s="94">
        <f>'02 - Nové konstrukce'!J33</f>
        <v>0</v>
      </c>
      <c r="AW96" s="94">
        <f>'02 - Nové konstrukce'!J34</f>
        <v>0</v>
      </c>
      <c r="AX96" s="94">
        <f>'02 - Nové konstrukce'!J35</f>
        <v>0</v>
      </c>
      <c r="AY96" s="94">
        <f>'02 - Nové konstrukce'!J36</f>
        <v>0</v>
      </c>
      <c r="AZ96" s="94">
        <f>'02 - Nové konstrukce'!F33</f>
        <v>0</v>
      </c>
      <c r="BA96" s="94">
        <f>'02 - Nové konstrukce'!F34</f>
        <v>0</v>
      </c>
      <c r="BB96" s="94">
        <f>'02 - Nové konstrukce'!F35</f>
        <v>0</v>
      </c>
      <c r="BC96" s="94">
        <f>'02 - Nové konstrukce'!F36</f>
        <v>0</v>
      </c>
      <c r="BD96" s="96">
        <f>'02 - Nové konstrukce'!F37</f>
        <v>0</v>
      </c>
      <c r="BT96" s="97" t="s">
        <v>89</v>
      </c>
      <c r="BV96" s="97" t="s">
        <v>83</v>
      </c>
      <c r="BW96" s="97" t="s">
        <v>94</v>
      </c>
      <c r="BX96" s="97" t="s">
        <v>5</v>
      </c>
      <c r="CL96" s="97" t="s">
        <v>1</v>
      </c>
      <c r="CM96" s="97" t="s">
        <v>91</v>
      </c>
    </row>
    <row r="97" spans="1:91" s="7" customFormat="1" ht="16.5" customHeight="1">
      <c r="A97" s="87" t="s">
        <v>85</v>
      </c>
      <c r="B97" s="88"/>
      <c r="C97" s="89"/>
      <c r="D97" s="256" t="s">
        <v>95</v>
      </c>
      <c r="E97" s="256"/>
      <c r="F97" s="256"/>
      <c r="G97" s="256"/>
      <c r="H97" s="256"/>
      <c r="I97" s="90"/>
      <c r="J97" s="256" t="s">
        <v>96</v>
      </c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54">
        <f>'03 - VRN'!J30</f>
        <v>0</v>
      </c>
      <c r="AH97" s="255"/>
      <c r="AI97" s="255"/>
      <c r="AJ97" s="255"/>
      <c r="AK97" s="255"/>
      <c r="AL97" s="255"/>
      <c r="AM97" s="255"/>
      <c r="AN97" s="254">
        <f>SUM(AG97,AT97)</f>
        <v>0</v>
      </c>
      <c r="AO97" s="255"/>
      <c r="AP97" s="255"/>
      <c r="AQ97" s="91" t="s">
        <v>88</v>
      </c>
      <c r="AR97" s="92"/>
      <c r="AS97" s="98">
        <v>0</v>
      </c>
      <c r="AT97" s="99">
        <f>ROUND(SUM(AV97:AW97),2)</f>
        <v>0</v>
      </c>
      <c r="AU97" s="100">
        <f>'03 - VRN'!P118</f>
        <v>0</v>
      </c>
      <c r="AV97" s="99">
        <f>'03 - VRN'!J33</f>
        <v>0</v>
      </c>
      <c r="AW97" s="99">
        <f>'03 - VRN'!J34</f>
        <v>0</v>
      </c>
      <c r="AX97" s="99">
        <f>'03 - VRN'!J35</f>
        <v>0</v>
      </c>
      <c r="AY97" s="99">
        <f>'03 - VRN'!J36</f>
        <v>0</v>
      </c>
      <c r="AZ97" s="99">
        <f>'03 - VRN'!F33</f>
        <v>0</v>
      </c>
      <c r="BA97" s="99">
        <f>'03 - VRN'!F34</f>
        <v>0</v>
      </c>
      <c r="BB97" s="99">
        <f>'03 - VRN'!F35</f>
        <v>0</v>
      </c>
      <c r="BC97" s="99">
        <f>'03 - VRN'!F36</f>
        <v>0</v>
      </c>
      <c r="BD97" s="101">
        <f>'03 - VRN'!F37</f>
        <v>0</v>
      </c>
      <c r="BT97" s="97" t="s">
        <v>89</v>
      </c>
      <c r="BV97" s="97" t="s">
        <v>83</v>
      </c>
      <c r="BW97" s="97" t="s">
        <v>97</v>
      </c>
      <c r="BX97" s="97" t="s">
        <v>5</v>
      </c>
      <c r="CL97" s="97" t="s">
        <v>1</v>
      </c>
      <c r="CM97" s="97" t="s">
        <v>91</v>
      </c>
    </row>
    <row r="98" spans="1:57" s="2" customFormat="1" ht="30" customHeight="1">
      <c r="A98" s="27"/>
      <c r="B98" s="28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2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s="2" customFormat="1" ht="6.95" customHeight="1">
      <c r="A99" s="27"/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32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</sheetData>
  <sheetProtection algorithmName="SHA-512" hashValue="YgnRM0vP+i6PBW9SONpOmZ2nhhHEweiimP+jRhSAAxA3Sa9lB7igN4hF+fdCQBLMqp8aPR72labKpqqzZCDUQQ==" saltValue="NTX5GP59kVl3fiZgM9nN2Uqx3XNiZhlSedZOfKlpQ8ccPOQgLp4ty/sswMf8FcLgZZKN7bFdP0SMLtgm7O63UQ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Bourané konstrukce'!C2" display="/"/>
    <hyperlink ref="A96" location="'02 - Nové konstrukce'!C2" display="/"/>
    <hyperlink ref="A97" location="'03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4"/>
  <sheetViews>
    <sheetView showGridLines="0" workbookViewId="0" topLeftCell="A1">
      <selection activeCell="F21" sqref="F21"/>
    </sheetView>
  </sheetViews>
  <sheetFormatPr defaultColWidth="9.140625" defaultRowHeight="12"/>
  <cols>
    <col min="1" max="1" width="8.28125" style="15" customWidth="1"/>
    <col min="2" max="2" width="1.1484375" style="15" customWidth="1"/>
    <col min="3" max="3" width="4.140625" style="15" customWidth="1"/>
    <col min="4" max="4" width="4.28125" style="15" customWidth="1"/>
    <col min="5" max="5" width="17.140625" style="15" customWidth="1"/>
    <col min="6" max="6" width="50.8515625" style="15" customWidth="1"/>
    <col min="7" max="7" width="7.421875" style="15" customWidth="1"/>
    <col min="8" max="8" width="14.00390625" style="15" customWidth="1"/>
    <col min="9" max="9" width="15.8515625" style="15" customWidth="1"/>
    <col min="10" max="11" width="22.28125" style="15" customWidth="1"/>
    <col min="12" max="12" width="9.28125" style="15" customWidth="1"/>
    <col min="13" max="13" width="10.8515625" style="15" hidden="1" customWidth="1"/>
    <col min="14" max="14" width="9.28125" style="15" hidden="1" customWidth="1"/>
    <col min="15" max="20" width="14.140625" style="15" hidden="1" customWidth="1"/>
    <col min="21" max="21" width="16.28125" style="15" hidden="1" customWidth="1"/>
    <col min="22" max="22" width="12.28125" style="15" customWidth="1"/>
    <col min="23" max="23" width="16.28125" style="15" customWidth="1"/>
    <col min="24" max="24" width="12.28125" style="15" customWidth="1"/>
    <col min="25" max="25" width="15.00390625" style="15" customWidth="1"/>
    <col min="26" max="26" width="11.00390625" style="15" customWidth="1"/>
    <col min="27" max="27" width="15.00390625" style="15" customWidth="1"/>
    <col min="28" max="28" width="16.28125" style="15" customWidth="1"/>
    <col min="29" max="29" width="11.00390625" style="15" customWidth="1"/>
    <col min="30" max="30" width="15.00390625" style="15" customWidth="1"/>
    <col min="31" max="31" width="16.28125" style="15" customWidth="1"/>
    <col min="32" max="43" width="9.28125" style="15" customWidth="1"/>
    <col min="44" max="65" width="9.28125" style="15" hidden="1" customWidth="1"/>
    <col min="66" max="16384" width="9.28125" style="15" customWidth="1"/>
  </cols>
  <sheetData>
    <row r="1" ht="12"/>
    <row r="2" spans="12:56" ht="36.95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276" t="s">
        <v>90</v>
      </c>
      <c r="AZ2" s="277" t="s">
        <v>98</v>
      </c>
      <c r="BA2" s="277" t="s">
        <v>1</v>
      </c>
      <c r="BB2" s="277" t="s">
        <v>1</v>
      </c>
      <c r="BC2" s="277" t="s">
        <v>99</v>
      </c>
      <c r="BD2" s="277" t="s">
        <v>91</v>
      </c>
    </row>
    <row r="3" spans="2:56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4"/>
      <c r="AT3" s="276" t="s">
        <v>91</v>
      </c>
      <c r="AZ3" s="277" t="s">
        <v>100</v>
      </c>
      <c r="BA3" s="277" t="s">
        <v>1</v>
      </c>
      <c r="BB3" s="277" t="s">
        <v>1</v>
      </c>
      <c r="BC3" s="277" t="s">
        <v>101</v>
      </c>
      <c r="BD3" s="277" t="s">
        <v>91</v>
      </c>
    </row>
    <row r="4" spans="2:46" ht="24.95" customHeight="1">
      <c r="B4" s="14"/>
      <c r="D4" s="16" t="s">
        <v>102</v>
      </c>
      <c r="L4" s="14"/>
      <c r="M4" s="278" t="s">
        <v>10</v>
      </c>
      <c r="AT4" s="276" t="s">
        <v>4</v>
      </c>
    </row>
    <row r="5" spans="2:12" ht="6.95" customHeight="1">
      <c r="B5" s="14"/>
      <c r="L5" s="14"/>
    </row>
    <row r="6" spans="2:12" ht="12" customHeight="1">
      <c r="B6" s="14"/>
      <c r="D6" s="22" t="s">
        <v>16</v>
      </c>
      <c r="L6" s="14"/>
    </row>
    <row r="7" spans="2:12" ht="16.5" customHeight="1">
      <c r="B7" s="14"/>
      <c r="E7" s="261" t="str">
        <f>'Rekapitulace stavby'!K6</f>
        <v>Školní družina Děčín II</v>
      </c>
      <c r="F7" s="262"/>
      <c r="G7" s="262"/>
      <c r="H7" s="262"/>
      <c r="L7" s="14"/>
    </row>
    <row r="8" spans="1:31" s="42" customFormat="1" ht="12" customHeight="1">
      <c r="A8" s="29"/>
      <c r="B8" s="28"/>
      <c r="C8" s="29"/>
      <c r="D8" s="22" t="s">
        <v>103</v>
      </c>
      <c r="E8" s="29"/>
      <c r="F8" s="29"/>
      <c r="G8" s="29"/>
      <c r="H8" s="29"/>
      <c r="I8" s="29"/>
      <c r="J8" s="29"/>
      <c r="K8" s="29"/>
      <c r="L8" s="41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42" customFormat="1" ht="16.5" customHeight="1">
      <c r="A9" s="29"/>
      <c r="B9" s="28"/>
      <c r="C9" s="29"/>
      <c r="D9" s="29"/>
      <c r="E9" s="238" t="s">
        <v>104</v>
      </c>
      <c r="F9" s="263"/>
      <c r="G9" s="263"/>
      <c r="H9" s="263"/>
      <c r="I9" s="29"/>
      <c r="J9" s="29"/>
      <c r="K9" s="29"/>
      <c r="L9" s="41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42" customFormat="1" ht="11.25">
      <c r="A10" s="29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41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42" customFormat="1" ht="12" customHeight="1">
      <c r="A11" s="29"/>
      <c r="B11" s="28"/>
      <c r="C11" s="29"/>
      <c r="D11" s="22" t="s">
        <v>18</v>
      </c>
      <c r="E11" s="29"/>
      <c r="F11" s="20" t="s">
        <v>1</v>
      </c>
      <c r="G11" s="29"/>
      <c r="H11" s="29"/>
      <c r="I11" s="22" t="s">
        <v>19</v>
      </c>
      <c r="J11" s="20" t="s">
        <v>1</v>
      </c>
      <c r="K11" s="29"/>
      <c r="L11" s="41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42" customFormat="1" ht="12" customHeight="1">
      <c r="A12" s="29"/>
      <c r="B12" s="28"/>
      <c r="C12" s="29"/>
      <c r="D12" s="22" t="s">
        <v>20</v>
      </c>
      <c r="E12" s="29"/>
      <c r="F12" s="20" t="s">
        <v>21</v>
      </c>
      <c r="G12" s="29"/>
      <c r="H12" s="29"/>
      <c r="I12" s="22" t="s">
        <v>22</v>
      </c>
      <c r="J12" s="60">
        <f>'Rekapitulace stavby'!AN8</f>
        <v>44823</v>
      </c>
      <c r="K12" s="29"/>
      <c r="L12" s="41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42" customFormat="1" ht="10.9" customHeight="1">
      <c r="A13" s="29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41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42" customFormat="1" ht="12" customHeight="1">
      <c r="A14" s="29"/>
      <c r="B14" s="28"/>
      <c r="C14" s="29"/>
      <c r="D14" s="22" t="s">
        <v>23</v>
      </c>
      <c r="E14" s="29"/>
      <c r="F14" s="29"/>
      <c r="G14" s="29"/>
      <c r="H14" s="29"/>
      <c r="I14" s="22" t="s">
        <v>24</v>
      </c>
      <c r="J14" s="20" t="s">
        <v>25</v>
      </c>
      <c r="K14" s="29"/>
      <c r="L14" s="41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42" customFormat="1" ht="18" customHeight="1">
      <c r="A15" s="29"/>
      <c r="B15" s="28"/>
      <c r="C15" s="29"/>
      <c r="D15" s="29"/>
      <c r="E15" s="20" t="s">
        <v>26</v>
      </c>
      <c r="F15" s="29"/>
      <c r="G15" s="29"/>
      <c r="H15" s="29"/>
      <c r="I15" s="22" t="s">
        <v>27</v>
      </c>
      <c r="J15" s="20" t="s">
        <v>28</v>
      </c>
      <c r="K15" s="29"/>
      <c r="L15" s="41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42" customFormat="1" ht="6.95" customHeight="1">
      <c r="A16" s="29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41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42" customFormat="1" ht="12" customHeight="1">
      <c r="A17" s="29"/>
      <c r="B17" s="28"/>
      <c r="C17" s="29"/>
      <c r="D17" s="22" t="s">
        <v>29</v>
      </c>
      <c r="E17" s="29"/>
      <c r="F17" s="29"/>
      <c r="G17" s="29"/>
      <c r="H17" s="29"/>
      <c r="I17" s="22" t="s">
        <v>24</v>
      </c>
      <c r="J17" s="24" t="str">
        <f>'Rekapitulace stavby'!AN13</f>
        <v>Vyplň údaj</v>
      </c>
      <c r="K17" s="29"/>
      <c r="L17" s="41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42" customFormat="1" ht="18" customHeight="1">
      <c r="A18" s="29"/>
      <c r="B18" s="28"/>
      <c r="C18" s="29"/>
      <c r="D18" s="29"/>
      <c r="E18" s="225" t="str">
        <f>'Rekapitulace stavby'!E14</f>
        <v>Vyplň údaj</v>
      </c>
      <c r="F18" s="316"/>
      <c r="G18" s="316"/>
      <c r="H18" s="316"/>
      <c r="I18" s="22" t="s">
        <v>27</v>
      </c>
      <c r="J18" s="23" t="str">
        <f>'Rekapitulace stavby'!AN14</f>
        <v>Vyplň údaj</v>
      </c>
      <c r="K18" s="29"/>
      <c r="L18" s="41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42" customFormat="1" ht="6.95" customHeight="1">
      <c r="A19" s="29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41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42" customFormat="1" ht="12" customHeight="1">
      <c r="A20" s="29"/>
      <c r="B20" s="28"/>
      <c r="C20" s="29"/>
      <c r="D20" s="22" t="s">
        <v>31</v>
      </c>
      <c r="E20" s="29"/>
      <c r="F20" s="29"/>
      <c r="G20" s="29"/>
      <c r="H20" s="29"/>
      <c r="I20" s="22" t="s">
        <v>24</v>
      </c>
      <c r="J20" s="20" t="s">
        <v>32</v>
      </c>
      <c r="K20" s="29"/>
      <c r="L20" s="41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42" customFormat="1" ht="18" customHeight="1">
      <c r="A21" s="29"/>
      <c r="B21" s="28"/>
      <c r="C21" s="29"/>
      <c r="D21" s="29"/>
      <c r="E21" s="20" t="s">
        <v>33</v>
      </c>
      <c r="F21" s="29"/>
      <c r="G21" s="29"/>
      <c r="H21" s="29"/>
      <c r="I21" s="22" t="s">
        <v>27</v>
      </c>
      <c r="J21" s="20" t="s">
        <v>34</v>
      </c>
      <c r="K21" s="29"/>
      <c r="L21" s="41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42" customFormat="1" ht="6.95" customHeight="1">
      <c r="A22" s="29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41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42" customFormat="1" ht="12" customHeight="1">
      <c r="A23" s="29"/>
      <c r="B23" s="28"/>
      <c r="C23" s="29"/>
      <c r="D23" s="22" t="s">
        <v>36</v>
      </c>
      <c r="E23" s="29"/>
      <c r="F23" s="29"/>
      <c r="G23" s="29"/>
      <c r="H23" s="29"/>
      <c r="I23" s="22" t="s">
        <v>24</v>
      </c>
      <c r="J23" s="20" t="s">
        <v>37</v>
      </c>
      <c r="K23" s="29"/>
      <c r="L23" s="41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42" customFormat="1" ht="18" customHeight="1">
      <c r="A24" s="29"/>
      <c r="B24" s="28"/>
      <c r="C24" s="29"/>
      <c r="D24" s="29"/>
      <c r="E24" s="20" t="s">
        <v>38</v>
      </c>
      <c r="F24" s="29"/>
      <c r="G24" s="29"/>
      <c r="H24" s="29"/>
      <c r="I24" s="22" t="s">
        <v>27</v>
      </c>
      <c r="J24" s="20" t="s">
        <v>39</v>
      </c>
      <c r="K24" s="29"/>
      <c r="L24" s="41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42" customFormat="1" ht="6.95" customHeight="1">
      <c r="A25" s="29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41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42" customFormat="1" ht="12" customHeight="1">
      <c r="A26" s="29"/>
      <c r="B26" s="28"/>
      <c r="C26" s="29"/>
      <c r="D26" s="22" t="s">
        <v>40</v>
      </c>
      <c r="E26" s="29"/>
      <c r="F26" s="29"/>
      <c r="G26" s="29"/>
      <c r="H26" s="29"/>
      <c r="I26" s="29"/>
      <c r="J26" s="29"/>
      <c r="K26" s="29"/>
      <c r="L26" s="41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82" customFormat="1" ht="16.5" customHeight="1">
      <c r="A27" s="279"/>
      <c r="B27" s="280"/>
      <c r="C27" s="279"/>
      <c r="D27" s="279"/>
      <c r="E27" s="227" t="s">
        <v>1</v>
      </c>
      <c r="F27" s="227"/>
      <c r="G27" s="227"/>
      <c r="H27" s="227"/>
      <c r="I27" s="279"/>
      <c r="J27" s="279"/>
      <c r="K27" s="279"/>
      <c r="L27" s="281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</row>
    <row r="28" spans="1:31" s="42" customFormat="1" ht="6.95" customHeight="1">
      <c r="A28" s="29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41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42" customFormat="1" ht="6.95" customHeight="1">
      <c r="A29" s="29"/>
      <c r="B29" s="28"/>
      <c r="C29" s="29"/>
      <c r="D29" s="73"/>
      <c r="E29" s="73"/>
      <c r="F29" s="73"/>
      <c r="G29" s="73"/>
      <c r="H29" s="73"/>
      <c r="I29" s="73"/>
      <c r="J29" s="73"/>
      <c r="K29" s="73"/>
      <c r="L29" s="41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42" customFormat="1" ht="25.35" customHeight="1">
      <c r="A30" s="29"/>
      <c r="B30" s="28"/>
      <c r="C30" s="29"/>
      <c r="D30" s="283" t="s">
        <v>41</v>
      </c>
      <c r="E30" s="29"/>
      <c r="F30" s="29"/>
      <c r="G30" s="29"/>
      <c r="H30" s="29"/>
      <c r="I30" s="29"/>
      <c r="J30" s="78">
        <f>ROUND(J128,2)</f>
        <v>0</v>
      </c>
      <c r="K30" s="29"/>
      <c r="L30" s="41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42" customFormat="1" ht="6.95" customHeight="1">
      <c r="A31" s="29"/>
      <c r="B31" s="28"/>
      <c r="C31" s="29"/>
      <c r="D31" s="73"/>
      <c r="E31" s="73"/>
      <c r="F31" s="73"/>
      <c r="G31" s="73"/>
      <c r="H31" s="73"/>
      <c r="I31" s="73"/>
      <c r="J31" s="73"/>
      <c r="K31" s="73"/>
      <c r="L31" s="41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42" customFormat="1" ht="14.45" customHeight="1">
      <c r="A32" s="29"/>
      <c r="B32" s="28"/>
      <c r="C32" s="29"/>
      <c r="D32" s="29"/>
      <c r="E32" s="29"/>
      <c r="F32" s="33" t="s">
        <v>43</v>
      </c>
      <c r="G32" s="29"/>
      <c r="H32" s="29"/>
      <c r="I32" s="33" t="s">
        <v>42</v>
      </c>
      <c r="J32" s="33" t="s">
        <v>44</v>
      </c>
      <c r="K32" s="29"/>
      <c r="L32" s="41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42" customFormat="1" ht="14.45" customHeight="1">
      <c r="A33" s="29"/>
      <c r="B33" s="28"/>
      <c r="C33" s="29"/>
      <c r="D33" s="284" t="s">
        <v>45</v>
      </c>
      <c r="E33" s="22" t="s">
        <v>46</v>
      </c>
      <c r="F33" s="285">
        <f>ROUND((ROUND((SUM(BE128:BE251)),2)+SUM(BE254:BE258)),2)</f>
        <v>0</v>
      </c>
      <c r="G33" s="29"/>
      <c r="H33" s="29"/>
      <c r="I33" s="286">
        <v>0.21</v>
      </c>
      <c r="J33" s="285">
        <f>ROUND((ROUND(((SUM(BE128:BE251))*I33),2)+(SUM(BE254:BE258)*I33)),2)</f>
        <v>0</v>
      </c>
      <c r="K33" s="29"/>
      <c r="L33" s="41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42" customFormat="1" ht="14.45" customHeight="1">
      <c r="A34" s="29"/>
      <c r="B34" s="28"/>
      <c r="C34" s="29"/>
      <c r="D34" s="29"/>
      <c r="E34" s="22" t="s">
        <v>47</v>
      </c>
      <c r="F34" s="285">
        <f>ROUND((ROUND((SUM(BF128:BF251)),2)+SUM(BF254:BF258)),2)</f>
        <v>0</v>
      </c>
      <c r="G34" s="29"/>
      <c r="H34" s="29"/>
      <c r="I34" s="286">
        <v>0.15</v>
      </c>
      <c r="J34" s="285">
        <f>ROUND((ROUND(((SUM(BF128:BF251))*I34),2)+(SUM(BF254:BF258)*I34)),2)</f>
        <v>0</v>
      </c>
      <c r="K34" s="29"/>
      <c r="L34" s="41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42" customFormat="1" ht="14.45" customHeight="1" hidden="1">
      <c r="A35" s="29"/>
      <c r="B35" s="28"/>
      <c r="C35" s="29"/>
      <c r="D35" s="29"/>
      <c r="E35" s="22" t="s">
        <v>48</v>
      </c>
      <c r="F35" s="285">
        <f>ROUND((ROUND((SUM(BG128:BG251)),2)+SUM(BG254:BG258)),2)</f>
        <v>0</v>
      </c>
      <c r="G35" s="29"/>
      <c r="H35" s="29"/>
      <c r="I35" s="286">
        <v>0.21</v>
      </c>
      <c r="J35" s="285">
        <f>0</f>
        <v>0</v>
      </c>
      <c r="K35" s="29"/>
      <c r="L35" s="41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42" customFormat="1" ht="14.45" customHeight="1" hidden="1">
      <c r="A36" s="29"/>
      <c r="B36" s="28"/>
      <c r="C36" s="29"/>
      <c r="D36" s="29"/>
      <c r="E36" s="22" t="s">
        <v>49</v>
      </c>
      <c r="F36" s="285">
        <f>ROUND((ROUND((SUM(BH128:BH251)),2)+SUM(BH254:BH258)),2)</f>
        <v>0</v>
      </c>
      <c r="G36" s="29"/>
      <c r="H36" s="29"/>
      <c r="I36" s="286">
        <v>0.15</v>
      </c>
      <c r="J36" s="285">
        <f>0</f>
        <v>0</v>
      </c>
      <c r="K36" s="29"/>
      <c r="L36" s="41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42" customFormat="1" ht="14.45" customHeight="1" hidden="1">
      <c r="A37" s="29"/>
      <c r="B37" s="28"/>
      <c r="C37" s="29"/>
      <c r="D37" s="29"/>
      <c r="E37" s="22" t="s">
        <v>50</v>
      </c>
      <c r="F37" s="285">
        <f>ROUND((ROUND((SUM(BI128:BI251)),2)+SUM(BI254:BI258)),2)</f>
        <v>0</v>
      </c>
      <c r="G37" s="29"/>
      <c r="H37" s="29"/>
      <c r="I37" s="286">
        <v>0</v>
      </c>
      <c r="J37" s="285">
        <f>0</f>
        <v>0</v>
      </c>
      <c r="K37" s="29"/>
      <c r="L37" s="41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42" customFormat="1" ht="6.95" customHeight="1">
      <c r="A38" s="29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41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42" customFormat="1" ht="25.35" customHeight="1">
      <c r="A39" s="29"/>
      <c r="B39" s="28"/>
      <c r="C39" s="110"/>
      <c r="D39" s="287" t="s">
        <v>51</v>
      </c>
      <c r="E39" s="67"/>
      <c r="F39" s="67"/>
      <c r="G39" s="288" t="s">
        <v>52</v>
      </c>
      <c r="H39" s="289" t="s">
        <v>53</v>
      </c>
      <c r="I39" s="67"/>
      <c r="J39" s="290">
        <f>SUM(J30:J37)</f>
        <v>0</v>
      </c>
      <c r="K39" s="291"/>
      <c r="L39" s="41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42" customFormat="1" ht="14.45" customHeight="1">
      <c r="A40" s="29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41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ht="14.45" customHeight="1">
      <c r="B41" s="14"/>
      <c r="L41" s="14"/>
    </row>
    <row r="42" spans="2:12" ht="14.45" customHeight="1">
      <c r="B42" s="14"/>
      <c r="L42" s="14"/>
    </row>
    <row r="43" spans="2:12" ht="14.45" customHeight="1">
      <c r="B43" s="14"/>
      <c r="L43" s="14"/>
    </row>
    <row r="44" spans="2:12" ht="14.45" customHeight="1">
      <c r="B44" s="14"/>
      <c r="L44" s="14"/>
    </row>
    <row r="45" spans="2:12" ht="14.45" customHeight="1">
      <c r="B45" s="14"/>
      <c r="L45" s="14"/>
    </row>
    <row r="46" spans="2:12" ht="14.45" customHeight="1">
      <c r="B46" s="14"/>
      <c r="L46" s="14"/>
    </row>
    <row r="47" spans="2:12" ht="14.45" customHeight="1">
      <c r="B47" s="14"/>
      <c r="L47" s="14"/>
    </row>
    <row r="48" spans="2:12" ht="14.45" customHeight="1">
      <c r="B48" s="14"/>
      <c r="L48" s="14"/>
    </row>
    <row r="49" spans="2:12" ht="14.45" customHeight="1">
      <c r="B49" s="14"/>
      <c r="L49" s="14"/>
    </row>
    <row r="50" spans="2:12" s="42" customFormat="1" ht="14.45" customHeight="1">
      <c r="B50" s="41"/>
      <c r="D50" s="43" t="s">
        <v>54</v>
      </c>
      <c r="E50" s="44"/>
      <c r="F50" s="44"/>
      <c r="G50" s="43" t="s">
        <v>55</v>
      </c>
      <c r="H50" s="44"/>
      <c r="I50" s="44"/>
      <c r="J50" s="44"/>
      <c r="K50" s="44"/>
      <c r="L50" s="41"/>
    </row>
    <row r="51" spans="2:12" ht="11.25">
      <c r="B51" s="14"/>
      <c r="L51" s="14"/>
    </row>
    <row r="52" spans="2:12" ht="11.25">
      <c r="B52" s="14"/>
      <c r="L52" s="14"/>
    </row>
    <row r="53" spans="2:12" ht="11.25">
      <c r="B53" s="14"/>
      <c r="L53" s="14"/>
    </row>
    <row r="54" spans="2:12" ht="11.25">
      <c r="B54" s="14"/>
      <c r="L54" s="14"/>
    </row>
    <row r="55" spans="2:12" ht="11.25">
      <c r="B55" s="14"/>
      <c r="L55" s="14"/>
    </row>
    <row r="56" spans="2:12" ht="11.25">
      <c r="B56" s="14"/>
      <c r="L56" s="14"/>
    </row>
    <row r="57" spans="2:12" ht="11.25">
      <c r="B57" s="14"/>
      <c r="L57" s="14"/>
    </row>
    <row r="58" spans="2:12" ht="11.25">
      <c r="B58" s="14"/>
      <c r="L58" s="14"/>
    </row>
    <row r="59" spans="2:12" ht="11.25">
      <c r="B59" s="14"/>
      <c r="L59" s="14"/>
    </row>
    <row r="60" spans="2:12" ht="11.25">
      <c r="B60" s="14"/>
      <c r="L60" s="14"/>
    </row>
    <row r="61" spans="1:31" s="42" customFormat="1" ht="12.75">
      <c r="A61" s="29"/>
      <c r="B61" s="28"/>
      <c r="C61" s="29"/>
      <c r="D61" s="46" t="s">
        <v>56</v>
      </c>
      <c r="E61" s="31"/>
      <c r="F61" s="292" t="s">
        <v>57</v>
      </c>
      <c r="G61" s="46" t="s">
        <v>56</v>
      </c>
      <c r="H61" s="31"/>
      <c r="I61" s="31"/>
      <c r="J61" s="293" t="s">
        <v>57</v>
      </c>
      <c r="K61" s="31"/>
      <c r="L61" s="41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4"/>
      <c r="L62" s="14"/>
    </row>
    <row r="63" spans="2:12" ht="11.25">
      <c r="B63" s="14"/>
      <c r="L63" s="14"/>
    </row>
    <row r="64" spans="2:12" ht="11.25">
      <c r="B64" s="14"/>
      <c r="L64" s="14"/>
    </row>
    <row r="65" spans="1:31" s="42" customFormat="1" ht="12.75">
      <c r="A65" s="29"/>
      <c r="B65" s="28"/>
      <c r="C65" s="29"/>
      <c r="D65" s="43" t="s">
        <v>58</v>
      </c>
      <c r="E65" s="47"/>
      <c r="F65" s="47"/>
      <c r="G65" s="43" t="s">
        <v>59</v>
      </c>
      <c r="H65" s="47"/>
      <c r="I65" s="47"/>
      <c r="J65" s="47"/>
      <c r="K65" s="47"/>
      <c r="L65" s="41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4"/>
      <c r="L66" s="14"/>
    </row>
    <row r="67" spans="2:12" ht="11.25">
      <c r="B67" s="14"/>
      <c r="L67" s="14"/>
    </row>
    <row r="68" spans="2:12" ht="11.25">
      <c r="B68" s="14"/>
      <c r="L68" s="14"/>
    </row>
    <row r="69" spans="2:12" ht="11.25">
      <c r="B69" s="14"/>
      <c r="L69" s="14"/>
    </row>
    <row r="70" spans="2:12" ht="11.25">
      <c r="B70" s="14"/>
      <c r="L70" s="14"/>
    </row>
    <row r="71" spans="2:12" ht="11.25">
      <c r="B71" s="14"/>
      <c r="L71" s="14"/>
    </row>
    <row r="72" spans="2:12" ht="11.25">
      <c r="B72" s="14"/>
      <c r="L72" s="14"/>
    </row>
    <row r="73" spans="2:12" ht="11.25">
      <c r="B73" s="14"/>
      <c r="L73" s="14"/>
    </row>
    <row r="74" spans="2:12" ht="11.25">
      <c r="B74" s="14"/>
      <c r="L74" s="14"/>
    </row>
    <row r="75" spans="2:12" ht="11.25">
      <c r="B75" s="14"/>
      <c r="L75" s="14"/>
    </row>
    <row r="76" spans="1:31" s="42" customFormat="1" ht="12.75">
      <c r="A76" s="29"/>
      <c r="B76" s="28"/>
      <c r="C76" s="29"/>
      <c r="D76" s="46" t="s">
        <v>56</v>
      </c>
      <c r="E76" s="31"/>
      <c r="F76" s="292" t="s">
        <v>57</v>
      </c>
      <c r="G76" s="46" t="s">
        <v>56</v>
      </c>
      <c r="H76" s="31"/>
      <c r="I76" s="31"/>
      <c r="J76" s="293" t="s">
        <v>57</v>
      </c>
      <c r="K76" s="31"/>
      <c r="L76" s="41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42" customFormat="1" ht="14.45" customHeight="1">
      <c r="A77" s="29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1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42" customFormat="1" ht="6.95" customHeight="1">
      <c r="A81" s="29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1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42" customFormat="1" ht="24.95" customHeight="1">
      <c r="A82" s="29"/>
      <c r="B82" s="28"/>
      <c r="C82" s="16" t="s">
        <v>105</v>
      </c>
      <c r="D82" s="29"/>
      <c r="E82" s="29"/>
      <c r="F82" s="29"/>
      <c r="G82" s="29"/>
      <c r="H82" s="29"/>
      <c r="I82" s="29"/>
      <c r="J82" s="29"/>
      <c r="K82" s="29"/>
      <c r="L82" s="41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42" customFormat="1" ht="6.95" customHeight="1">
      <c r="A83" s="29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41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42" customFormat="1" ht="12" customHeight="1">
      <c r="A84" s="29"/>
      <c r="B84" s="28"/>
      <c r="C84" s="22" t="s">
        <v>16</v>
      </c>
      <c r="D84" s="29"/>
      <c r="E84" s="29"/>
      <c r="F84" s="29"/>
      <c r="G84" s="29"/>
      <c r="H84" s="29"/>
      <c r="I84" s="29"/>
      <c r="J84" s="29"/>
      <c r="K84" s="29"/>
      <c r="L84" s="41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42" customFormat="1" ht="16.5" customHeight="1">
      <c r="A85" s="29"/>
      <c r="B85" s="28"/>
      <c r="C85" s="29"/>
      <c r="D85" s="29"/>
      <c r="E85" s="261" t="str">
        <f>E7</f>
        <v>Školní družina Děčín II</v>
      </c>
      <c r="F85" s="262"/>
      <c r="G85" s="262"/>
      <c r="H85" s="262"/>
      <c r="I85" s="29"/>
      <c r="J85" s="29"/>
      <c r="K85" s="29"/>
      <c r="L85" s="41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42" customFormat="1" ht="12" customHeight="1">
      <c r="A86" s="29"/>
      <c r="B86" s="28"/>
      <c r="C86" s="22" t="s">
        <v>103</v>
      </c>
      <c r="D86" s="29"/>
      <c r="E86" s="29"/>
      <c r="F86" s="29"/>
      <c r="G86" s="29"/>
      <c r="H86" s="29"/>
      <c r="I86" s="29"/>
      <c r="J86" s="29"/>
      <c r="K86" s="29"/>
      <c r="L86" s="41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42" customFormat="1" ht="16.5" customHeight="1">
      <c r="A87" s="29"/>
      <c r="B87" s="28"/>
      <c r="C87" s="29"/>
      <c r="D87" s="29"/>
      <c r="E87" s="238" t="str">
        <f>E9</f>
        <v>01 - Bourané konstrukce</v>
      </c>
      <c r="F87" s="263"/>
      <c r="G87" s="263"/>
      <c r="H87" s="263"/>
      <c r="I87" s="29"/>
      <c r="J87" s="29"/>
      <c r="K87" s="29"/>
      <c r="L87" s="41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42" customFormat="1" ht="6.95" customHeight="1">
      <c r="A88" s="29"/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41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42" customFormat="1" ht="12" customHeight="1">
      <c r="A89" s="29"/>
      <c r="B89" s="28"/>
      <c r="C89" s="22" t="s">
        <v>20</v>
      </c>
      <c r="D89" s="29"/>
      <c r="E89" s="29"/>
      <c r="F89" s="20" t="str">
        <f>F12</f>
        <v>Kamenická 1058/48</v>
      </c>
      <c r="G89" s="29"/>
      <c r="H89" s="29"/>
      <c r="I89" s="22" t="s">
        <v>22</v>
      </c>
      <c r="J89" s="60">
        <f>IF(J12="","",J12)</f>
        <v>44823</v>
      </c>
      <c r="K89" s="29"/>
      <c r="L89" s="41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42" customFormat="1" ht="6.95" customHeight="1">
      <c r="A90" s="29"/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41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42" customFormat="1" ht="15.2" customHeight="1">
      <c r="A91" s="29"/>
      <c r="B91" s="28"/>
      <c r="C91" s="22" t="s">
        <v>23</v>
      </c>
      <c r="D91" s="29"/>
      <c r="E91" s="29"/>
      <c r="F91" s="20" t="str">
        <f>E15</f>
        <v>Statutární město Děčín</v>
      </c>
      <c r="G91" s="29"/>
      <c r="H91" s="29"/>
      <c r="I91" s="22" t="s">
        <v>31</v>
      </c>
      <c r="J91" s="25" t="str">
        <f>E21</f>
        <v>arde s.r.o.</v>
      </c>
      <c r="K91" s="29"/>
      <c r="L91" s="41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42" customFormat="1" ht="25.7" customHeight="1">
      <c r="A92" s="29"/>
      <c r="B92" s="28"/>
      <c r="C92" s="22" t="s">
        <v>29</v>
      </c>
      <c r="D92" s="29"/>
      <c r="E92" s="29"/>
      <c r="F92" s="20" t="str">
        <f>IF(E18="","",E18)</f>
        <v>Vyplň údaj</v>
      </c>
      <c r="G92" s="29"/>
      <c r="H92" s="29"/>
      <c r="I92" s="22" t="s">
        <v>36</v>
      </c>
      <c r="J92" s="25" t="str">
        <f>E24</f>
        <v>STAGA stavební agentura s.r.o.</v>
      </c>
      <c r="K92" s="29"/>
      <c r="L92" s="41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42" customFormat="1" ht="10.35" customHeight="1">
      <c r="A93" s="29"/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41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42" customFormat="1" ht="29.25" customHeight="1">
      <c r="A94" s="29"/>
      <c r="B94" s="28"/>
      <c r="C94" s="109" t="s">
        <v>106</v>
      </c>
      <c r="D94" s="110"/>
      <c r="E94" s="110"/>
      <c r="F94" s="110"/>
      <c r="G94" s="110"/>
      <c r="H94" s="110"/>
      <c r="I94" s="110"/>
      <c r="J94" s="111" t="s">
        <v>107</v>
      </c>
      <c r="K94" s="110"/>
      <c r="L94" s="41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42" customFormat="1" ht="10.35" customHeight="1">
      <c r="A95" s="29"/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41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42" customFormat="1" ht="22.9" customHeight="1">
      <c r="A96" s="29"/>
      <c r="B96" s="28"/>
      <c r="C96" s="112" t="s">
        <v>108</v>
      </c>
      <c r="D96" s="29"/>
      <c r="E96" s="29"/>
      <c r="F96" s="29"/>
      <c r="G96" s="29"/>
      <c r="H96" s="29"/>
      <c r="I96" s="29"/>
      <c r="J96" s="78">
        <f>J128</f>
        <v>0</v>
      </c>
      <c r="K96" s="29"/>
      <c r="L96" s="41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276" t="s">
        <v>109</v>
      </c>
    </row>
    <row r="97" spans="2:12" s="114" customFormat="1" ht="24.95" customHeight="1">
      <c r="B97" s="113"/>
      <c r="D97" s="115" t="s">
        <v>110</v>
      </c>
      <c r="E97" s="116"/>
      <c r="F97" s="116"/>
      <c r="G97" s="116"/>
      <c r="H97" s="116"/>
      <c r="I97" s="116"/>
      <c r="J97" s="117">
        <f>J129</f>
        <v>0</v>
      </c>
      <c r="L97" s="113"/>
    </row>
    <row r="98" spans="2:12" s="119" customFormat="1" ht="19.9" customHeight="1">
      <c r="B98" s="118"/>
      <c r="D98" s="120" t="s">
        <v>111</v>
      </c>
      <c r="E98" s="121"/>
      <c r="F98" s="121"/>
      <c r="G98" s="121"/>
      <c r="H98" s="121"/>
      <c r="I98" s="121"/>
      <c r="J98" s="122">
        <f>J130</f>
        <v>0</v>
      </c>
      <c r="L98" s="118"/>
    </row>
    <row r="99" spans="2:12" s="119" customFormat="1" ht="19.9" customHeight="1">
      <c r="B99" s="118"/>
      <c r="D99" s="120" t="s">
        <v>112</v>
      </c>
      <c r="E99" s="121"/>
      <c r="F99" s="121"/>
      <c r="G99" s="121"/>
      <c r="H99" s="121"/>
      <c r="I99" s="121"/>
      <c r="J99" s="122">
        <f>J143</f>
        <v>0</v>
      </c>
      <c r="L99" s="118"/>
    </row>
    <row r="100" spans="2:12" s="119" customFormat="1" ht="19.9" customHeight="1">
      <c r="B100" s="118"/>
      <c r="D100" s="120" t="s">
        <v>113</v>
      </c>
      <c r="E100" s="121"/>
      <c r="F100" s="121"/>
      <c r="G100" s="121"/>
      <c r="H100" s="121"/>
      <c r="I100" s="121"/>
      <c r="J100" s="122">
        <f>J183</f>
        <v>0</v>
      </c>
      <c r="L100" s="118"/>
    </row>
    <row r="101" spans="2:12" s="114" customFormat="1" ht="24.95" customHeight="1">
      <c r="B101" s="113"/>
      <c r="D101" s="115" t="s">
        <v>114</v>
      </c>
      <c r="E101" s="116"/>
      <c r="F101" s="116"/>
      <c r="G101" s="116"/>
      <c r="H101" s="116"/>
      <c r="I101" s="116"/>
      <c r="J101" s="117">
        <f>J191</f>
        <v>0</v>
      </c>
      <c r="L101" s="113"/>
    </row>
    <row r="102" spans="2:12" s="119" customFormat="1" ht="19.9" customHeight="1">
      <c r="B102" s="118"/>
      <c r="D102" s="120" t="s">
        <v>115</v>
      </c>
      <c r="E102" s="121"/>
      <c r="F102" s="121"/>
      <c r="G102" s="121"/>
      <c r="H102" s="121"/>
      <c r="I102" s="121"/>
      <c r="J102" s="122">
        <f>J192</f>
        <v>0</v>
      </c>
      <c r="L102" s="118"/>
    </row>
    <row r="103" spans="2:12" s="119" customFormat="1" ht="19.9" customHeight="1">
      <c r="B103" s="118"/>
      <c r="D103" s="120" t="s">
        <v>116</v>
      </c>
      <c r="E103" s="121"/>
      <c r="F103" s="121"/>
      <c r="G103" s="121"/>
      <c r="H103" s="121"/>
      <c r="I103" s="121"/>
      <c r="J103" s="122">
        <f>J205</f>
        <v>0</v>
      </c>
      <c r="L103" s="118"/>
    </row>
    <row r="104" spans="2:12" s="119" customFormat="1" ht="19.9" customHeight="1">
      <c r="B104" s="118"/>
      <c r="D104" s="120" t="s">
        <v>117</v>
      </c>
      <c r="E104" s="121"/>
      <c r="F104" s="121"/>
      <c r="G104" s="121"/>
      <c r="H104" s="121"/>
      <c r="I104" s="121"/>
      <c r="J104" s="122">
        <f>J218</f>
        <v>0</v>
      </c>
      <c r="L104" s="118"/>
    </row>
    <row r="105" spans="2:12" s="119" customFormat="1" ht="19.9" customHeight="1">
      <c r="B105" s="118"/>
      <c r="D105" s="120" t="s">
        <v>118</v>
      </c>
      <c r="E105" s="121"/>
      <c r="F105" s="121"/>
      <c r="G105" s="121"/>
      <c r="H105" s="121"/>
      <c r="I105" s="121"/>
      <c r="J105" s="122">
        <f>J223</f>
        <v>0</v>
      </c>
      <c r="L105" s="118"/>
    </row>
    <row r="106" spans="2:12" s="119" customFormat="1" ht="19.9" customHeight="1">
      <c r="B106" s="118"/>
      <c r="D106" s="120" t="s">
        <v>119</v>
      </c>
      <c r="E106" s="121"/>
      <c r="F106" s="121"/>
      <c r="G106" s="121"/>
      <c r="H106" s="121"/>
      <c r="I106" s="121"/>
      <c r="J106" s="122">
        <f>J233</f>
        <v>0</v>
      </c>
      <c r="L106" s="118"/>
    </row>
    <row r="107" spans="2:12" s="114" customFormat="1" ht="24.95" customHeight="1">
      <c r="B107" s="113"/>
      <c r="D107" s="115" t="s">
        <v>120</v>
      </c>
      <c r="E107" s="116"/>
      <c r="F107" s="116"/>
      <c r="G107" s="116"/>
      <c r="H107" s="116"/>
      <c r="I107" s="116"/>
      <c r="J107" s="117">
        <f>J246</f>
        <v>0</v>
      </c>
      <c r="L107" s="113"/>
    </row>
    <row r="108" spans="2:12" s="114" customFormat="1" ht="21.75" customHeight="1">
      <c r="B108" s="113"/>
      <c r="D108" s="123" t="s">
        <v>121</v>
      </c>
      <c r="J108" s="124">
        <f>J253</f>
        <v>0</v>
      </c>
      <c r="L108" s="113"/>
    </row>
    <row r="109" spans="1:31" s="42" customFormat="1" ht="21.75" customHeight="1">
      <c r="A109" s="29"/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41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42" customFormat="1" ht="6.95" customHeight="1">
      <c r="A110" s="29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1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31" s="42" customFormat="1" ht="6.95" customHeight="1">
      <c r="A114" s="29"/>
      <c r="B114" s="50"/>
      <c r="C114" s="51"/>
      <c r="D114" s="51"/>
      <c r="E114" s="51"/>
      <c r="F114" s="51"/>
      <c r="G114" s="51"/>
      <c r="H114" s="51"/>
      <c r="I114" s="51"/>
      <c r="J114" s="51"/>
      <c r="K114" s="51"/>
      <c r="L114" s="41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42" customFormat="1" ht="24.95" customHeight="1">
      <c r="A115" s="29"/>
      <c r="B115" s="28"/>
      <c r="C115" s="16" t="s">
        <v>122</v>
      </c>
      <c r="D115" s="29"/>
      <c r="E115" s="29"/>
      <c r="F115" s="29"/>
      <c r="G115" s="29"/>
      <c r="H115" s="29"/>
      <c r="I115" s="29"/>
      <c r="J115" s="29"/>
      <c r="K115" s="29"/>
      <c r="L115" s="41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42" customFormat="1" ht="6.95" customHeight="1">
      <c r="A116" s="29"/>
      <c r="B116" s="28"/>
      <c r="C116" s="29"/>
      <c r="D116" s="29"/>
      <c r="E116" s="29"/>
      <c r="F116" s="29"/>
      <c r="G116" s="29"/>
      <c r="H116" s="29"/>
      <c r="I116" s="29"/>
      <c r="J116" s="29"/>
      <c r="K116" s="29"/>
      <c r="L116" s="41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42" customFormat="1" ht="12" customHeight="1">
      <c r="A117" s="29"/>
      <c r="B117" s="28"/>
      <c r="C117" s="22" t="s">
        <v>16</v>
      </c>
      <c r="D117" s="29"/>
      <c r="E117" s="29"/>
      <c r="F117" s="29"/>
      <c r="G117" s="29"/>
      <c r="H117" s="29"/>
      <c r="I117" s="29"/>
      <c r="J117" s="29"/>
      <c r="K117" s="29"/>
      <c r="L117" s="41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42" customFormat="1" ht="16.5" customHeight="1">
      <c r="A118" s="29"/>
      <c r="B118" s="28"/>
      <c r="C118" s="29"/>
      <c r="D118" s="29"/>
      <c r="E118" s="261" t="str">
        <f>E7</f>
        <v>Školní družina Děčín II</v>
      </c>
      <c r="F118" s="262"/>
      <c r="G118" s="262"/>
      <c r="H118" s="262"/>
      <c r="I118" s="29"/>
      <c r="J118" s="29"/>
      <c r="K118" s="29"/>
      <c r="L118" s="41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42" customFormat="1" ht="12" customHeight="1">
      <c r="A119" s="29"/>
      <c r="B119" s="28"/>
      <c r="C119" s="22" t="s">
        <v>103</v>
      </c>
      <c r="D119" s="29"/>
      <c r="E119" s="29"/>
      <c r="F119" s="29"/>
      <c r="G119" s="29"/>
      <c r="H119" s="29"/>
      <c r="I119" s="29"/>
      <c r="J119" s="29"/>
      <c r="K119" s="29"/>
      <c r="L119" s="41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42" customFormat="1" ht="16.5" customHeight="1">
      <c r="A120" s="29"/>
      <c r="B120" s="28"/>
      <c r="C120" s="29"/>
      <c r="D120" s="29"/>
      <c r="E120" s="238" t="str">
        <f>E9</f>
        <v>01 - Bourané konstrukce</v>
      </c>
      <c r="F120" s="263"/>
      <c r="G120" s="263"/>
      <c r="H120" s="263"/>
      <c r="I120" s="29"/>
      <c r="J120" s="29"/>
      <c r="K120" s="29"/>
      <c r="L120" s="41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42" customFormat="1" ht="6.95" customHeight="1">
      <c r="A121" s="29"/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41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42" customFormat="1" ht="12" customHeight="1">
      <c r="A122" s="29"/>
      <c r="B122" s="28"/>
      <c r="C122" s="22" t="s">
        <v>20</v>
      </c>
      <c r="D122" s="29"/>
      <c r="E122" s="29"/>
      <c r="F122" s="20" t="str">
        <f>F12</f>
        <v>Kamenická 1058/48</v>
      </c>
      <c r="G122" s="29"/>
      <c r="H122" s="29"/>
      <c r="I122" s="22" t="s">
        <v>22</v>
      </c>
      <c r="J122" s="60">
        <f>IF(J12="","",J12)</f>
        <v>44823</v>
      </c>
      <c r="K122" s="29"/>
      <c r="L122" s="41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42" customFormat="1" ht="6.95" customHeight="1">
      <c r="A123" s="29"/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41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42" customFormat="1" ht="15.2" customHeight="1">
      <c r="A124" s="29"/>
      <c r="B124" s="28"/>
      <c r="C124" s="22" t="s">
        <v>23</v>
      </c>
      <c r="D124" s="29"/>
      <c r="E124" s="29"/>
      <c r="F124" s="20" t="str">
        <f>E15</f>
        <v>Statutární město Děčín</v>
      </c>
      <c r="G124" s="29"/>
      <c r="H124" s="29"/>
      <c r="I124" s="22" t="s">
        <v>31</v>
      </c>
      <c r="J124" s="25" t="str">
        <f>E21</f>
        <v>arde s.r.o.</v>
      </c>
      <c r="K124" s="29"/>
      <c r="L124" s="41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42" customFormat="1" ht="25.7" customHeight="1">
      <c r="A125" s="29"/>
      <c r="B125" s="28"/>
      <c r="C125" s="22" t="s">
        <v>29</v>
      </c>
      <c r="D125" s="29"/>
      <c r="E125" s="29"/>
      <c r="F125" s="20" t="str">
        <f>IF(E18="","",E18)</f>
        <v>Vyplň údaj</v>
      </c>
      <c r="G125" s="29"/>
      <c r="H125" s="29"/>
      <c r="I125" s="22" t="s">
        <v>36</v>
      </c>
      <c r="J125" s="25" t="str">
        <f>E24</f>
        <v>STAGA stavební agentura s.r.o.</v>
      </c>
      <c r="K125" s="29"/>
      <c r="L125" s="41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42" customFormat="1" ht="10.35" customHeight="1">
      <c r="A126" s="29"/>
      <c r="B126" s="28"/>
      <c r="C126" s="29"/>
      <c r="D126" s="29"/>
      <c r="E126" s="29"/>
      <c r="F126" s="29"/>
      <c r="G126" s="29"/>
      <c r="H126" s="29"/>
      <c r="I126" s="29"/>
      <c r="J126" s="29"/>
      <c r="K126" s="29"/>
      <c r="L126" s="41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96" customFormat="1" ht="29.25" customHeight="1">
      <c r="A127" s="294"/>
      <c r="B127" s="126"/>
      <c r="C127" s="127" t="s">
        <v>123</v>
      </c>
      <c r="D127" s="128" t="s">
        <v>66</v>
      </c>
      <c r="E127" s="128" t="s">
        <v>62</v>
      </c>
      <c r="F127" s="128" t="s">
        <v>63</v>
      </c>
      <c r="G127" s="128" t="s">
        <v>124</v>
      </c>
      <c r="H127" s="128" t="s">
        <v>125</v>
      </c>
      <c r="I127" s="128" t="s">
        <v>126</v>
      </c>
      <c r="J127" s="128" t="s">
        <v>107</v>
      </c>
      <c r="K127" s="129" t="s">
        <v>127</v>
      </c>
      <c r="L127" s="295"/>
      <c r="M127" s="69" t="s">
        <v>1</v>
      </c>
      <c r="N127" s="70" t="s">
        <v>45</v>
      </c>
      <c r="O127" s="70" t="s">
        <v>128</v>
      </c>
      <c r="P127" s="70" t="s">
        <v>129</v>
      </c>
      <c r="Q127" s="70" t="s">
        <v>130</v>
      </c>
      <c r="R127" s="70" t="s">
        <v>131</v>
      </c>
      <c r="S127" s="70" t="s">
        <v>132</v>
      </c>
      <c r="T127" s="71" t="s">
        <v>133</v>
      </c>
      <c r="U127" s="294"/>
      <c r="V127" s="294"/>
      <c r="W127" s="294"/>
      <c r="X127" s="294"/>
      <c r="Y127" s="294"/>
      <c r="Z127" s="294"/>
      <c r="AA127" s="294"/>
      <c r="AB127" s="294"/>
      <c r="AC127" s="294"/>
      <c r="AD127" s="294"/>
      <c r="AE127" s="294"/>
    </row>
    <row r="128" spans="1:63" s="42" customFormat="1" ht="22.9" customHeight="1">
      <c r="A128" s="29"/>
      <c r="B128" s="28"/>
      <c r="C128" s="76" t="s">
        <v>134</v>
      </c>
      <c r="D128" s="29"/>
      <c r="E128" s="29"/>
      <c r="F128" s="29"/>
      <c r="G128" s="29"/>
      <c r="H128" s="29"/>
      <c r="I128" s="29"/>
      <c r="J128" s="130">
        <f>BK128</f>
        <v>0</v>
      </c>
      <c r="K128" s="29"/>
      <c r="L128" s="28"/>
      <c r="M128" s="72"/>
      <c r="N128" s="131"/>
      <c r="O128" s="73"/>
      <c r="P128" s="132">
        <f>P129+P191+P246+P253</f>
        <v>0</v>
      </c>
      <c r="Q128" s="73"/>
      <c r="R128" s="132">
        <f>R129+R191+R246+R253</f>
        <v>0</v>
      </c>
      <c r="S128" s="73"/>
      <c r="T128" s="133">
        <f>T129+T191+T246+T253</f>
        <v>21.55593875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276" t="s">
        <v>80</v>
      </c>
      <c r="AU128" s="276" t="s">
        <v>109</v>
      </c>
      <c r="BK128" s="297">
        <f>BK129+BK191+BK246+BK253</f>
        <v>0</v>
      </c>
    </row>
    <row r="129" spans="2:63" s="135" customFormat="1" ht="25.9" customHeight="1">
      <c r="B129" s="134"/>
      <c r="D129" s="136" t="s">
        <v>80</v>
      </c>
      <c r="E129" s="137" t="s">
        <v>135</v>
      </c>
      <c r="F129" s="137" t="s">
        <v>136</v>
      </c>
      <c r="J129" s="124">
        <f>BK129</f>
        <v>0</v>
      </c>
      <c r="L129" s="134"/>
      <c r="M129" s="139"/>
      <c r="N129" s="140"/>
      <c r="O129" s="140"/>
      <c r="P129" s="141">
        <f>P130+P143+P183</f>
        <v>0</v>
      </c>
      <c r="Q129" s="140"/>
      <c r="R129" s="141">
        <f>R130+R143+R183</f>
        <v>0</v>
      </c>
      <c r="S129" s="140"/>
      <c r="T129" s="142">
        <f>T130+T143+T183</f>
        <v>18.8034</v>
      </c>
      <c r="AR129" s="136" t="s">
        <v>89</v>
      </c>
      <c r="AT129" s="298" t="s">
        <v>80</v>
      </c>
      <c r="AU129" s="298" t="s">
        <v>81</v>
      </c>
      <c r="AY129" s="136" t="s">
        <v>137</v>
      </c>
      <c r="BK129" s="299">
        <f>BK130+BK143+BK183</f>
        <v>0</v>
      </c>
    </row>
    <row r="130" spans="2:63" s="135" customFormat="1" ht="22.9" customHeight="1">
      <c r="B130" s="134"/>
      <c r="D130" s="136" t="s">
        <v>80</v>
      </c>
      <c r="E130" s="143" t="s">
        <v>89</v>
      </c>
      <c r="F130" s="143" t="s">
        <v>138</v>
      </c>
      <c r="J130" s="144">
        <f>BK130</f>
        <v>0</v>
      </c>
      <c r="L130" s="134"/>
      <c r="M130" s="139"/>
      <c r="N130" s="140"/>
      <c r="O130" s="140"/>
      <c r="P130" s="141">
        <f>SUM(P131:P142)</f>
        <v>0</v>
      </c>
      <c r="Q130" s="140"/>
      <c r="R130" s="141">
        <f>SUM(R131:R142)</f>
        <v>0</v>
      </c>
      <c r="S130" s="140"/>
      <c r="T130" s="142">
        <f>SUM(T131:T142)</f>
        <v>8.44215</v>
      </c>
      <c r="AR130" s="136" t="s">
        <v>89</v>
      </c>
      <c r="AT130" s="298" t="s">
        <v>80</v>
      </c>
      <c r="AU130" s="298" t="s">
        <v>89</v>
      </c>
      <c r="AY130" s="136" t="s">
        <v>137</v>
      </c>
      <c r="BK130" s="299">
        <f>SUM(BK131:BK142)</f>
        <v>0</v>
      </c>
    </row>
    <row r="131" spans="1:65" s="42" customFormat="1" ht="76.35" customHeight="1">
      <c r="A131" s="29"/>
      <c r="B131" s="28"/>
      <c r="C131" s="145" t="s">
        <v>89</v>
      </c>
      <c r="D131" s="145" t="s">
        <v>139</v>
      </c>
      <c r="E131" s="146" t="s">
        <v>140</v>
      </c>
      <c r="F131" s="147" t="s">
        <v>141</v>
      </c>
      <c r="G131" s="148" t="s">
        <v>142</v>
      </c>
      <c r="H131" s="149">
        <v>14.38</v>
      </c>
      <c r="I131" s="150"/>
      <c r="J131" s="151">
        <f>ROUND(I131*H131,2)</f>
        <v>0</v>
      </c>
      <c r="K131" s="147" t="s">
        <v>143</v>
      </c>
      <c r="L131" s="28"/>
      <c r="M131" s="300" t="s">
        <v>1</v>
      </c>
      <c r="N131" s="152" t="s">
        <v>46</v>
      </c>
      <c r="O131" s="65"/>
      <c r="P131" s="153">
        <f>O131*H131</f>
        <v>0</v>
      </c>
      <c r="Q131" s="153">
        <v>0</v>
      </c>
      <c r="R131" s="153">
        <f>Q131*H131</f>
        <v>0</v>
      </c>
      <c r="S131" s="153">
        <v>0.255</v>
      </c>
      <c r="T131" s="154">
        <f>S131*H131</f>
        <v>3.6669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301" t="s">
        <v>144</v>
      </c>
      <c r="AT131" s="301" t="s">
        <v>139</v>
      </c>
      <c r="AU131" s="301" t="s">
        <v>91</v>
      </c>
      <c r="AY131" s="276" t="s">
        <v>137</v>
      </c>
      <c r="BE131" s="302">
        <f>IF(N131="základní",J131,0)</f>
        <v>0</v>
      </c>
      <c r="BF131" s="302">
        <f>IF(N131="snížená",J131,0)</f>
        <v>0</v>
      </c>
      <c r="BG131" s="302">
        <f>IF(N131="zákl. přenesená",J131,0)</f>
        <v>0</v>
      </c>
      <c r="BH131" s="302">
        <f>IF(N131="sníž. přenesená",J131,0)</f>
        <v>0</v>
      </c>
      <c r="BI131" s="302">
        <f>IF(N131="nulová",J131,0)</f>
        <v>0</v>
      </c>
      <c r="BJ131" s="276" t="s">
        <v>89</v>
      </c>
      <c r="BK131" s="302">
        <f>ROUND(I131*H131,2)</f>
        <v>0</v>
      </c>
      <c r="BL131" s="276" t="s">
        <v>144</v>
      </c>
      <c r="BM131" s="301" t="s">
        <v>145</v>
      </c>
    </row>
    <row r="132" spans="2:51" s="156" customFormat="1" ht="11.25">
      <c r="B132" s="155"/>
      <c r="D132" s="157" t="s">
        <v>146</v>
      </c>
      <c r="E132" s="158" t="s">
        <v>1</v>
      </c>
      <c r="F132" s="159" t="s">
        <v>147</v>
      </c>
      <c r="H132" s="158" t="s">
        <v>1</v>
      </c>
      <c r="I132" s="160"/>
      <c r="L132" s="155"/>
      <c r="M132" s="161"/>
      <c r="N132" s="162"/>
      <c r="O132" s="162"/>
      <c r="P132" s="162"/>
      <c r="Q132" s="162"/>
      <c r="R132" s="162"/>
      <c r="S132" s="162"/>
      <c r="T132" s="163"/>
      <c r="AT132" s="158" t="s">
        <v>146</v>
      </c>
      <c r="AU132" s="158" t="s">
        <v>91</v>
      </c>
      <c r="AV132" s="156" t="s">
        <v>89</v>
      </c>
      <c r="AW132" s="156" t="s">
        <v>35</v>
      </c>
      <c r="AX132" s="156" t="s">
        <v>81</v>
      </c>
      <c r="AY132" s="158" t="s">
        <v>137</v>
      </c>
    </row>
    <row r="133" spans="2:51" s="165" customFormat="1" ht="11.25">
      <c r="B133" s="164"/>
      <c r="D133" s="157" t="s">
        <v>146</v>
      </c>
      <c r="E133" s="166" t="s">
        <v>1</v>
      </c>
      <c r="F133" s="167" t="s">
        <v>148</v>
      </c>
      <c r="H133" s="168">
        <v>14.38</v>
      </c>
      <c r="I133" s="169"/>
      <c r="L133" s="164"/>
      <c r="M133" s="170"/>
      <c r="N133" s="171"/>
      <c r="O133" s="171"/>
      <c r="P133" s="171"/>
      <c r="Q133" s="171"/>
      <c r="R133" s="171"/>
      <c r="S133" s="171"/>
      <c r="T133" s="172"/>
      <c r="AT133" s="166" t="s">
        <v>146</v>
      </c>
      <c r="AU133" s="166" t="s">
        <v>91</v>
      </c>
      <c r="AV133" s="165" t="s">
        <v>91</v>
      </c>
      <c r="AW133" s="165" t="s">
        <v>35</v>
      </c>
      <c r="AX133" s="165" t="s">
        <v>81</v>
      </c>
      <c r="AY133" s="166" t="s">
        <v>137</v>
      </c>
    </row>
    <row r="134" spans="2:51" s="174" customFormat="1" ht="11.25">
      <c r="B134" s="173"/>
      <c r="D134" s="157" t="s">
        <v>146</v>
      </c>
      <c r="E134" s="175" t="s">
        <v>1</v>
      </c>
      <c r="F134" s="176" t="s">
        <v>149</v>
      </c>
      <c r="H134" s="177">
        <v>14.38</v>
      </c>
      <c r="I134" s="178"/>
      <c r="L134" s="173"/>
      <c r="M134" s="179"/>
      <c r="N134" s="180"/>
      <c r="O134" s="180"/>
      <c r="P134" s="180"/>
      <c r="Q134" s="180"/>
      <c r="R134" s="180"/>
      <c r="S134" s="180"/>
      <c r="T134" s="181"/>
      <c r="AT134" s="175" t="s">
        <v>146</v>
      </c>
      <c r="AU134" s="175" t="s">
        <v>91</v>
      </c>
      <c r="AV134" s="174" t="s">
        <v>144</v>
      </c>
      <c r="AW134" s="174" t="s">
        <v>35</v>
      </c>
      <c r="AX134" s="174" t="s">
        <v>89</v>
      </c>
      <c r="AY134" s="175" t="s">
        <v>137</v>
      </c>
    </row>
    <row r="135" spans="1:65" s="42" customFormat="1" ht="55.5" customHeight="1">
      <c r="A135" s="29"/>
      <c r="B135" s="28"/>
      <c r="C135" s="145" t="s">
        <v>91</v>
      </c>
      <c r="D135" s="145" t="s">
        <v>139</v>
      </c>
      <c r="E135" s="146" t="s">
        <v>150</v>
      </c>
      <c r="F135" s="147" t="s">
        <v>151</v>
      </c>
      <c r="G135" s="148" t="s">
        <v>142</v>
      </c>
      <c r="H135" s="149">
        <v>14.38</v>
      </c>
      <c r="I135" s="150"/>
      <c r="J135" s="151">
        <f>ROUND(I135*H135,2)</f>
        <v>0</v>
      </c>
      <c r="K135" s="147" t="s">
        <v>143</v>
      </c>
      <c r="L135" s="28"/>
      <c r="M135" s="300" t="s">
        <v>1</v>
      </c>
      <c r="N135" s="152" t="s">
        <v>46</v>
      </c>
      <c r="O135" s="65"/>
      <c r="P135" s="153">
        <f>O135*H135</f>
        <v>0</v>
      </c>
      <c r="Q135" s="153">
        <v>0</v>
      </c>
      <c r="R135" s="153">
        <f>Q135*H135</f>
        <v>0</v>
      </c>
      <c r="S135" s="153">
        <v>0.3</v>
      </c>
      <c r="T135" s="154">
        <f>S135*H135</f>
        <v>4.314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301" t="s">
        <v>144</v>
      </c>
      <c r="AT135" s="301" t="s">
        <v>139</v>
      </c>
      <c r="AU135" s="301" t="s">
        <v>91</v>
      </c>
      <c r="AY135" s="276" t="s">
        <v>137</v>
      </c>
      <c r="BE135" s="302">
        <f>IF(N135="základní",J135,0)</f>
        <v>0</v>
      </c>
      <c r="BF135" s="302">
        <f>IF(N135="snížená",J135,0)</f>
        <v>0</v>
      </c>
      <c r="BG135" s="302">
        <f>IF(N135="zákl. přenesená",J135,0)</f>
        <v>0</v>
      </c>
      <c r="BH135" s="302">
        <f>IF(N135="sníž. přenesená",J135,0)</f>
        <v>0</v>
      </c>
      <c r="BI135" s="302">
        <f>IF(N135="nulová",J135,0)</f>
        <v>0</v>
      </c>
      <c r="BJ135" s="276" t="s">
        <v>89</v>
      </c>
      <c r="BK135" s="302">
        <f>ROUND(I135*H135,2)</f>
        <v>0</v>
      </c>
      <c r="BL135" s="276" t="s">
        <v>144</v>
      </c>
      <c r="BM135" s="301" t="s">
        <v>152</v>
      </c>
    </row>
    <row r="136" spans="2:51" s="156" customFormat="1" ht="11.25">
      <c r="B136" s="155"/>
      <c r="D136" s="157" t="s">
        <v>146</v>
      </c>
      <c r="E136" s="158" t="s">
        <v>1</v>
      </c>
      <c r="F136" s="159" t="s">
        <v>153</v>
      </c>
      <c r="H136" s="158" t="s">
        <v>1</v>
      </c>
      <c r="I136" s="160"/>
      <c r="L136" s="155"/>
      <c r="M136" s="161"/>
      <c r="N136" s="162"/>
      <c r="O136" s="162"/>
      <c r="P136" s="162"/>
      <c r="Q136" s="162"/>
      <c r="R136" s="162"/>
      <c r="S136" s="162"/>
      <c r="T136" s="163"/>
      <c r="AT136" s="158" t="s">
        <v>146</v>
      </c>
      <c r="AU136" s="158" t="s">
        <v>91</v>
      </c>
      <c r="AV136" s="156" t="s">
        <v>89</v>
      </c>
      <c r="AW136" s="156" t="s">
        <v>35</v>
      </c>
      <c r="AX136" s="156" t="s">
        <v>81</v>
      </c>
      <c r="AY136" s="158" t="s">
        <v>137</v>
      </c>
    </row>
    <row r="137" spans="2:51" s="165" customFormat="1" ht="11.25">
      <c r="B137" s="164"/>
      <c r="D137" s="157" t="s">
        <v>146</v>
      </c>
      <c r="E137" s="166" t="s">
        <v>1</v>
      </c>
      <c r="F137" s="167" t="s">
        <v>148</v>
      </c>
      <c r="H137" s="168">
        <v>14.38</v>
      </c>
      <c r="I137" s="169"/>
      <c r="L137" s="164"/>
      <c r="M137" s="170"/>
      <c r="N137" s="171"/>
      <c r="O137" s="171"/>
      <c r="P137" s="171"/>
      <c r="Q137" s="171"/>
      <c r="R137" s="171"/>
      <c r="S137" s="171"/>
      <c r="T137" s="172"/>
      <c r="AT137" s="166" t="s">
        <v>146</v>
      </c>
      <c r="AU137" s="166" t="s">
        <v>91</v>
      </c>
      <c r="AV137" s="165" t="s">
        <v>91</v>
      </c>
      <c r="AW137" s="165" t="s">
        <v>35</v>
      </c>
      <c r="AX137" s="165" t="s">
        <v>81</v>
      </c>
      <c r="AY137" s="166" t="s">
        <v>137</v>
      </c>
    </row>
    <row r="138" spans="2:51" s="174" customFormat="1" ht="11.25">
      <c r="B138" s="173"/>
      <c r="D138" s="157" t="s">
        <v>146</v>
      </c>
      <c r="E138" s="175" t="s">
        <v>1</v>
      </c>
      <c r="F138" s="176" t="s">
        <v>149</v>
      </c>
      <c r="H138" s="177">
        <v>14.38</v>
      </c>
      <c r="I138" s="178"/>
      <c r="L138" s="173"/>
      <c r="M138" s="179"/>
      <c r="N138" s="180"/>
      <c r="O138" s="180"/>
      <c r="P138" s="180"/>
      <c r="Q138" s="180"/>
      <c r="R138" s="180"/>
      <c r="S138" s="180"/>
      <c r="T138" s="181"/>
      <c r="AT138" s="175" t="s">
        <v>146</v>
      </c>
      <c r="AU138" s="175" t="s">
        <v>91</v>
      </c>
      <c r="AV138" s="174" t="s">
        <v>144</v>
      </c>
      <c r="AW138" s="174" t="s">
        <v>35</v>
      </c>
      <c r="AX138" s="174" t="s">
        <v>89</v>
      </c>
      <c r="AY138" s="175" t="s">
        <v>137</v>
      </c>
    </row>
    <row r="139" spans="1:65" s="42" customFormat="1" ht="49.15" customHeight="1">
      <c r="A139" s="29"/>
      <c r="B139" s="28"/>
      <c r="C139" s="145" t="s">
        <v>154</v>
      </c>
      <c r="D139" s="145" t="s">
        <v>139</v>
      </c>
      <c r="E139" s="146" t="s">
        <v>155</v>
      </c>
      <c r="F139" s="147" t="s">
        <v>156</v>
      </c>
      <c r="G139" s="148" t="s">
        <v>157</v>
      </c>
      <c r="H139" s="149">
        <v>2.25</v>
      </c>
      <c r="I139" s="150"/>
      <c r="J139" s="151">
        <f>ROUND(I139*H139,2)</f>
        <v>0</v>
      </c>
      <c r="K139" s="147" t="s">
        <v>143</v>
      </c>
      <c r="L139" s="28"/>
      <c r="M139" s="300" t="s">
        <v>1</v>
      </c>
      <c r="N139" s="152" t="s">
        <v>46</v>
      </c>
      <c r="O139" s="65"/>
      <c r="P139" s="153">
        <f>O139*H139</f>
        <v>0</v>
      </c>
      <c r="Q139" s="153">
        <v>0</v>
      </c>
      <c r="R139" s="153">
        <f>Q139*H139</f>
        <v>0</v>
      </c>
      <c r="S139" s="153">
        <v>0.205</v>
      </c>
      <c r="T139" s="154">
        <f>S139*H139</f>
        <v>0.46125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301" t="s">
        <v>144</v>
      </c>
      <c r="AT139" s="301" t="s">
        <v>139</v>
      </c>
      <c r="AU139" s="301" t="s">
        <v>91</v>
      </c>
      <c r="AY139" s="276" t="s">
        <v>137</v>
      </c>
      <c r="BE139" s="302">
        <f>IF(N139="základní",J139,0)</f>
        <v>0</v>
      </c>
      <c r="BF139" s="302">
        <f>IF(N139="snížená",J139,0)</f>
        <v>0</v>
      </c>
      <c r="BG139" s="302">
        <f>IF(N139="zákl. přenesená",J139,0)</f>
        <v>0</v>
      </c>
      <c r="BH139" s="302">
        <f>IF(N139="sníž. přenesená",J139,0)</f>
        <v>0</v>
      </c>
      <c r="BI139" s="302">
        <f>IF(N139="nulová",J139,0)</f>
        <v>0</v>
      </c>
      <c r="BJ139" s="276" t="s">
        <v>89</v>
      </c>
      <c r="BK139" s="302">
        <f>ROUND(I139*H139,2)</f>
        <v>0</v>
      </c>
      <c r="BL139" s="276" t="s">
        <v>144</v>
      </c>
      <c r="BM139" s="301" t="s">
        <v>158</v>
      </c>
    </row>
    <row r="140" spans="2:51" s="156" customFormat="1" ht="11.25">
      <c r="B140" s="155"/>
      <c r="D140" s="157" t="s">
        <v>146</v>
      </c>
      <c r="E140" s="158" t="s">
        <v>1</v>
      </c>
      <c r="F140" s="159" t="s">
        <v>159</v>
      </c>
      <c r="H140" s="158" t="s">
        <v>1</v>
      </c>
      <c r="I140" s="160"/>
      <c r="L140" s="155"/>
      <c r="M140" s="161"/>
      <c r="N140" s="162"/>
      <c r="O140" s="162"/>
      <c r="P140" s="162"/>
      <c r="Q140" s="162"/>
      <c r="R140" s="162"/>
      <c r="S140" s="162"/>
      <c r="T140" s="163"/>
      <c r="AT140" s="158" t="s">
        <v>146</v>
      </c>
      <c r="AU140" s="158" t="s">
        <v>91</v>
      </c>
      <c r="AV140" s="156" t="s">
        <v>89</v>
      </c>
      <c r="AW140" s="156" t="s">
        <v>35</v>
      </c>
      <c r="AX140" s="156" t="s">
        <v>81</v>
      </c>
      <c r="AY140" s="158" t="s">
        <v>137</v>
      </c>
    </row>
    <row r="141" spans="2:51" s="165" customFormat="1" ht="11.25">
      <c r="B141" s="164"/>
      <c r="D141" s="157" t="s">
        <v>146</v>
      </c>
      <c r="E141" s="166" t="s">
        <v>1</v>
      </c>
      <c r="F141" s="167" t="s">
        <v>160</v>
      </c>
      <c r="H141" s="168">
        <v>2.25</v>
      </c>
      <c r="I141" s="169"/>
      <c r="L141" s="164"/>
      <c r="M141" s="170"/>
      <c r="N141" s="171"/>
      <c r="O141" s="171"/>
      <c r="P141" s="171"/>
      <c r="Q141" s="171"/>
      <c r="R141" s="171"/>
      <c r="S141" s="171"/>
      <c r="T141" s="172"/>
      <c r="AT141" s="166" t="s">
        <v>146</v>
      </c>
      <c r="AU141" s="166" t="s">
        <v>91</v>
      </c>
      <c r="AV141" s="165" t="s">
        <v>91</v>
      </c>
      <c r="AW141" s="165" t="s">
        <v>35</v>
      </c>
      <c r="AX141" s="165" t="s">
        <v>81</v>
      </c>
      <c r="AY141" s="166" t="s">
        <v>137</v>
      </c>
    </row>
    <row r="142" spans="2:51" s="174" customFormat="1" ht="11.25">
      <c r="B142" s="173"/>
      <c r="D142" s="157" t="s">
        <v>146</v>
      </c>
      <c r="E142" s="175" t="s">
        <v>1</v>
      </c>
      <c r="F142" s="176" t="s">
        <v>149</v>
      </c>
      <c r="H142" s="177">
        <v>2.25</v>
      </c>
      <c r="I142" s="178"/>
      <c r="L142" s="173"/>
      <c r="M142" s="179"/>
      <c r="N142" s="180"/>
      <c r="O142" s="180"/>
      <c r="P142" s="180"/>
      <c r="Q142" s="180"/>
      <c r="R142" s="180"/>
      <c r="S142" s="180"/>
      <c r="T142" s="181"/>
      <c r="AT142" s="175" t="s">
        <v>146</v>
      </c>
      <c r="AU142" s="175" t="s">
        <v>91</v>
      </c>
      <c r="AV142" s="174" t="s">
        <v>144</v>
      </c>
      <c r="AW142" s="174" t="s">
        <v>35</v>
      </c>
      <c r="AX142" s="174" t="s">
        <v>89</v>
      </c>
      <c r="AY142" s="175" t="s">
        <v>137</v>
      </c>
    </row>
    <row r="143" spans="2:63" s="135" customFormat="1" ht="22.9" customHeight="1">
      <c r="B143" s="134"/>
      <c r="D143" s="136" t="s">
        <v>80</v>
      </c>
      <c r="E143" s="143" t="s">
        <v>161</v>
      </c>
      <c r="F143" s="143" t="s">
        <v>162</v>
      </c>
      <c r="I143" s="138"/>
      <c r="J143" s="144">
        <f>BK143</f>
        <v>0</v>
      </c>
      <c r="L143" s="134"/>
      <c r="M143" s="139"/>
      <c r="N143" s="140"/>
      <c r="O143" s="140"/>
      <c r="P143" s="141">
        <f>SUM(P144:P182)</f>
        <v>0</v>
      </c>
      <c r="Q143" s="140"/>
      <c r="R143" s="141">
        <f>SUM(R144:R182)</f>
        <v>0</v>
      </c>
      <c r="S143" s="140"/>
      <c r="T143" s="142">
        <f>SUM(T144:T182)</f>
        <v>10.36125</v>
      </c>
      <c r="AR143" s="136" t="s">
        <v>89</v>
      </c>
      <c r="AT143" s="298" t="s">
        <v>80</v>
      </c>
      <c r="AU143" s="298" t="s">
        <v>89</v>
      </c>
      <c r="AY143" s="136" t="s">
        <v>137</v>
      </c>
      <c r="BK143" s="299">
        <f>SUM(BK144:BK182)</f>
        <v>0</v>
      </c>
    </row>
    <row r="144" spans="1:65" s="42" customFormat="1" ht="16.5" customHeight="1">
      <c r="A144" s="29"/>
      <c r="B144" s="28"/>
      <c r="C144" s="145" t="s">
        <v>144</v>
      </c>
      <c r="D144" s="145" t="s">
        <v>139</v>
      </c>
      <c r="E144" s="146" t="s">
        <v>163</v>
      </c>
      <c r="F144" s="147" t="s">
        <v>164</v>
      </c>
      <c r="G144" s="148" t="s">
        <v>165</v>
      </c>
      <c r="H144" s="149">
        <v>0.328</v>
      </c>
      <c r="I144" s="150"/>
      <c r="J144" s="151">
        <f>ROUND(I144*H144,2)</f>
        <v>0</v>
      </c>
      <c r="K144" s="147" t="s">
        <v>143</v>
      </c>
      <c r="L144" s="28"/>
      <c r="M144" s="300" t="s">
        <v>1</v>
      </c>
      <c r="N144" s="152" t="s">
        <v>46</v>
      </c>
      <c r="O144" s="65"/>
      <c r="P144" s="153">
        <f>O144*H144</f>
        <v>0</v>
      </c>
      <c r="Q144" s="153">
        <v>0</v>
      </c>
      <c r="R144" s="153">
        <f>Q144*H144</f>
        <v>0</v>
      </c>
      <c r="S144" s="153">
        <v>2.4</v>
      </c>
      <c r="T144" s="154">
        <f>S144*H144</f>
        <v>0.7872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301" t="s">
        <v>144</v>
      </c>
      <c r="AT144" s="301" t="s">
        <v>139</v>
      </c>
      <c r="AU144" s="301" t="s">
        <v>91</v>
      </c>
      <c r="AY144" s="276" t="s">
        <v>137</v>
      </c>
      <c r="BE144" s="302">
        <f>IF(N144="základní",J144,0)</f>
        <v>0</v>
      </c>
      <c r="BF144" s="302">
        <f>IF(N144="snížená",J144,0)</f>
        <v>0</v>
      </c>
      <c r="BG144" s="302">
        <f>IF(N144="zákl. přenesená",J144,0)</f>
        <v>0</v>
      </c>
      <c r="BH144" s="302">
        <f>IF(N144="sníž. přenesená",J144,0)</f>
        <v>0</v>
      </c>
      <c r="BI144" s="302">
        <f>IF(N144="nulová",J144,0)</f>
        <v>0</v>
      </c>
      <c r="BJ144" s="276" t="s">
        <v>89</v>
      </c>
      <c r="BK144" s="302">
        <f>ROUND(I144*H144,2)</f>
        <v>0</v>
      </c>
      <c r="BL144" s="276" t="s">
        <v>144</v>
      </c>
      <c r="BM144" s="301" t="s">
        <v>166</v>
      </c>
    </row>
    <row r="145" spans="2:51" s="156" customFormat="1" ht="11.25">
      <c r="B145" s="155"/>
      <c r="D145" s="157" t="s">
        <v>146</v>
      </c>
      <c r="E145" s="158" t="s">
        <v>1</v>
      </c>
      <c r="F145" s="159" t="s">
        <v>167</v>
      </c>
      <c r="H145" s="158" t="s">
        <v>1</v>
      </c>
      <c r="I145" s="160"/>
      <c r="L145" s="155"/>
      <c r="M145" s="161"/>
      <c r="N145" s="162"/>
      <c r="O145" s="162"/>
      <c r="P145" s="162"/>
      <c r="Q145" s="162"/>
      <c r="R145" s="162"/>
      <c r="S145" s="162"/>
      <c r="T145" s="163"/>
      <c r="AT145" s="158" t="s">
        <v>146</v>
      </c>
      <c r="AU145" s="158" t="s">
        <v>91</v>
      </c>
      <c r="AV145" s="156" t="s">
        <v>89</v>
      </c>
      <c r="AW145" s="156" t="s">
        <v>35</v>
      </c>
      <c r="AX145" s="156" t="s">
        <v>81</v>
      </c>
      <c r="AY145" s="158" t="s">
        <v>137</v>
      </c>
    </row>
    <row r="146" spans="2:51" s="165" customFormat="1" ht="11.25">
      <c r="B146" s="164"/>
      <c r="D146" s="157" t="s">
        <v>146</v>
      </c>
      <c r="E146" s="166" t="s">
        <v>1</v>
      </c>
      <c r="F146" s="167" t="s">
        <v>168</v>
      </c>
      <c r="H146" s="168">
        <v>0.328</v>
      </c>
      <c r="I146" s="169"/>
      <c r="L146" s="164"/>
      <c r="M146" s="170"/>
      <c r="N146" s="171"/>
      <c r="O146" s="171"/>
      <c r="P146" s="171"/>
      <c r="Q146" s="171"/>
      <c r="R146" s="171"/>
      <c r="S146" s="171"/>
      <c r="T146" s="172"/>
      <c r="AT146" s="166" t="s">
        <v>146</v>
      </c>
      <c r="AU146" s="166" t="s">
        <v>91</v>
      </c>
      <c r="AV146" s="165" t="s">
        <v>91</v>
      </c>
      <c r="AW146" s="165" t="s">
        <v>35</v>
      </c>
      <c r="AX146" s="165" t="s">
        <v>81</v>
      </c>
      <c r="AY146" s="166" t="s">
        <v>137</v>
      </c>
    </row>
    <row r="147" spans="2:51" s="174" customFormat="1" ht="11.25">
      <c r="B147" s="173"/>
      <c r="D147" s="157" t="s">
        <v>146</v>
      </c>
      <c r="E147" s="175" t="s">
        <v>1</v>
      </c>
      <c r="F147" s="176" t="s">
        <v>149</v>
      </c>
      <c r="H147" s="177">
        <v>0.328</v>
      </c>
      <c r="I147" s="178"/>
      <c r="L147" s="173"/>
      <c r="M147" s="179"/>
      <c r="N147" s="180"/>
      <c r="O147" s="180"/>
      <c r="P147" s="180"/>
      <c r="Q147" s="180"/>
      <c r="R147" s="180"/>
      <c r="S147" s="180"/>
      <c r="T147" s="181"/>
      <c r="AT147" s="175" t="s">
        <v>146</v>
      </c>
      <c r="AU147" s="175" t="s">
        <v>91</v>
      </c>
      <c r="AV147" s="174" t="s">
        <v>144</v>
      </c>
      <c r="AW147" s="174" t="s">
        <v>35</v>
      </c>
      <c r="AX147" s="174" t="s">
        <v>89</v>
      </c>
      <c r="AY147" s="175" t="s">
        <v>137</v>
      </c>
    </row>
    <row r="148" spans="1:65" s="42" customFormat="1" ht="33" customHeight="1">
      <c r="A148" s="29"/>
      <c r="B148" s="28"/>
      <c r="C148" s="145" t="s">
        <v>169</v>
      </c>
      <c r="D148" s="145" t="s">
        <v>139</v>
      </c>
      <c r="E148" s="146" t="s">
        <v>170</v>
      </c>
      <c r="F148" s="147" t="s">
        <v>171</v>
      </c>
      <c r="G148" s="148" t="s">
        <v>165</v>
      </c>
      <c r="H148" s="149">
        <v>0.397</v>
      </c>
      <c r="I148" s="150"/>
      <c r="J148" s="151">
        <f>ROUND(I148*H148,2)</f>
        <v>0</v>
      </c>
      <c r="K148" s="147" t="s">
        <v>143</v>
      </c>
      <c r="L148" s="28"/>
      <c r="M148" s="300" t="s">
        <v>1</v>
      </c>
      <c r="N148" s="152" t="s">
        <v>46</v>
      </c>
      <c r="O148" s="65"/>
      <c r="P148" s="153">
        <f>O148*H148</f>
        <v>0</v>
      </c>
      <c r="Q148" s="153">
        <v>0</v>
      </c>
      <c r="R148" s="153">
        <f>Q148*H148</f>
        <v>0</v>
      </c>
      <c r="S148" s="153">
        <v>2.5</v>
      </c>
      <c r="T148" s="154">
        <f>S148*H148</f>
        <v>0.9925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301" t="s">
        <v>144</v>
      </c>
      <c r="AT148" s="301" t="s">
        <v>139</v>
      </c>
      <c r="AU148" s="301" t="s">
        <v>91</v>
      </c>
      <c r="AY148" s="276" t="s">
        <v>137</v>
      </c>
      <c r="BE148" s="302">
        <f>IF(N148="základní",J148,0)</f>
        <v>0</v>
      </c>
      <c r="BF148" s="302">
        <f>IF(N148="snížená",J148,0)</f>
        <v>0</v>
      </c>
      <c r="BG148" s="302">
        <f>IF(N148="zákl. přenesená",J148,0)</f>
        <v>0</v>
      </c>
      <c r="BH148" s="302">
        <f>IF(N148="sníž. přenesená",J148,0)</f>
        <v>0</v>
      </c>
      <c r="BI148" s="302">
        <f>IF(N148="nulová",J148,0)</f>
        <v>0</v>
      </c>
      <c r="BJ148" s="276" t="s">
        <v>89</v>
      </c>
      <c r="BK148" s="302">
        <f>ROUND(I148*H148,2)</f>
        <v>0</v>
      </c>
      <c r="BL148" s="276" t="s">
        <v>144</v>
      </c>
      <c r="BM148" s="301" t="s">
        <v>172</v>
      </c>
    </row>
    <row r="149" spans="2:51" s="156" customFormat="1" ht="11.25">
      <c r="B149" s="155"/>
      <c r="D149" s="157" t="s">
        <v>146</v>
      </c>
      <c r="E149" s="158" t="s">
        <v>1</v>
      </c>
      <c r="F149" s="159" t="s">
        <v>173</v>
      </c>
      <c r="H149" s="158" t="s">
        <v>1</v>
      </c>
      <c r="I149" s="160"/>
      <c r="L149" s="155"/>
      <c r="M149" s="161"/>
      <c r="N149" s="162"/>
      <c r="O149" s="162"/>
      <c r="P149" s="162"/>
      <c r="Q149" s="162"/>
      <c r="R149" s="162"/>
      <c r="S149" s="162"/>
      <c r="T149" s="163"/>
      <c r="AT149" s="158" t="s">
        <v>146</v>
      </c>
      <c r="AU149" s="158" t="s">
        <v>91</v>
      </c>
      <c r="AV149" s="156" t="s">
        <v>89</v>
      </c>
      <c r="AW149" s="156" t="s">
        <v>35</v>
      </c>
      <c r="AX149" s="156" t="s">
        <v>81</v>
      </c>
      <c r="AY149" s="158" t="s">
        <v>137</v>
      </c>
    </row>
    <row r="150" spans="2:51" s="165" customFormat="1" ht="11.25">
      <c r="B150" s="164"/>
      <c r="D150" s="157" t="s">
        <v>146</v>
      </c>
      <c r="E150" s="166" t="s">
        <v>1</v>
      </c>
      <c r="F150" s="167" t="s">
        <v>174</v>
      </c>
      <c r="H150" s="168">
        <v>0.397</v>
      </c>
      <c r="I150" s="169"/>
      <c r="L150" s="164"/>
      <c r="M150" s="170"/>
      <c r="N150" s="171"/>
      <c r="O150" s="171"/>
      <c r="P150" s="171"/>
      <c r="Q150" s="171"/>
      <c r="R150" s="171"/>
      <c r="S150" s="171"/>
      <c r="T150" s="172"/>
      <c r="AT150" s="166" t="s">
        <v>146</v>
      </c>
      <c r="AU150" s="166" t="s">
        <v>91</v>
      </c>
      <c r="AV150" s="165" t="s">
        <v>91</v>
      </c>
      <c r="AW150" s="165" t="s">
        <v>35</v>
      </c>
      <c r="AX150" s="165" t="s">
        <v>81</v>
      </c>
      <c r="AY150" s="166" t="s">
        <v>137</v>
      </c>
    </row>
    <row r="151" spans="2:51" s="174" customFormat="1" ht="11.25">
      <c r="B151" s="173"/>
      <c r="D151" s="157" t="s">
        <v>146</v>
      </c>
      <c r="E151" s="175" t="s">
        <v>1</v>
      </c>
      <c r="F151" s="176" t="s">
        <v>149</v>
      </c>
      <c r="H151" s="177">
        <v>0.397</v>
      </c>
      <c r="I151" s="178"/>
      <c r="L151" s="173"/>
      <c r="M151" s="179"/>
      <c r="N151" s="180"/>
      <c r="O151" s="180"/>
      <c r="P151" s="180"/>
      <c r="Q151" s="180"/>
      <c r="R151" s="180"/>
      <c r="S151" s="180"/>
      <c r="T151" s="181"/>
      <c r="AT151" s="175" t="s">
        <v>146</v>
      </c>
      <c r="AU151" s="175" t="s">
        <v>91</v>
      </c>
      <c r="AV151" s="174" t="s">
        <v>144</v>
      </c>
      <c r="AW151" s="174" t="s">
        <v>35</v>
      </c>
      <c r="AX151" s="174" t="s">
        <v>89</v>
      </c>
      <c r="AY151" s="175" t="s">
        <v>137</v>
      </c>
    </row>
    <row r="152" spans="1:65" s="42" customFormat="1" ht="24.2" customHeight="1">
      <c r="A152" s="29"/>
      <c r="B152" s="28"/>
      <c r="C152" s="145" t="s">
        <v>175</v>
      </c>
      <c r="D152" s="145" t="s">
        <v>139</v>
      </c>
      <c r="E152" s="146" t="s">
        <v>176</v>
      </c>
      <c r="F152" s="147" t="s">
        <v>177</v>
      </c>
      <c r="G152" s="148" t="s">
        <v>142</v>
      </c>
      <c r="H152" s="149">
        <v>17.499</v>
      </c>
      <c r="I152" s="150"/>
      <c r="J152" s="151">
        <f>ROUND(I152*H152,2)</f>
        <v>0</v>
      </c>
      <c r="K152" s="147" t="s">
        <v>143</v>
      </c>
      <c r="L152" s="28"/>
      <c r="M152" s="300" t="s">
        <v>1</v>
      </c>
      <c r="N152" s="152" t="s">
        <v>46</v>
      </c>
      <c r="O152" s="65"/>
      <c r="P152" s="153">
        <f>O152*H152</f>
        <v>0</v>
      </c>
      <c r="Q152" s="153">
        <v>0</v>
      </c>
      <c r="R152" s="153">
        <f>Q152*H152</f>
        <v>0</v>
      </c>
      <c r="S152" s="153">
        <v>0.09</v>
      </c>
      <c r="T152" s="154">
        <f>S152*H152</f>
        <v>1.5749099999999998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301" t="s">
        <v>144</v>
      </c>
      <c r="AT152" s="301" t="s">
        <v>139</v>
      </c>
      <c r="AU152" s="301" t="s">
        <v>91</v>
      </c>
      <c r="AY152" s="276" t="s">
        <v>137</v>
      </c>
      <c r="BE152" s="302">
        <f>IF(N152="základní",J152,0)</f>
        <v>0</v>
      </c>
      <c r="BF152" s="302">
        <f>IF(N152="snížená",J152,0)</f>
        <v>0</v>
      </c>
      <c r="BG152" s="302">
        <f>IF(N152="zákl. přenesená",J152,0)</f>
        <v>0</v>
      </c>
      <c r="BH152" s="302">
        <f>IF(N152="sníž. přenesená",J152,0)</f>
        <v>0</v>
      </c>
      <c r="BI152" s="302">
        <f>IF(N152="nulová",J152,0)</f>
        <v>0</v>
      </c>
      <c r="BJ152" s="276" t="s">
        <v>89</v>
      </c>
      <c r="BK152" s="302">
        <f>ROUND(I152*H152,2)</f>
        <v>0</v>
      </c>
      <c r="BL152" s="276" t="s">
        <v>144</v>
      </c>
      <c r="BM152" s="301" t="s">
        <v>178</v>
      </c>
    </row>
    <row r="153" spans="2:51" s="156" customFormat="1" ht="11.25">
      <c r="B153" s="155"/>
      <c r="D153" s="157" t="s">
        <v>146</v>
      </c>
      <c r="E153" s="158" t="s">
        <v>1</v>
      </c>
      <c r="F153" s="159" t="s">
        <v>179</v>
      </c>
      <c r="H153" s="158" t="s">
        <v>1</v>
      </c>
      <c r="I153" s="160"/>
      <c r="L153" s="155"/>
      <c r="M153" s="161"/>
      <c r="N153" s="162"/>
      <c r="O153" s="162"/>
      <c r="P153" s="162"/>
      <c r="Q153" s="162"/>
      <c r="R153" s="162"/>
      <c r="S153" s="162"/>
      <c r="T153" s="163"/>
      <c r="AT153" s="158" t="s">
        <v>146</v>
      </c>
      <c r="AU153" s="158" t="s">
        <v>91</v>
      </c>
      <c r="AV153" s="156" t="s">
        <v>89</v>
      </c>
      <c r="AW153" s="156" t="s">
        <v>35</v>
      </c>
      <c r="AX153" s="156" t="s">
        <v>81</v>
      </c>
      <c r="AY153" s="158" t="s">
        <v>137</v>
      </c>
    </row>
    <row r="154" spans="2:51" s="165" customFormat="1" ht="11.25">
      <c r="B154" s="164"/>
      <c r="D154" s="157" t="s">
        <v>146</v>
      </c>
      <c r="E154" s="166" t="s">
        <v>1</v>
      </c>
      <c r="F154" s="167" t="s">
        <v>180</v>
      </c>
      <c r="H154" s="168">
        <v>14.845</v>
      </c>
      <c r="I154" s="169"/>
      <c r="L154" s="164"/>
      <c r="M154" s="170"/>
      <c r="N154" s="171"/>
      <c r="O154" s="171"/>
      <c r="P154" s="171"/>
      <c r="Q154" s="171"/>
      <c r="R154" s="171"/>
      <c r="S154" s="171"/>
      <c r="T154" s="172"/>
      <c r="AT154" s="166" t="s">
        <v>146</v>
      </c>
      <c r="AU154" s="166" t="s">
        <v>91</v>
      </c>
      <c r="AV154" s="165" t="s">
        <v>91</v>
      </c>
      <c r="AW154" s="165" t="s">
        <v>35</v>
      </c>
      <c r="AX154" s="165" t="s">
        <v>81</v>
      </c>
      <c r="AY154" s="166" t="s">
        <v>137</v>
      </c>
    </row>
    <row r="155" spans="2:51" s="156" customFormat="1" ht="11.25">
      <c r="B155" s="155"/>
      <c r="D155" s="157" t="s">
        <v>146</v>
      </c>
      <c r="E155" s="158" t="s">
        <v>1</v>
      </c>
      <c r="F155" s="159" t="s">
        <v>181</v>
      </c>
      <c r="H155" s="158" t="s">
        <v>1</v>
      </c>
      <c r="I155" s="160"/>
      <c r="L155" s="155"/>
      <c r="M155" s="161"/>
      <c r="N155" s="162"/>
      <c r="O155" s="162"/>
      <c r="P155" s="162"/>
      <c r="Q155" s="162"/>
      <c r="R155" s="162"/>
      <c r="S155" s="162"/>
      <c r="T155" s="163"/>
      <c r="AT155" s="158" t="s">
        <v>146</v>
      </c>
      <c r="AU155" s="158" t="s">
        <v>91</v>
      </c>
      <c r="AV155" s="156" t="s">
        <v>89</v>
      </c>
      <c r="AW155" s="156" t="s">
        <v>35</v>
      </c>
      <c r="AX155" s="156" t="s">
        <v>81</v>
      </c>
      <c r="AY155" s="158" t="s">
        <v>137</v>
      </c>
    </row>
    <row r="156" spans="2:51" s="165" customFormat="1" ht="11.25">
      <c r="B156" s="164"/>
      <c r="D156" s="157" t="s">
        <v>146</v>
      </c>
      <c r="E156" s="166" t="s">
        <v>1</v>
      </c>
      <c r="F156" s="167" t="s">
        <v>182</v>
      </c>
      <c r="H156" s="168">
        <v>2.654</v>
      </c>
      <c r="I156" s="169"/>
      <c r="L156" s="164"/>
      <c r="M156" s="170"/>
      <c r="N156" s="171"/>
      <c r="O156" s="171"/>
      <c r="P156" s="171"/>
      <c r="Q156" s="171"/>
      <c r="R156" s="171"/>
      <c r="S156" s="171"/>
      <c r="T156" s="172"/>
      <c r="AT156" s="166" t="s">
        <v>146</v>
      </c>
      <c r="AU156" s="166" t="s">
        <v>91</v>
      </c>
      <c r="AV156" s="165" t="s">
        <v>91</v>
      </c>
      <c r="AW156" s="165" t="s">
        <v>35</v>
      </c>
      <c r="AX156" s="165" t="s">
        <v>81</v>
      </c>
      <c r="AY156" s="166" t="s">
        <v>137</v>
      </c>
    </row>
    <row r="157" spans="2:51" s="174" customFormat="1" ht="11.25">
      <c r="B157" s="173"/>
      <c r="D157" s="157" t="s">
        <v>146</v>
      </c>
      <c r="E157" s="175" t="s">
        <v>1</v>
      </c>
      <c r="F157" s="176" t="s">
        <v>149</v>
      </c>
      <c r="H157" s="177">
        <v>17.499</v>
      </c>
      <c r="I157" s="178"/>
      <c r="L157" s="173"/>
      <c r="M157" s="179"/>
      <c r="N157" s="180"/>
      <c r="O157" s="180"/>
      <c r="P157" s="180"/>
      <c r="Q157" s="180"/>
      <c r="R157" s="180"/>
      <c r="S157" s="180"/>
      <c r="T157" s="181"/>
      <c r="AT157" s="175" t="s">
        <v>146</v>
      </c>
      <c r="AU157" s="175" t="s">
        <v>91</v>
      </c>
      <c r="AV157" s="174" t="s">
        <v>144</v>
      </c>
      <c r="AW157" s="174" t="s">
        <v>35</v>
      </c>
      <c r="AX157" s="174" t="s">
        <v>89</v>
      </c>
      <c r="AY157" s="175" t="s">
        <v>137</v>
      </c>
    </row>
    <row r="158" spans="1:65" s="42" customFormat="1" ht="37.9" customHeight="1">
      <c r="A158" s="29"/>
      <c r="B158" s="28"/>
      <c r="C158" s="145" t="s">
        <v>183</v>
      </c>
      <c r="D158" s="145" t="s">
        <v>139</v>
      </c>
      <c r="E158" s="146" t="s">
        <v>184</v>
      </c>
      <c r="F158" s="147" t="s">
        <v>185</v>
      </c>
      <c r="G158" s="148" t="s">
        <v>142</v>
      </c>
      <c r="H158" s="149">
        <v>2.774</v>
      </c>
      <c r="I158" s="150"/>
      <c r="J158" s="151">
        <f>ROUND(I158*H158,2)</f>
        <v>0</v>
      </c>
      <c r="K158" s="147" t="s">
        <v>143</v>
      </c>
      <c r="L158" s="28"/>
      <c r="M158" s="300" t="s">
        <v>1</v>
      </c>
      <c r="N158" s="152" t="s">
        <v>46</v>
      </c>
      <c r="O158" s="65"/>
      <c r="P158" s="153">
        <f>O158*H158</f>
        <v>0</v>
      </c>
      <c r="Q158" s="153">
        <v>0</v>
      </c>
      <c r="R158" s="153">
        <f>Q158*H158</f>
        <v>0</v>
      </c>
      <c r="S158" s="153">
        <v>0.038</v>
      </c>
      <c r="T158" s="154">
        <f>S158*H158</f>
        <v>0.10541199999999999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301" t="s">
        <v>144</v>
      </c>
      <c r="AT158" s="301" t="s">
        <v>139</v>
      </c>
      <c r="AU158" s="301" t="s">
        <v>91</v>
      </c>
      <c r="AY158" s="276" t="s">
        <v>137</v>
      </c>
      <c r="BE158" s="302">
        <f>IF(N158="základní",J158,0)</f>
        <v>0</v>
      </c>
      <c r="BF158" s="302">
        <f>IF(N158="snížená",J158,0)</f>
        <v>0</v>
      </c>
      <c r="BG158" s="302">
        <f>IF(N158="zákl. přenesená",J158,0)</f>
        <v>0</v>
      </c>
      <c r="BH158" s="302">
        <f>IF(N158="sníž. přenesená",J158,0)</f>
        <v>0</v>
      </c>
      <c r="BI158" s="302">
        <f>IF(N158="nulová",J158,0)</f>
        <v>0</v>
      </c>
      <c r="BJ158" s="276" t="s">
        <v>89</v>
      </c>
      <c r="BK158" s="302">
        <f>ROUND(I158*H158,2)</f>
        <v>0</v>
      </c>
      <c r="BL158" s="276" t="s">
        <v>144</v>
      </c>
      <c r="BM158" s="301" t="s">
        <v>186</v>
      </c>
    </row>
    <row r="159" spans="2:51" s="156" customFormat="1" ht="11.25">
      <c r="B159" s="155"/>
      <c r="D159" s="157" t="s">
        <v>146</v>
      </c>
      <c r="E159" s="158" t="s">
        <v>1</v>
      </c>
      <c r="F159" s="159" t="s">
        <v>187</v>
      </c>
      <c r="H159" s="158" t="s">
        <v>1</v>
      </c>
      <c r="I159" s="160"/>
      <c r="L159" s="155"/>
      <c r="M159" s="161"/>
      <c r="N159" s="162"/>
      <c r="O159" s="162"/>
      <c r="P159" s="162"/>
      <c r="Q159" s="162"/>
      <c r="R159" s="162"/>
      <c r="S159" s="162"/>
      <c r="T159" s="163"/>
      <c r="AT159" s="158" t="s">
        <v>146</v>
      </c>
      <c r="AU159" s="158" t="s">
        <v>91</v>
      </c>
      <c r="AV159" s="156" t="s">
        <v>89</v>
      </c>
      <c r="AW159" s="156" t="s">
        <v>35</v>
      </c>
      <c r="AX159" s="156" t="s">
        <v>81</v>
      </c>
      <c r="AY159" s="158" t="s">
        <v>137</v>
      </c>
    </row>
    <row r="160" spans="2:51" s="165" customFormat="1" ht="11.25">
      <c r="B160" s="164"/>
      <c r="D160" s="157" t="s">
        <v>146</v>
      </c>
      <c r="E160" s="166" t="s">
        <v>1</v>
      </c>
      <c r="F160" s="167" t="s">
        <v>188</v>
      </c>
      <c r="H160" s="168">
        <v>2.774</v>
      </c>
      <c r="I160" s="169"/>
      <c r="L160" s="164"/>
      <c r="M160" s="170"/>
      <c r="N160" s="171"/>
      <c r="O160" s="171"/>
      <c r="P160" s="171"/>
      <c r="Q160" s="171"/>
      <c r="R160" s="171"/>
      <c r="S160" s="171"/>
      <c r="T160" s="172"/>
      <c r="AT160" s="166" t="s">
        <v>146</v>
      </c>
      <c r="AU160" s="166" t="s">
        <v>91</v>
      </c>
      <c r="AV160" s="165" t="s">
        <v>91</v>
      </c>
      <c r="AW160" s="165" t="s">
        <v>35</v>
      </c>
      <c r="AX160" s="165" t="s">
        <v>81</v>
      </c>
      <c r="AY160" s="166" t="s">
        <v>137</v>
      </c>
    </row>
    <row r="161" spans="2:51" s="174" customFormat="1" ht="11.25">
      <c r="B161" s="173"/>
      <c r="D161" s="157" t="s">
        <v>146</v>
      </c>
      <c r="E161" s="175" t="s">
        <v>1</v>
      </c>
      <c r="F161" s="176" t="s">
        <v>149</v>
      </c>
      <c r="H161" s="177">
        <v>2.774</v>
      </c>
      <c r="I161" s="178"/>
      <c r="L161" s="173"/>
      <c r="M161" s="179"/>
      <c r="N161" s="180"/>
      <c r="O161" s="180"/>
      <c r="P161" s="180"/>
      <c r="Q161" s="180"/>
      <c r="R161" s="180"/>
      <c r="S161" s="180"/>
      <c r="T161" s="181"/>
      <c r="AT161" s="175" t="s">
        <v>146</v>
      </c>
      <c r="AU161" s="175" t="s">
        <v>91</v>
      </c>
      <c r="AV161" s="174" t="s">
        <v>144</v>
      </c>
      <c r="AW161" s="174" t="s">
        <v>35</v>
      </c>
      <c r="AX161" s="174" t="s">
        <v>89</v>
      </c>
      <c r="AY161" s="175" t="s">
        <v>137</v>
      </c>
    </row>
    <row r="162" spans="1:65" s="42" customFormat="1" ht="44.25" customHeight="1">
      <c r="A162" s="29"/>
      <c r="B162" s="28"/>
      <c r="C162" s="145" t="s">
        <v>189</v>
      </c>
      <c r="D162" s="145" t="s">
        <v>139</v>
      </c>
      <c r="E162" s="146" t="s">
        <v>190</v>
      </c>
      <c r="F162" s="147" t="s">
        <v>191</v>
      </c>
      <c r="G162" s="148" t="s">
        <v>142</v>
      </c>
      <c r="H162" s="149">
        <v>0.96</v>
      </c>
      <c r="I162" s="150"/>
      <c r="J162" s="151">
        <f>ROUND(I162*H162,2)</f>
        <v>0</v>
      </c>
      <c r="K162" s="147" t="s">
        <v>143</v>
      </c>
      <c r="L162" s="28"/>
      <c r="M162" s="300" t="s">
        <v>1</v>
      </c>
      <c r="N162" s="152" t="s">
        <v>46</v>
      </c>
      <c r="O162" s="65"/>
      <c r="P162" s="153">
        <f>O162*H162</f>
        <v>0</v>
      </c>
      <c r="Q162" s="153">
        <v>0</v>
      </c>
      <c r="R162" s="153">
        <f>Q162*H162</f>
        <v>0</v>
      </c>
      <c r="S162" s="153">
        <v>0.041</v>
      </c>
      <c r="T162" s="154">
        <f>S162*H162</f>
        <v>0.03936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301" t="s">
        <v>144</v>
      </c>
      <c r="AT162" s="301" t="s">
        <v>139</v>
      </c>
      <c r="AU162" s="301" t="s">
        <v>91</v>
      </c>
      <c r="AY162" s="276" t="s">
        <v>137</v>
      </c>
      <c r="BE162" s="302">
        <f>IF(N162="základní",J162,0)</f>
        <v>0</v>
      </c>
      <c r="BF162" s="302">
        <f>IF(N162="snížená",J162,0)</f>
        <v>0</v>
      </c>
      <c r="BG162" s="302">
        <f>IF(N162="zákl. přenesená",J162,0)</f>
        <v>0</v>
      </c>
      <c r="BH162" s="302">
        <f>IF(N162="sníž. přenesená",J162,0)</f>
        <v>0</v>
      </c>
      <c r="BI162" s="302">
        <f>IF(N162="nulová",J162,0)</f>
        <v>0</v>
      </c>
      <c r="BJ162" s="276" t="s">
        <v>89</v>
      </c>
      <c r="BK162" s="302">
        <f>ROUND(I162*H162,2)</f>
        <v>0</v>
      </c>
      <c r="BL162" s="276" t="s">
        <v>144</v>
      </c>
      <c r="BM162" s="301" t="s">
        <v>192</v>
      </c>
    </row>
    <row r="163" spans="2:51" s="156" customFormat="1" ht="11.25">
      <c r="B163" s="155"/>
      <c r="D163" s="157" t="s">
        <v>146</v>
      </c>
      <c r="E163" s="158" t="s">
        <v>1</v>
      </c>
      <c r="F163" s="159" t="s">
        <v>193</v>
      </c>
      <c r="H163" s="158" t="s">
        <v>1</v>
      </c>
      <c r="I163" s="160"/>
      <c r="L163" s="155"/>
      <c r="M163" s="161"/>
      <c r="N163" s="162"/>
      <c r="O163" s="162"/>
      <c r="P163" s="162"/>
      <c r="Q163" s="162"/>
      <c r="R163" s="162"/>
      <c r="S163" s="162"/>
      <c r="T163" s="163"/>
      <c r="AT163" s="158" t="s">
        <v>146</v>
      </c>
      <c r="AU163" s="158" t="s">
        <v>91</v>
      </c>
      <c r="AV163" s="156" t="s">
        <v>89</v>
      </c>
      <c r="AW163" s="156" t="s">
        <v>35</v>
      </c>
      <c r="AX163" s="156" t="s">
        <v>81</v>
      </c>
      <c r="AY163" s="158" t="s">
        <v>137</v>
      </c>
    </row>
    <row r="164" spans="2:51" s="165" customFormat="1" ht="11.25">
      <c r="B164" s="164"/>
      <c r="D164" s="157" t="s">
        <v>146</v>
      </c>
      <c r="E164" s="166" t="s">
        <v>1</v>
      </c>
      <c r="F164" s="167" t="s">
        <v>194</v>
      </c>
      <c r="H164" s="168">
        <v>0.96</v>
      </c>
      <c r="I164" s="169"/>
      <c r="L164" s="164"/>
      <c r="M164" s="170"/>
      <c r="N164" s="171"/>
      <c r="O164" s="171"/>
      <c r="P164" s="171"/>
      <c r="Q164" s="171"/>
      <c r="R164" s="171"/>
      <c r="S164" s="171"/>
      <c r="T164" s="172"/>
      <c r="AT164" s="166" t="s">
        <v>146</v>
      </c>
      <c r="AU164" s="166" t="s">
        <v>91</v>
      </c>
      <c r="AV164" s="165" t="s">
        <v>91</v>
      </c>
      <c r="AW164" s="165" t="s">
        <v>35</v>
      </c>
      <c r="AX164" s="165" t="s">
        <v>81</v>
      </c>
      <c r="AY164" s="166" t="s">
        <v>137</v>
      </c>
    </row>
    <row r="165" spans="2:51" s="174" customFormat="1" ht="11.25">
      <c r="B165" s="173"/>
      <c r="D165" s="157" t="s">
        <v>146</v>
      </c>
      <c r="E165" s="175" t="s">
        <v>1</v>
      </c>
      <c r="F165" s="176" t="s">
        <v>149</v>
      </c>
      <c r="H165" s="177">
        <v>0.96</v>
      </c>
      <c r="I165" s="178"/>
      <c r="L165" s="173"/>
      <c r="M165" s="179"/>
      <c r="N165" s="180"/>
      <c r="O165" s="180"/>
      <c r="P165" s="180"/>
      <c r="Q165" s="180"/>
      <c r="R165" s="180"/>
      <c r="S165" s="180"/>
      <c r="T165" s="181"/>
      <c r="AT165" s="175" t="s">
        <v>146</v>
      </c>
      <c r="AU165" s="175" t="s">
        <v>91</v>
      </c>
      <c r="AV165" s="174" t="s">
        <v>144</v>
      </c>
      <c r="AW165" s="174" t="s">
        <v>35</v>
      </c>
      <c r="AX165" s="174" t="s">
        <v>89</v>
      </c>
      <c r="AY165" s="175" t="s">
        <v>137</v>
      </c>
    </row>
    <row r="166" spans="1:65" s="42" customFormat="1" ht="37.9" customHeight="1">
      <c r="A166" s="29"/>
      <c r="B166" s="28"/>
      <c r="C166" s="145" t="s">
        <v>161</v>
      </c>
      <c r="D166" s="145" t="s">
        <v>139</v>
      </c>
      <c r="E166" s="146" t="s">
        <v>195</v>
      </c>
      <c r="F166" s="147" t="s">
        <v>196</v>
      </c>
      <c r="G166" s="148" t="s">
        <v>142</v>
      </c>
      <c r="H166" s="149">
        <v>3.493</v>
      </c>
      <c r="I166" s="150"/>
      <c r="J166" s="151">
        <f>ROUND(I166*H166,2)</f>
        <v>0</v>
      </c>
      <c r="K166" s="147" t="s">
        <v>143</v>
      </c>
      <c r="L166" s="28"/>
      <c r="M166" s="300" t="s">
        <v>1</v>
      </c>
      <c r="N166" s="152" t="s">
        <v>46</v>
      </c>
      <c r="O166" s="65"/>
      <c r="P166" s="153">
        <f>O166*H166</f>
        <v>0</v>
      </c>
      <c r="Q166" s="153">
        <v>0</v>
      </c>
      <c r="R166" s="153">
        <f>Q166*H166</f>
        <v>0</v>
      </c>
      <c r="S166" s="153">
        <v>0.076</v>
      </c>
      <c r="T166" s="154">
        <f>S166*H166</f>
        <v>0.265468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301" t="s">
        <v>144</v>
      </c>
      <c r="AT166" s="301" t="s">
        <v>139</v>
      </c>
      <c r="AU166" s="301" t="s">
        <v>91</v>
      </c>
      <c r="AY166" s="276" t="s">
        <v>137</v>
      </c>
      <c r="BE166" s="302">
        <f>IF(N166="základní",J166,0)</f>
        <v>0</v>
      </c>
      <c r="BF166" s="302">
        <f>IF(N166="snížená",J166,0)</f>
        <v>0</v>
      </c>
      <c r="BG166" s="302">
        <f>IF(N166="zákl. přenesená",J166,0)</f>
        <v>0</v>
      </c>
      <c r="BH166" s="302">
        <f>IF(N166="sníž. přenesená",J166,0)</f>
        <v>0</v>
      </c>
      <c r="BI166" s="302">
        <f>IF(N166="nulová",J166,0)</f>
        <v>0</v>
      </c>
      <c r="BJ166" s="276" t="s">
        <v>89</v>
      </c>
      <c r="BK166" s="302">
        <f>ROUND(I166*H166,2)</f>
        <v>0</v>
      </c>
      <c r="BL166" s="276" t="s">
        <v>144</v>
      </c>
      <c r="BM166" s="301" t="s">
        <v>197</v>
      </c>
    </row>
    <row r="167" spans="2:51" s="156" customFormat="1" ht="11.25">
      <c r="B167" s="155"/>
      <c r="D167" s="157" t="s">
        <v>146</v>
      </c>
      <c r="E167" s="158" t="s">
        <v>1</v>
      </c>
      <c r="F167" s="159" t="s">
        <v>198</v>
      </c>
      <c r="H167" s="158" t="s">
        <v>1</v>
      </c>
      <c r="I167" s="160"/>
      <c r="L167" s="155"/>
      <c r="M167" s="161"/>
      <c r="N167" s="162"/>
      <c r="O167" s="162"/>
      <c r="P167" s="162"/>
      <c r="Q167" s="162"/>
      <c r="R167" s="162"/>
      <c r="S167" s="162"/>
      <c r="T167" s="163"/>
      <c r="AT167" s="158" t="s">
        <v>146</v>
      </c>
      <c r="AU167" s="158" t="s">
        <v>91</v>
      </c>
      <c r="AV167" s="156" t="s">
        <v>89</v>
      </c>
      <c r="AW167" s="156" t="s">
        <v>35</v>
      </c>
      <c r="AX167" s="156" t="s">
        <v>81</v>
      </c>
      <c r="AY167" s="158" t="s">
        <v>137</v>
      </c>
    </row>
    <row r="168" spans="2:51" s="165" customFormat="1" ht="11.25">
      <c r="B168" s="164"/>
      <c r="D168" s="157" t="s">
        <v>146</v>
      </c>
      <c r="E168" s="166" t="s">
        <v>1</v>
      </c>
      <c r="F168" s="167" t="s">
        <v>199</v>
      </c>
      <c r="H168" s="168">
        <v>3.493</v>
      </c>
      <c r="I168" s="169"/>
      <c r="L168" s="164"/>
      <c r="M168" s="170"/>
      <c r="N168" s="171"/>
      <c r="O168" s="171"/>
      <c r="P168" s="171"/>
      <c r="Q168" s="171"/>
      <c r="R168" s="171"/>
      <c r="S168" s="171"/>
      <c r="T168" s="172"/>
      <c r="AT168" s="166" t="s">
        <v>146</v>
      </c>
      <c r="AU168" s="166" t="s">
        <v>91</v>
      </c>
      <c r="AV168" s="165" t="s">
        <v>91</v>
      </c>
      <c r="AW168" s="165" t="s">
        <v>35</v>
      </c>
      <c r="AX168" s="165" t="s">
        <v>81</v>
      </c>
      <c r="AY168" s="166" t="s">
        <v>137</v>
      </c>
    </row>
    <row r="169" spans="2:51" s="174" customFormat="1" ht="11.25">
      <c r="B169" s="173"/>
      <c r="D169" s="157" t="s">
        <v>146</v>
      </c>
      <c r="E169" s="175" t="s">
        <v>1</v>
      </c>
      <c r="F169" s="176" t="s">
        <v>149</v>
      </c>
      <c r="H169" s="177">
        <v>3.493</v>
      </c>
      <c r="I169" s="178"/>
      <c r="L169" s="173"/>
      <c r="M169" s="179"/>
      <c r="N169" s="180"/>
      <c r="O169" s="180"/>
      <c r="P169" s="180"/>
      <c r="Q169" s="180"/>
      <c r="R169" s="180"/>
      <c r="S169" s="180"/>
      <c r="T169" s="181"/>
      <c r="AT169" s="175" t="s">
        <v>146</v>
      </c>
      <c r="AU169" s="175" t="s">
        <v>91</v>
      </c>
      <c r="AV169" s="174" t="s">
        <v>144</v>
      </c>
      <c r="AW169" s="174" t="s">
        <v>35</v>
      </c>
      <c r="AX169" s="174" t="s">
        <v>89</v>
      </c>
      <c r="AY169" s="175" t="s">
        <v>137</v>
      </c>
    </row>
    <row r="170" spans="1:65" s="42" customFormat="1" ht="44.25" customHeight="1">
      <c r="A170" s="29"/>
      <c r="B170" s="28"/>
      <c r="C170" s="145" t="s">
        <v>200</v>
      </c>
      <c r="D170" s="145" t="s">
        <v>139</v>
      </c>
      <c r="E170" s="146" t="s">
        <v>201</v>
      </c>
      <c r="F170" s="147" t="s">
        <v>202</v>
      </c>
      <c r="G170" s="148" t="s">
        <v>142</v>
      </c>
      <c r="H170" s="149">
        <v>343.77</v>
      </c>
      <c r="I170" s="150"/>
      <c r="J170" s="151">
        <f>ROUND(I170*H170,2)</f>
        <v>0</v>
      </c>
      <c r="K170" s="147" t="s">
        <v>143</v>
      </c>
      <c r="L170" s="28"/>
      <c r="M170" s="300" t="s">
        <v>1</v>
      </c>
      <c r="N170" s="152" t="s">
        <v>46</v>
      </c>
      <c r="O170" s="65"/>
      <c r="P170" s="153">
        <f>O170*H170</f>
        <v>0</v>
      </c>
      <c r="Q170" s="153">
        <v>0</v>
      </c>
      <c r="R170" s="153">
        <f>Q170*H170</f>
        <v>0</v>
      </c>
      <c r="S170" s="153">
        <v>0.01</v>
      </c>
      <c r="T170" s="154">
        <f>S170*H170</f>
        <v>3.4377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301" t="s">
        <v>144</v>
      </c>
      <c r="AT170" s="301" t="s">
        <v>139</v>
      </c>
      <c r="AU170" s="301" t="s">
        <v>91</v>
      </c>
      <c r="AY170" s="276" t="s">
        <v>137</v>
      </c>
      <c r="BE170" s="302">
        <f>IF(N170="základní",J170,0)</f>
        <v>0</v>
      </c>
      <c r="BF170" s="302">
        <f>IF(N170="snížená",J170,0)</f>
        <v>0</v>
      </c>
      <c r="BG170" s="302">
        <f>IF(N170="zákl. přenesená",J170,0)</f>
        <v>0</v>
      </c>
      <c r="BH170" s="302">
        <f>IF(N170="sníž. přenesená",J170,0)</f>
        <v>0</v>
      </c>
      <c r="BI170" s="302">
        <f>IF(N170="nulová",J170,0)</f>
        <v>0</v>
      </c>
      <c r="BJ170" s="276" t="s">
        <v>89</v>
      </c>
      <c r="BK170" s="302">
        <f>ROUND(I170*H170,2)</f>
        <v>0</v>
      </c>
      <c r="BL170" s="276" t="s">
        <v>144</v>
      </c>
      <c r="BM170" s="301" t="s">
        <v>203</v>
      </c>
    </row>
    <row r="171" spans="2:51" s="156" customFormat="1" ht="11.25">
      <c r="B171" s="155"/>
      <c r="D171" s="157" t="s">
        <v>146</v>
      </c>
      <c r="E171" s="158" t="s">
        <v>1</v>
      </c>
      <c r="F171" s="159" t="s">
        <v>204</v>
      </c>
      <c r="H171" s="158" t="s">
        <v>1</v>
      </c>
      <c r="I171" s="160"/>
      <c r="L171" s="155"/>
      <c r="M171" s="161"/>
      <c r="N171" s="162"/>
      <c r="O171" s="162"/>
      <c r="P171" s="162"/>
      <c r="Q171" s="162"/>
      <c r="R171" s="162"/>
      <c r="S171" s="162"/>
      <c r="T171" s="163"/>
      <c r="AT171" s="158" t="s">
        <v>146</v>
      </c>
      <c r="AU171" s="158" t="s">
        <v>91</v>
      </c>
      <c r="AV171" s="156" t="s">
        <v>89</v>
      </c>
      <c r="AW171" s="156" t="s">
        <v>35</v>
      </c>
      <c r="AX171" s="156" t="s">
        <v>81</v>
      </c>
      <c r="AY171" s="158" t="s">
        <v>137</v>
      </c>
    </row>
    <row r="172" spans="2:51" s="165" customFormat="1" ht="11.25">
      <c r="B172" s="164"/>
      <c r="D172" s="157" t="s">
        <v>146</v>
      </c>
      <c r="E172" s="166" t="s">
        <v>1</v>
      </c>
      <c r="F172" s="167" t="s">
        <v>205</v>
      </c>
      <c r="H172" s="168">
        <v>343.77</v>
      </c>
      <c r="I172" s="169"/>
      <c r="L172" s="164"/>
      <c r="M172" s="170"/>
      <c r="N172" s="171"/>
      <c r="O172" s="171"/>
      <c r="P172" s="171"/>
      <c r="Q172" s="171"/>
      <c r="R172" s="171"/>
      <c r="S172" s="171"/>
      <c r="T172" s="172"/>
      <c r="AT172" s="166" t="s">
        <v>146</v>
      </c>
      <c r="AU172" s="166" t="s">
        <v>91</v>
      </c>
      <c r="AV172" s="165" t="s">
        <v>91</v>
      </c>
      <c r="AW172" s="165" t="s">
        <v>35</v>
      </c>
      <c r="AX172" s="165" t="s">
        <v>81</v>
      </c>
      <c r="AY172" s="166" t="s">
        <v>137</v>
      </c>
    </row>
    <row r="173" spans="2:51" s="174" customFormat="1" ht="11.25">
      <c r="B173" s="173"/>
      <c r="D173" s="157" t="s">
        <v>146</v>
      </c>
      <c r="E173" s="175" t="s">
        <v>1</v>
      </c>
      <c r="F173" s="176" t="s">
        <v>149</v>
      </c>
      <c r="H173" s="177">
        <v>343.77</v>
      </c>
      <c r="I173" s="178"/>
      <c r="L173" s="173"/>
      <c r="M173" s="179"/>
      <c r="N173" s="180"/>
      <c r="O173" s="180"/>
      <c r="P173" s="180"/>
      <c r="Q173" s="180"/>
      <c r="R173" s="180"/>
      <c r="S173" s="180"/>
      <c r="T173" s="181"/>
      <c r="AT173" s="175" t="s">
        <v>146</v>
      </c>
      <c r="AU173" s="175" t="s">
        <v>91</v>
      </c>
      <c r="AV173" s="174" t="s">
        <v>144</v>
      </c>
      <c r="AW173" s="174" t="s">
        <v>35</v>
      </c>
      <c r="AX173" s="174" t="s">
        <v>89</v>
      </c>
      <c r="AY173" s="175" t="s">
        <v>137</v>
      </c>
    </row>
    <row r="174" spans="1:65" s="42" customFormat="1" ht="44.25" customHeight="1">
      <c r="A174" s="29"/>
      <c r="B174" s="28"/>
      <c r="C174" s="145" t="s">
        <v>206</v>
      </c>
      <c r="D174" s="145" t="s">
        <v>139</v>
      </c>
      <c r="E174" s="146" t="s">
        <v>207</v>
      </c>
      <c r="F174" s="147" t="s">
        <v>208</v>
      </c>
      <c r="G174" s="148" t="s">
        <v>142</v>
      </c>
      <c r="H174" s="149">
        <v>51.48</v>
      </c>
      <c r="I174" s="150"/>
      <c r="J174" s="151">
        <f>ROUND(I174*H174,2)</f>
        <v>0</v>
      </c>
      <c r="K174" s="147" t="s">
        <v>143</v>
      </c>
      <c r="L174" s="28"/>
      <c r="M174" s="300" t="s">
        <v>1</v>
      </c>
      <c r="N174" s="152" t="s">
        <v>46</v>
      </c>
      <c r="O174" s="65"/>
      <c r="P174" s="153">
        <f>O174*H174</f>
        <v>0</v>
      </c>
      <c r="Q174" s="153">
        <v>0</v>
      </c>
      <c r="R174" s="153">
        <f>Q174*H174</f>
        <v>0</v>
      </c>
      <c r="S174" s="153">
        <v>0.059</v>
      </c>
      <c r="T174" s="154">
        <f>S174*H174</f>
        <v>3.03732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301" t="s">
        <v>144</v>
      </c>
      <c r="AT174" s="301" t="s">
        <v>139</v>
      </c>
      <c r="AU174" s="301" t="s">
        <v>91</v>
      </c>
      <c r="AY174" s="276" t="s">
        <v>137</v>
      </c>
      <c r="BE174" s="302">
        <f>IF(N174="základní",J174,0)</f>
        <v>0</v>
      </c>
      <c r="BF174" s="302">
        <f>IF(N174="snížená",J174,0)</f>
        <v>0</v>
      </c>
      <c r="BG174" s="302">
        <f>IF(N174="zákl. přenesená",J174,0)</f>
        <v>0</v>
      </c>
      <c r="BH174" s="302">
        <f>IF(N174="sníž. přenesená",J174,0)</f>
        <v>0</v>
      </c>
      <c r="BI174" s="302">
        <f>IF(N174="nulová",J174,0)</f>
        <v>0</v>
      </c>
      <c r="BJ174" s="276" t="s">
        <v>89</v>
      </c>
      <c r="BK174" s="302">
        <f>ROUND(I174*H174,2)</f>
        <v>0</v>
      </c>
      <c r="BL174" s="276" t="s">
        <v>144</v>
      </c>
      <c r="BM174" s="301" t="s">
        <v>209</v>
      </c>
    </row>
    <row r="175" spans="2:51" s="156" customFormat="1" ht="11.25">
      <c r="B175" s="155"/>
      <c r="D175" s="157" t="s">
        <v>146</v>
      </c>
      <c r="E175" s="158" t="s">
        <v>1</v>
      </c>
      <c r="F175" s="159" t="s">
        <v>204</v>
      </c>
      <c r="H175" s="158" t="s">
        <v>1</v>
      </c>
      <c r="I175" s="160"/>
      <c r="L175" s="155"/>
      <c r="M175" s="161"/>
      <c r="N175" s="162"/>
      <c r="O175" s="162"/>
      <c r="P175" s="162"/>
      <c r="Q175" s="162"/>
      <c r="R175" s="162"/>
      <c r="S175" s="162"/>
      <c r="T175" s="163"/>
      <c r="AT175" s="158" t="s">
        <v>146</v>
      </c>
      <c r="AU175" s="158" t="s">
        <v>91</v>
      </c>
      <c r="AV175" s="156" t="s">
        <v>89</v>
      </c>
      <c r="AW175" s="156" t="s">
        <v>35</v>
      </c>
      <c r="AX175" s="156" t="s">
        <v>81</v>
      </c>
      <c r="AY175" s="158" t="s">
        <v>137</v>
      </c>
    </row>
    <row r="176" spans="2:51" s="165" customFormat="1" ht="11.25">
      <c r="B176" s="164"/>
      <c r="D176" s="157" t="s">
        <v>146</v>
      </c>
      <c r="E176" s="166" t="s">
        <v>1</v>
      </c>
      <c r="F176" s="167" t="s">
        <v>210</v>
      </c>
      <c r="H176" s="168">
        <v>51.48</v>
      </c>
      <c r="I176" s="169"/>
      <c r="L176" s="164"/>
      <c r="M176" s="170"/>
      <c r="N176" s="171"/>
      <c r="O176" s="171"/>
      <c r="P176" s="171"/>
      <c r="Q176" s="171"/>
      <c r="R176" s="171"/>
      <c r="S176" s="171"/>
      <c r="T176" s="172"/>
      <c r="AT176" s="166" t="s">
        <v>146</v>
      </c>
      <c r="AU176" s="166" t="s">
        <v>91</v>
      </c>
      <c r="AV176" s="165" t="s">
        <v>91</v>
      </c>
      <c r="AW176" s="165" t="s">
        <v>35</v>
      </c>
      <c r="AX176" s="165" t="s">
        <v>81</v>
      </c>
      <c r="AY176" s="166" t="s">
        <v>137</v>
      </c>
    </row>
    <row r="177" spans="2:51" s="174" customFormat="1" ht="11.25">
      <c r="B177" s="173"/>
      <c r="D177" s="157" t="s">
        <v>146</v>
      </c>
      <c r="E177" s="175" t="s">
        <v>1</v>
      </c>
      <c r="F177" s="176" t="s">
        <v>149</v>
      </c>
      <c r="H177" s="177">
        <v>51.48</v>
      </c>
      <c r="I177" s="178"/>
      <c r="L177" s="173"/>
      <c r="M177" s="179"/>
      <c r="N177" s="180"/>
      <c r="O177" s="180"/>
      <c r="P177" s="180"/>
      <c r="Q177" s="180"/>
      <c r="R177" s="180"/>
      <c r="S177" s="180"/>
      <c r="T177" s="181"/>
      <c r="AT177" s="175" t="s">
        <v>146</v>
      </c>
      <c r="AU177" s="175" t="s">
        <v>91</v>
      </c>
      <c r="AV177" s="174" t="s">
        <v>144</v>
      </c>
      <c r="AW177" s="174" t="s">
        <v>35</v>
      </c>
      <c r="AX177" s="174" t="s">
        <v>89</v>
      </c>
      <c r="AY177" s="175" t="s">
        <v>137</v>
      </c>
    </row>
    <row r="178" spans="1:65" s="42" customFormat="1" ht="24.2" customHeight="1">
      <c r="A178" s="29"/>
      <c r="B178" s="28"/>
      <c r="C178" s="145" t="s">
        <v>211</v>
      </c>
      <c r="D178" s="145" t="s">
        <v>139</v>
      </c>
      <c r="E178" s="146" t="s">
        <v>212</v>
      </c>
      <c r="F178" s="147" t="s">
        <v>213</v>
      </c>
      <c r="G178" s="148" t="s">
        <v>142</v>
      </c>
      <c r="H178" s="149">
        <v>8.67</v>
      </c>
      <c r="I178" s="150"/>
      <c r="J178" s="151">
        <f>ROUND(I178*H178,2)</f>
        <v>0</v>
      </c>
      <c r="K178" s="147" t="s">
        <v>143</v>
      </c>
      <c r="L178" s="28"/>
      <c r="M178" s="300" t="s">
        <v>1</v>
      </c>
      <c r="N178" s="152" t="s">
        <v>46</v>
      </c>
      <c r="O178" s="65"/>
      <c r="P178" s="153">
        <f>O178*H178</f>
        <v>0</v>
      </c>
      <c r="Q178" s="153">
        <v>0</v>
      </c>
      <c r="R178" s="153">
        <f>Q178*H178</f>
        <v>0</v>
      </c>
      <c r="S178" s="153">
        <v>0.014</v>
      </c>
      <c r="T178" s="154">
        <f>S178*H178</f>
        <v>0.12138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301" t="s">
        <v>144</v>
      </c>
      <c r="AT178" s="301" t="s">
        <v>139</v>
      </c>
      <c r="AU178" s="301" t="s">
        <v>91</v>
      </c>
      <c r="AY178" s="276" t="s">
        <v>137</v>
      </c>
      <c r="BE178" s="302">
        <f>IF(N178="základní",J178,0)</f>
        <v>0</v>
      </c>
      <c r="BF178" s="302">
        <f>IF(N178="snížená",J178,0)</f>
        <v>0</v>
      </c>
      <c r="BG178" s="302">
        <f>IF(N178="zákl. přenesená",J178,0)</f>
        <v>0</v>
      </c>
      <c r="BH178" s="302">
        <f>IF(N178="sníž. přenesená",J178,0)</f>
        <v>0</v>
      </c>
      <c r="BI178" s="302">
        <f>IF(N178="nulová",J178,0)</f>
        <v>0</v>
      </c>
      <c r="BJ178" s="276" t="s">
        <v>89</v>
      </c>
      <c r="BK178" s="302">
        <f>ROUND(I178*H178,2)</f>
        <v>0</v>
      </c>
      <c r="BL178" s="276" t="s">
        <v>144</v>
      </c>
      <c r="BM178" s="301" t="s">
        <v>214</v>
      </c>
    </row>
    <row r="179" spans="2:51" s="156" customFormat="1" ht="11.25">
      <c r="B179" s="155"/>
      <c r="D179" s="157" t="s">
        <v>146</v>
      </c>
      <c r="E179" s="158" t="s">
        <v>1</v>
      </c>
      <c r="F179" s="159" t="s">
        <v>215</v>
      </c>
      <c r="H179" s="158" t="s">
        <v>1</v>
      </c>
      <c r="I179" s="160"/>
      <c r="L179" s="155"/>
      <c r="M179" s="161"/>
      <c r="N179" s="162"/>
      <c r="O179" s="162"/>
      <c r="P179" s="162"/>
      <c r="Q179" s="162"/>
      <c r="R179" s="162"/>
      <c r="S179" s="162"/>
      <c r="T179" s="163"/>
      <c r="AT179" s="158" t="s">
        <v>146</v>
      </c>
      <c r="AU179" s="158" t="s">
        <v>91</v>
      </c>
      <c r="AV179" s="156" t="s">
        <v>89</v>
      </c>
      <c r="AW179" s="156" t="s">
        <v>35</v>
      </c>
      <c r="AX179" s="156" t="s">
        <v>81</v>
      </c>
      <c r="AY179" s="158" t="s">
        <v>137</v>
      </c>
    </row>
    <row r="180" spans="2:51" s="165" customFormat="1" ht="11.25">
      <c r="B180" s="164"/>
      <c r="D180" s="157" t="s">
        <v>146</v>
      </c>
      <c r="E180" s="166" t="s">
        <v>1</v>
      </c>
      <c r="F180" s="167" t="s">
        <v>216</v>
      </c>
      <c r="H180" s="168">
        <v>8.67</v>
      </c>
      <c r="I180" s="169"/>
      <c r="L180" s="164"/>
      <c r="M180" s="170"/>
      <c r="N180" s="171"/>
      <c r="O180" s="171"/>
      <c r="P180" s="171"/>
      <c r="Q180" s="171"/>
      <c r="R180" s="171"/>
      <c r="S180" s="171"/>
      <c r="T180" s="172"/>
      <c r="AT180" s="166" t="s">
        <v>146</v>
      </c>
      <c r="AU180" s="166" t="s">
        <v>91</v>
      </c>
      <c r="AV180" s="165" t="s">
        <v>91</v>
      </c>
      <c r="AW180" s="165" t="s">
        <v>35</v>
      </c>
      <c r="AX180" s="165" t="s">
        <v>81</v>
      </c>
      <c r="AY180" s="166" t="s">
        <v>137</v>
      </c>
    </row>
    <row r="181" spans="2:51" s="174" customFormat="1" ht="11.25">
      <c r="B181" s="173"/>
      <c r="D181" s="157" t="s">
        <v>146</v>
      </c>
      <c r="E181" s="175" t="s">
        <v>1</v>
      </c>
      <c r="F181" s="176" t="s">
        <v>149</v>
      </c>
      <c r="H181" s="177">
        <v>8.67</v>
      </c>
      <c r="I181" s="178"/>
      <c r="L181" s="173"/>
      <c r="M181" s="179"/>
      <c r="N181" s="180"/>
      <c r="O181" s="180"/>
      <c r="P181" s="180"/>
      <c r="Q181" s="180"/>
      <c r="R181" s="180"/>
      <c r="S181" s="180"/>
      <c r="T181" s="181"/>
      <c r="AT181" s="175" t="s">
        <v>146</v>
      </c>
      <c r="AU181" s="175" t="s">
        <v>91</v>
      </c>
      <c r="AV181" s="174" t="s">
        <v>144</v>
      </c>
      <c r="AW181" s="174" t="s">
        <v>35</v>
      </c>
      <c r="AX181" s="174" t="s">
        <v>89</v>
      </c>
      <c r="AY181" s="175" t="s">
        <v>137</v>
      </c>
    </row>
    <row r="182" spans="1:65" s="42" customFormat="1" ht="24.2" customHeight="1">
      <c r="A182" s="29"/>
      <c r="B182" s="28"/>
      <c r="C182" s="145" t="s">
        <v>217</v>
      </c>
      <c r="D182" s="145" t="s">
        <v>139</v>
      </c>
      <c r="E182" s="146" t="s">
        <v>218</v>
      </c>
      <c r="F182" s="147" t="s">
        <v>219</v>
      </c>
      <c r="G182" s="148" t="s">
        <v>142</v>
      </c>
      <c r="H182" s="149">
        <v>395.25</v>
      </c>
      <c r="I182" s="150"/>
      <c r="J182" s="151">
        <f>ROUND(I182*H182,2)</f>
        <v>0</v>
      </c>
      <c r="K182" s="147" t="s">
        <v>143</v>
      </c>
      <c r="L182" s="28"/>
      <c r="M182" s="300" t="s">
        <v>1</v>
      </c>
      <c r="N182" s="152" t="s">
        <v>46</v>
      </c>
      <c r="O182" s="65"/>
      <c r="P182" s="153">
        <f>O182*H182</f>
        <v>0</v>
      </c>
      <c r="Q182" s="153">
        <v>0</v>
      </c>
      <c r="R182" s="153">
        <f>Q182*H182</f>
        <v>0</v>
      </c>
      <c r="S182" s="153">
        <v>0</v>
      </c>
      <c r="T182" s="154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301" t="s">
        <v>144</v>
      </c>
      <c r="AT182" s="301" t="s">
        <v>139</v>
      </c>
      <c r="AU182" s="301" t="s">
        <v>91</v>
      </c>
      <c r="AY182" s="276" t="s">
        <v>137</v>
      </c>
      <c r="BE182" s="302">
        <f>IF(N182="základní",J182,0)</f>
        <v>0</v>
      </c>
      <c r="BF182" s="302">
        <f>IF(N182="snížená",J182,0)</f>
        <v>0</v>
      </c>
      <c r="BG182" s="302">
        <f>IF(N182="zákl. přenesená",J182,0)</f>
        <v>0</v>
      </c>
      <c r="BH182" s="302">
        <f>IF(N182="sníž. přenesená",J182,0)</f>
        <v>0</v>
      </c>
      <c r="BI182" s="302">
        <f>IF(N182="nulová",J182,0)</f>
        <v>0</v>
      </c>
      <c r="BJ182" s="276" t="s">
        <v>89</v>
      </c>
      <c r="BK182" s="302">
        <f>ROUND(I182*H182,2)</f>
        <v>0</v>
      </c>
      <c r="BL182" s="276" t="s">
        <v>144</v>
      </c>
      <c r="BM182" s="301" t="s">
        <v>220</v>
      </c>
    </row>
    <row r="183" spans="2:63" s="135" customFormat="1" ht="22.9" customHeight="1">
      <c r="B183" s="134"/>
      <c r="D183" s="136" t="s">
        <v>80</v>
      </c>
      <c r="E183" s="143" t="s">
        <v>221</v>
      </c>
      <c r="F183" s="143" t="s">
        <v>222</v>
      </c>
      <c r="I183" s="138"/>
      <c r="J183" s="144">
        <f>BK183</f>
        <v>0</v>
      </c>
      <c r="L183" s="134"/>
      <c r="M183" s="139"/>
      <c r="N183" s="140"/>
      <c r="O183" s="140"/>
      <c r="P183" s="141">
        <f>SUM(P184:P190)</f>
        <v>0</v>
      </c>
      <c r="Q183" s="140"/>
      <c r="R183" s="141">
        <f>SUM(R184:R190)</f>
        <v>0</v>
      </c>
      <c r="S183" s="140"/>
      <c r="T183" s="142">
        <f>SUM(T184:T190)</f>
        <v>0</v>
      </c>
      <c r="AR183" s="136" t="s">
        <v>89</v>
      </c>
      <c r="AT183" s="298" t="s">
        <v>80</v>
      </c>
      <c r="AU183" s="298" t="s">
        <v>89</v>
      </c>
      <c r="AY183" s="136" t="s">
        <v>137</v>
      </c>
      <c r="BK183" s="299">
        <f>SUM(BK184:BK190)</f>
        <v>0</v>
      </c>
    </row>
    <row r="184" spans="1:65" s="42" customFormat="1" ht="24.2" customHeight="1">
      <c r="A184" s="29"/>
      <c r="B184" s="28"/>
      <c r="C184" s="145" t="s">
        <v>223</v>
      </c>
      <c r="D184" s="145" t="s">
        <v>139</v>
      </c>
      <c r="E184" s="146" t="s">
        <v>224</v>
      </c>
      <c r="F184" s="147" t="s">
        <v>225</v>
      </c>
      <c r="G184" s="148" t="s">
        <v>226</v>
      </c>
      <c r="H184" s="149">
        <v>21.556</v>
      </c>
      <c r="I184" s="150"/>
      <c r="J184" s="151">
        <f>ROUND(I184*H184,2)</f>
        <v>0</v>
      </c>
      <c r="K184" s="147" t="s">
        <v>143</v>
      </c>
      <c r="L184" s="28"/>
      <c r="M184" s="300" t="s">
        <v>1</v>
      </c>
      <c r="N184" s="152" t="s">
        <v>46</v>
      </c>
      <c r="O184" s="65"/>
      <c r="P184" s="153">
        <f>O184*H184</f>
        <v>0</v>
      </c>
      <c r="Q184" s="153">
        <v>0</v>
      </c>
      <c r="R184" s="153">
        <f>Q184*H184</f>
        <v>0</v>
      </c>
      <c r="S184" s="153">
        <v>0</v>
      </c>
      <c r="T184" s="154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301" t="s">
        <v>144</v>
      </c>
      <c r="AT184" s="301" t="s">
        <v>139</v>
      </c>
      <c r="AU184" s="301" t="s">
        <v>91</v>
      </c>
      <c r="AY184" s="276" t="s">
        <v>137</v>
      </c>
      <c r="BE184" s="302">
        <f>IF(N184="základní",J184,0)</f>
        <v>0</v>
      </c>
      <c r="BF184" s="302">
        <f>IF(N184="snížená",J184,0)</f>
        <v>0</v>
      </c>
      <c r="BG184" s="302">
        <f>IF(N184="zákl. přenesená",J184,0)</f>
        <v>0</v>
      </c>
      <c r="BH184" s="302">
        <f>IF(N184="sníž. přenesená",J184,0)</f>
        <v>0</v>
      </c>
      <c r="BI184" s="302">
        <f>IF(N184="nulová",J184,0)</f>
        <v>0</v>
      </c>
      <c r="BJ184" s="276" t="s">
        <v>89</v>
      </c>
      <c r="BK184" s="302">
        <f>ROUND(I184*H184,2)</f>
        <v>0</v>
      </c>
      <c r="BL184" s="276" t="s">
        <v>144</v>
      </c>
      <c r="BM184" s="301" t="s">
        <v>227</v>
      </c>
    </row>
    <row r="185" spans="1:65" s="42" customFormat="1" ht="21.75" customHeight="1">
      <c r="A185" s="29"/>
      <c r="B185" s="28"/>
      <c r="C185" s="145" t="s">
        <v>8</v>
      </c>
      <c r="D185" s="145" t="s">
        <v>139</v>
      </c>
      <c r="E185" s="146" t="s">
        <v>228</v>
      </c>
      <c r="F185" s="147" t="s">
        <v>229</v>
      </c>
      <c r="G185" s="148" t="s">
        <v>226</v>
      </c>
      <c r="H185" s="149">
        <v>21.556</v>
      </c>
      <c r="I185" s="150"/>
      <c r="J185" s="151">
        <f>ROUND(I185*H185,2)</f>
        <v>0</v>
      </c>
      <c r="K185" s="147" t="s">
        <v>143</v>
      </c>
      <c r="L185" s="28"/>
      <c r="M185" s="300" t="s">
        <v>1</v>
      </c>
      <c r="N185" s="152" t="s">
        <v>46</v>
      </c>
      <c r="O185" s="65"/>
      <c r="P185" s="153">
        <f>O185*H185</f>
        <v>0</v>
      </c>
      <c r="Q185" s="153">
        <v>0</v>
      </c>
      <c r="R185" s="153">
        <f>Q185*H185</f>
        <v>0</v>
      </c>
      <c r="S185" s="153">
        <v>0</v>
      </c>
      <c r="T185" s="154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301" t="s">
        <v>144</v>
      </c>
      <c r="AT185" s="301" t="s">
        <v>139</v>
      </c>
      <c r="AU185" s="301" t="s">
        <v>91</v>
      </c>
      <c r="AY185" s="276" t="s">
        <v>137</v>
      </c>
      <c r="BE185" s="302">
        <f>IF(N185="základní",J185,0)</f>
        <v>0</v>
      </c>
      <c r="BF185" s="302">
        <f>IF(N185="snížená",J185,0)</f>
        <v>0</v>
      </c>
      <c r="BG185" s="302">
        <f>IF(N185="zákl. přenesená",J185,0)</f>
        <v>0</v>
      </c>
      <c r="BH185" s="302">
        <f>IF(N185="sníž. přenesená",J185,0)</f>
        <v>0</v>
      </c>
      <c r="BI185" s="302">
        <f>IF(N185="nulová",J185,0)</f>
        <v>0</v>
      </c>
      <c r="BJ185" s="276" t="s">
        <v>89</v>
      </c>
      <c r="BK185" s="302">
        <f>ROUND(I185*H185,2)</f>
        <v>0</v>
      </c>
      <c r="BL185" s="276" t="s">
        <v>144</v>
      </c>
      <c r="BM185" s="301" t="s">
        <v>230</v>
      </c>
    </row>
    <row r="186" spans="1:65" s="42" customFormat="1" ht="37.9" customHeight="1">
      <c r="A186" s="29"/>
      <c r="B186" s="28"/>
      <c r="C186" s="145" t="s">
        <v>231</v>
      </c>
      <c r="D186" s="145" t="s">
        <v>139</v>
      </c>
      <c r="E186" s="146" t="s">
        <v>232</v>
      </c>
      <c r="F186" s="147" t="s">
        <v>233</v>
      </c>
      <c r="G186" s="148" t="s">
        <v>226</v>
      </c>
      <c r="H186" s="149">
        <v>21.556</v>
      </c>
      <c r="I186" s="150"/>
      <c r="J186" s="151">
        <f>ROUND(I186*H186,2)</f>
        <v>0</v>
      </c>
      <c r="K186" s="147" t="s">
        <v>143</v>
      </c>
      <c r="L186" s="28"/>
      <c r="M186" s="300" t="s">
        <v>1</v>
      </c>
      <c r="N186" s="152" t="s">
        <v>46</v>
      </c>
      <c r="O186" s="65"/>
      <c r="P186" s="153">
        <f>O186*H186</f>
        <v>0</v>
      </c>
      <c r="Q186" s="153">
        <v>0</v>
      </c>
      <c r="R186" s="153">
        <f>Q186*H186</f>
        <v>0</v>
      </c>
      <c r="S186" s="153">
        <v>0</v>
      </c>
      <c r="T186" s="154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301" t="s">
        <v>144</v>
      </c>
      <c r="AT186" s="301" t="s">
        <v>139</v>
      </c>
      <c r="AU186" s="301" t="s">
        <v>91</v>
      </c>
      <c r="AY186" s="276" t="s">
        <v>137</v>
      </c>
      <c r="BE186" s="302">
        <f>IF(N186="základní",J186,0)</f>
        <v>0</v>
      </c>
      <c r="BF186" s="302">
        <f>IF(N186="snížená",J186,0)</f>
        <v>0</v>
      </c>
      <c r="BG186" s="302">
        <f>IF(N186="zákl. přenesená",J186,0)</f>
        <v>0</v>
      </c>
      <c r="BH186" s="302">
        <f>IF(N186="sníž. přenesená",J186,0)</f>
        <v>0</v>
      </c>
      <c r="BI186" s="302">
        <f>IF(N186="nulová",J186,0)</f>
        <v>0</v>
      </c>
      <c r="BJ186" s="276" t="s">
        <v>89</v>
      </c>
      <c r="BK186" s="302">
        <f>ROUND(I186*H186,2)</f>
        <v>0</v>
      </c>
      <c r="BL186" s="276" t="s">
        <v>144</v>
      </c>
      <c r="BM186" s="301" t="s">
        <v>234</v>
      </c>
    </row>
    <row r="187" spans="1:65" s="42" customFormat="1" ht="33" customHeight="1">
      <c r="A187" s="29"/>
      <c r="B187" s="28"/>
      <c r="C187" s="145" t="s">
        <v>235</v>
      </c>
      <c r="D187" s="145" t="s">
        <v>139</v>
      </c>
      <c r="E187" s="146" t="s">
        <v>236</v>
      </c>
      <c r="F187" s="147" t="s">
        <v>237</v>
      </c>
      <c r="G187" s="148" t="s">
        <v>226</v>
      </c>
      <c r="H187" s="149">
        <v>21.556</v>
      </c>
      <c r="I187" s="150"/>
      <c r="J187" s="151">
        <f>ROUND(I187*H187,2)</f>
        <v>0</v>
      </c>
      <c r="K187" s="147" t="s">
        <v>143</v>
      </c>
      <c r="L187" s="28"/>
      <c r="M187" s="300" t="s">
        <v>1</v>
      </c>
      <c r="N187" s="152" t="s">
        <v>46</v>
      </c>
      <c r="O187" s="65"/>
      <c r="P187" s="153">
        <f>O187*H187</f>
        <v>0</v>
      </c>
      <c r="Q187" s="153">
        <v>0</v>
      </c>
      <c r="R187" s="153">
        <f>Q187*H187</f>
        <v>0</v>
      </c>
      <c r="S187" s="153">
        <v>0</v>
      </c>
      <c r="T187" s="154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301" t="s">
        <v>144</v>
      </c>
      <c r="AT187" s="301" t="s">
        <v>139</v>
      </c>
      <c r="AU187" s="301" t="s">
        <v>91</v>
      </c>
      <c r="AY187" s="276" t="s">
        <v>137</v>
      </c>
      <c r="BE187" s="302">
        <f>IF(N187="základní",J187,0)</f>
        <v>0</v>
      </c>
      <c r="BF187" s="302">
        <f>IF(N187="snížená",J187,0)</f>
        <v>0</v>
      </c>
      <c r="BG187" s="302">
        <f>IF(N187="zákl. přenesená",J187,0)</f>
        <v>0</v>
      </c>
      <c r="BH187" s="302">
        <f>IF(N187="sníž. přenesená",J187,0)</f>
        <v>0</v>
      </c>
      <c r="BI187" s="302">
        <f>IF(N187="nulová",J187,0)</f>
        <v>0</v>
      </c>
      <c r="BJ187" s="276" t="s">
        <v>89</v>
      </c>
      <c r="BK187" s="302">
        <f>ROUND(I187*H187,2)</f>
        <v>0</v>
      </c>
      <c r="BL187" s="276" t="s">
        <v>144</v>
      </c>
      <c r="BM187" s="301" t="s">
        <v>238</v>
      </c>
    </row>
    <row r="188" spans="1:65" s="42" customFormat="1" ht="44.25" customHeight="1">
      <c r="A188" s="29"/>
      <c r="B188" s="28"/>
      <c r="C188" s="145" t="s">
        <v>239</v>
      </c>
      <c r="D188" s="145" t="s">
        <v>139</v>
      </c>
      <c r="E188" s="146" t="s">
        <v>240</v>
      </c>
      <c r="F188" s="147" t="s">
        <v>241</v>
      </c>
      <c r="G188" s="148" t="s">
        <v>226</v>
      </c>
      <c r="H188" s="149">
        <v>194.004</v>
      </c>
      <c r="I188" s="150"/>
      <c r="J188" s="151">
        <f>ROUND(I188*H188,2)</f>
        <v>0</v>
      </c>
      <c r="K188" s="147" t="s">
        <v>143</v>
      </c>
      <c r="L188" s="28"/>
      <c r="M188" s="300" t="s">
        <v>1</v>
      </c>
      <c r="N188" s="152" t="s">
        <v>46</v>
      </c>
      <c r="O188" s="65"/>
      <c r="P188" s="153">
        <f>O188*H188</f>
        <v>0</v>
      </c>
      <c r="Q188" s="153">
        <v>0</v>
      </c>
      <c r="R188" s="153">
        <f>Q188*H188</f>
        <v>0</v>
      </c>
      <c r="S188" s="153">
        <v>0</v>
      </c>
      <c r="T188" s="154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301" t="s">
        <v>144</v>
      </c>
      <c r="AT188" s="301" t="s">
        <v>139</v>
      </c>
      <c r="AU188" s="301" t="s">
        <v>91</v>
      </c>
      <c r="AY188" s="276" t="s">
        <v>137</v>
      </c>
      <c r="BE188" s="302">
        <f>IF(N188="základní",J188,0)</f>
        <v>0</v>
      </c>
      <c r="BF188" s="302">
        <f>IF(N188="snížená",J188,0)</f>
        <v>0</v>
      </c>
      <c r="BG188" s="302">
        <f>IF(N188="zákl. přenesená",J188,0)</f>
        <v>0</v>
      </c>
      <c r="BH188" s="302">
        <f>IF(N188="sníž. přenesená",J188,0)</f>
        <v>0</v>
      </c>
      <c r="BI188" s="302">
        <f>IF(N188="nulová",J188,0)</f>
        <v>0</v>
      </c>
      <c r="BJ188" s="276" t="s">
        <v>89</v>
      </c>
      <c r="BK188" s="302">
        <f>ROUND(I188*H188,2)</f>
        <v>0</v>
      </c>
      <c r="BL188" s="276" t="s">
        <v>144</v>
      </c>
      <c r="BM188" s="301" t="s">
        <v>242</v>
      </c>
    </row>
    <row r="189" spans="2:51" s="165" customFormat="1" ht="11.25">
      <c r="B189" s="164"/>
      <c r="D189" s="157" t="s">
        <v>146</v>
      </c>
      <c r="F189" s="167" t="s">
        <v>243</v>
      </c>
      <c r="H189" s="168">
        <v>194.004</v>
      </c>
      <c r="I189" s="169"/>
      <c r="L189" s="164"/>
      <c r="M189" s="170"/>
      <c r="N189" s="171"/>
      <c r="O189" s="171"/>
      <c r="P189" s="171"/>
      <c r="Q189" s="171"/>
      <c r="R189" s="171"/>
      <c r="S189" s="171"/>
      <c r="T189" s="172"/>
      <c r="AT189" s="166" t="s">
        <v>146</v>
      </c>
      <c r="AU189" s="166" t="s">
        <v>91</v>
      </c>
      <c r="AV189" s="165" t="s">
        <v>91</v>
      </c>
      <c r="AW189" s="165" t="s">
        <v>4</v>
      </c>
      <c r="AX189" s="165" t="s">
        <v>89</v>
      </c>
      <c r="AY189" s="166" t="s">
        <v>137</v>
      </c>
    </row>
    <row r="190" spans="1:65" s="42" customFormat="1" ht="49.15" customHeight="1">
      <c r="A190" s="29"/>
      <c r="B190" s="28"/>
      <c r="C190" s="145" t="s">
        <v>244</v>
      </c>
      <c r="D190" s="145" t="s">
        <v>139</v>
      </c>
      <c r="E190" s="146" t="s">
        <v>245</v>
      </c>
      <c r="F190" s="147" t="s">
        <v>246</v>
      </c>
      <c r="G190" s="148" t="s">
        <v>226</v>
      </c>
      <c r="H190" s="149">
        <v>21.556</v>
      </c>
      <c r="I190" s="150"/>
      <c r="J190" s="151">
        <f>ROUND(I190*H190,2)</f>
        <v>0</v>
      </c>
      <c r="K190" s="147" t="s">
        <v>143</v>
      </c>
      <c r="L190" s="28"/>
      <c r="M190" s="300" t="s">
        <v>1</v>
      </c>
      <c r="N190" s="152" t="s">
        <v>46</v>
      </c>
      <c r="O190" s="65"/>
      <c r="P190" s="153">
        <f>O190*H190</f>
        <v>0</v>
      </c>
      <c r="Q190" s="153">
        <v>0</v>
      </c>
      <c r="R190" s="153">
        <f>Q190*H190</f>
        <v>0</v>
      </c>
      <c r="S190" s="153">
        <v>0</v>
      </c>
      <c r="T190" s="154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301" t="s">
        <v>144</v>
      </c>
      <c r="AT190" s="301" t="s">
        <v>139</v>
      </c>
      <c r="AU190" s="301" t="s">
        <v>91</v>
      </c>
      <c r="AY190" s="276" t="s">
        <v>137</v>
      </c>
      <c r="BE190" s="302">
        <f>IF(N190="základní",J190,0)</f>
        <v>0</v>
      </c>
      <c r="BF190" s="302">
        <f>IF(N190="snížená",J190,0)</f>
        <v>0</v>
      </c>
      <c r="BG190" s="302">
        <f>IF(N190="zákl. přenesená",J190,0)</f>
        <v>0</v>
      </c>
      <c r="BH190" s="302">
        <f>IF(N190="sníž. přenesená",J190,0)</f>
        <v>0</v>
      </c>
      <c r="BI190" s="302">
        <f>IF(N190="nulová",J190,0)</f>
        <v>0</v>
      </c>
      <c r="BJ190" s="276" t="s">
        <v>89</v>
      </c>
      <c r="BK190" s="302">
        <f>ROUND(I190*H190,2)</f>
        <v>0</v>
      </c>
      <c r="BL190" s="276" t="s">
        <v>144</v>
      </c>
      <c r="BM190" s="301" t="s">
        <v>247</v>
      </c>
    </row>
    <row r="191" spans="2:63" s="135" customFormat="1" ht="25.9" customHeight="1">
      <c r="B191" s="134"/>
      <c r="D191" s="136" t="s">
        <v>80</v>
      </c>
      <c r="E191" s="137" t="s">
        <v>248</v>
      </c>
      <c r="F191" s="137" t="s">
        <v>249</v>
      </c>
      <c r="I191" s="138"/>
      <c r="J191" s="124">
        <f>BK191</f>
        <v>0</v>
      </c>
      <c r="L191" s="134"/>
      <c r="M191" s="139"/>
      <c r="N191" s="140"/>
      <c r="O191" s="140"/>
      <c r="P191" s="141">
        <f>P192+P205+P218+P223+P233</f>
        <v>0</v>
      </c>
      <c r="Q191" s="140"/>
      <c r="R191" s="141">
        <f>R192+R205+R218+R223+R233</f>
        <v>0</v>
      </c>
      <c r="S191" s="140"/>
      <c r="T191" s="142">
        <f>T192+T205+T218+T223+T233</f>
        <v>2.75253875</v>
      </c>
      <c r="AR191" s="136" t="s">
        <v>91</v>
      </c>
      <c r="AT191" s="298" t="s">
        <v>80</v>
      </c>
      <c r="AU191" s="298" t="s">
        <v>81</v>
      </c>
      <c r="AY191" s="136" t="s">
        <v>137</v>
      </c>
      <c r="BK191" s="299">
        <f>BK192+BK205+BK218+BK223+BK233</f>
        <v>0</v>
      </c>
    </row>
    <row r="192" spans="2:63" s="135" customFormat="1" ht="22.9" customHeight="1">
      <c r="B192" s="134"/>
      <c r="D192" s="136" t="s">
        <v>80</v>
      </c>
      <c r="E192" s="143" t="s">
        <v>250</v>
      </c>
      <c r="F192" s="143" t="s">
        <v>251</v>
      </c>
      <c r="I192" s="138"/>
      <c r="J192" s="144">
        <f>BK192</f>
        <v>0</v>
      </c>
      <c r="L192" s="134"/>
      <c r="M192" s="139"/>
      <c r="N192" s="140"/>
      <c r="O192" s="140"/>
      <c r="P192" s="141">
        <f>SUM(P193:P204)</f>
        <v>0</v>
      </c>
      <c r="Q192" s="140"/>
      <c r="R192" s="141">
        <f>SUM(R193:R204)</f>
        <v>0</v>
      </c>
      <c r="S192" s="140"/>
      <c r="T192" s="142">
        <f>SUM(T193:T204)</f>
        <v>0.5336759999999999</v>
      </c>
      <c r="AR192" s="136" t="s">
        <v>91</v>
      </c>
      <c r="AT192" s="298" t="s">
        <v>80</v>
      </c>
      <c r="AU192" s="298" t="s">
        <v>89</v>
      </c>
      <c r="AY192" s="136" t="s">
        <v>137</v>
      </c>
      <c r="BK192" s="299">
        <f>SUM(BK193:BK204)</f>
        <v>0</v>
      </c>
    </row>
    <row r="193" spans="1:65" s="42" customFormat="1" ht="33" customHeight="1">
      <c r="A193" s="29"/>
      <c r="B193" s="28"/>
      <c r="C193" s="145" t="s">
        <v>252</v>
      </c>
      <c r="D193" s="145" t="s">
        <v>139</v>
      </c>
      <c r="E193" s="146" t="s">
        <v>253</v>
      </c>
      <c r="F193" s="147" t="s">
        <v>254</v>
      </c>
      <c r="G193" s="148" t="s">
        <v>142</v>
      </c>
      <c r="H193" s="149">
        <v>17.499</v>
      </c>
      <c r="I193" s="150"/>
      <c r="J193" s="151">
        <f>ROUND(I193*H193,2)</f>
        <v>0</v>
      </c>
      <c r="K193" s="147" t="s">
        <v>143</v>
      </c>
      <c r="L193" s="28"/>
      <c r="M193" s="300" t="s">
        <v>1</v>
      </c>
      <c r="N193" s="152" t="s">
        <v>46</v>
      </c>
      <c r="O193" s="65"/>
      <c r="P193" s="153">
        <f>O193*H193</f>
        <v>0</v>
      </c>
      <c r="Q193" s="153">
        <v>0</v>
      </c>
      <c r="R193" s="153">
        <f>Q193*H193</f>
        <v>0</v>
      </c>
      <c r="S193" s="153">
        <v>0.0165</v>
      </c>
      <c r="T193" s="154">
        <f>S193*H193</f>
        <v>0.2887335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301" t="s">
        <v>231</v>
      </c>
      <c r="AT193" s="301" t="s">
        <v>139</v>
      </c>
      <c r="AU193" s="301" t="s">
        <v>91</v>
      </c>
      <c r="AY193" s="276" t="s">
        <v>137</v>
      </c>
      <c r="BE193" s="302">
        <f>IF(N193="základní",J193,0)</f>
        <v>0</v>
      </c>
      <c r="BF193" s="302">
        <f>IF(N193="snížená",J193,0)</f>
        <v>0</v>
      </c>
      <c r="BG193" s="302">
        <f>IF(N193="zákl. přenesená",J193,0)</f>
        <v>0</v>
      </c>
      <c r="BH193" s="302">
        <f>IF(N193="sníž. přenesená",J193,0)</f>
        <v>0</v>
      </c>
      <c r="BI193" s="302">
        <f>IF(N193="nulová",J193,0)</f>
        <v>0</v>
      </c>
      <c r="BJ193" s="276" t="s">
        <v>89</v>
      </c>
      <c r="BK193" s="302">
        <f>ROUND(I193*H193,2)</f>
        <v>0</v>
      </c>
      <c r="BL193" s="276" t="s">
        <v>231</v>
      </c>
      <c r="BM193" s="301" t="s">
        <v>255</v>
      </c>
    </row>
    <row r="194" spans="2:51" s="156" customFormat="1" ht="11.25">
      <c r="B194" s="155"/>
      <c r="D194" s="157" t="s">
        <v>146</v>
      </c>
      <c r="E194" s="158" t="s">
        <v>1</v>
      </c>
      <c r="F194" s="159" t="s">
        <v>256</v>
      </c>
      <c r="H194" s="158" t="s">
        <v>1</v>
      </c>
      <c r="I194" s="160"/>
      <c r="L194" s="155"/>
      <c r="M194" s="161"/>
      <c r="N194" s="162"/>
      <c r="O194" s="162"/>
      <c r="P194" s="162"/>
      <c r="Q194" s="162"/>
      <c r="R194" s="162"/>
      <c r="S194" s="162"/>
      <c r="T194" s="163"/>
      <c r="AT194" s="158" t="s">
        <v>146</v>
      </c>
      <c r="AU194" s="158" t="s">
        <v>91</v>
      </c>
      <c r="AV194" s="156" t="s">
        <v>89</v>
      </c>
      <c r="AW194" s="156" t="s">
        <v>35</v>
      </c>
      <c r="AX194" s="156" t="s">
        <v>81</v>
      </c>
      <c r="AY194" s="158" t="s">
        <v>137</v>
      </c>
    </row>
    <row r="195" spans="2:51" s="165" customFormat="1" ht="11.25">
      <c r="B195" s="164"/>
      <c r="D195" s="157" t="s">
        <v>146</v>
      </c>
      <c r="E195" s="166" t="s">
        <v>1</v>
      </c>
      <c r="F195" s="167" t="s">
        <v>257</v>
      </c>
      <c r="H195" s="168">
        <v>14.845</v>
      </c>
      <c r="I195" s="169"/>
      <c r="L195" s="164"/>
      <c r="M195" s="170"/>
      <c r="N195" s="171"/>
      <c r="O195" s="171"/>
      <c r="P195" s="171"/>
      <c r="Q195" s="171"/>
      <c r="R195" s="171"/>
      <c r="S195" s="171"/>
      <c r="T195" s="172"/>
      <c r="AT195" s="166" t="s">
        <v>146</v>
      </c>
      <c r="AU195" s="166" t="s">
        <v>91</v>
      </c>
      <c r="AV195" s="165" t="s">
        <v>91</v>
      </c>
      <c r="AW195" s="165" t="s">
        <v>35</v>
      </c>
      <c r="AX195" s="165" t="s">
        <v>81</v>
      </c>
      <c r="AY195" s="166" t="s">
        <v>137</v>
      </c>
    </row>
    <row r="196" spans="2:51" s="183" customFormat="1" ht="11.25">
      <c r="B196" s="182"/>
      <c r="D196" s="157" t="s">
        <v>146</v>
      </c>
      <c r="E196" s="184" t="s">
        <v>98</v>
      </c>
      <c r="F196" s="185" t="s">
        <v>258</v>
      </c>
      <c r="H196" s="186">
        <v>14.845</v>
      </c>
      <c r="I196" s="187"/>
      <c r="L196" s="182"/>
      <c r="M196" s="188"/>
      <c r="N196" s="189"/>
      <c r="O196" s="189"/>
      <c r="P196" s="189"/>
      <c r="Q196" s="189"/>
      <c r="R196" s="189"/>
      <c r="S196" s="189"/>
      <c r="T196" s="190"/>
      <c r="AT196" s="184" t="s">
        <v>146</v>
      </c>
      <c r="AU196" s="184" t="s">
        <v>91</v>
      </c>
      <c r="AV196" s="183" t="s">
        <v>154</v>
      </c>
      <c r="AW196" s="183" t="s">
        <v>35</v>
      </c>
      <c r="AX196" s="183" t="s">
        <v>81</v>
      </c>
      <c r="AY196" s="184" t="s">
        <v>137</v>
      </c>
    </row>
    <row r="197" spans="2:51" s="156" customFormat="1" ht="11.25">
      <c r="B197" s="155"/>
      <c r="D197" s="157" t="s">
        <v>146</v>
      </c>
      <c r="E197" s="158" t="s">
        <v>1</v>
      </c>
      <c r="F197" s="159" t="s">
        <v>259</v>
      </c>
      <c r="H197" s="158" t="s">
        <v>1</v>
      </c>
      <c r="I197" s="160"/>
      <c r="L197" s="155"/>
      <c r="M197" s="161"/>
      <c r="N197" s="162"/>
      <c r="O197" s="162"/>
      <c r="P197" s="162"/>
      <c r="Q197" s="162"/>
      <c r="R197" s="162"/>
      <c r="S197" s="162"/>
      <c r="T197" s="163"/>
      <c r="AT197" s="158" t="s">
        <v>146</v>
      </c>
      <c r="AU197" s="158" t="s">
        <v>91</v>
      </c>
      <c r="AV197" s="156" t="s">
        <v>89</v>
      </c>
      <c r="AW197" s="156" t="s">
        <v>35</v>
      </c>
      <c r="AX197" s="156" t="s">
        <v>81</v>
      </c>
      <c r="AY197" s="158" t="s">
        <v>137</v>
      </c>
    </row>
    <row r="198" spans="2:51" s="165" customFormat="1" ht="11.25">
      <c r="B198" s="164"/>
      <c r="D198" s="157" t="s">
        <v>146</v>
      </c>
      <c r="E198" s="166" t="s">
        <v>1</v>
      </c>
      <c r="F198" s="167" t="s">
        <v>260</v>
      </c>
      <c r="H198" s="168">
        <v>2.654</v>
      </c>
      <c r="I198" s="169"/>
      <c r="L198" s="164"/>
      <c r="M198" s="170"/>
      <c r="N198" s="171"/>
      <c r="O198" s="171"/>
      <c r="P198" s="171"/>
      <c r="Q198" s="171"/>
      <c r="R198" s="171"/>
      <c r="S198" s="171"/>
      <c r="T198" s="172"/>
      <c r="AT198" s="166" t="s">
        <v>146</v>
      </c>
      <c r="AU198" s="166" t="s">
        <v>91</v>
      </c>
      <c r="AV198" s="165" t="s">
        <v>91</v>
      </c>
      <c r="AW198" s="165" t="s">
        <v>35</v>
      </c>
      <c r="AX198" s="165" t="s">
        <v>81</v>
      </c>
      <c r="AY198" s="166" t="s">
        <v>137</v>
      </c>
    </row>
    <row r="199" spans="2:51" s="183" customFormat="1" ht="11.25">
      <c r="B199" s="182"/>
      <c r="D199" s="157" t="s">
        <v>146</v>
      </c>
      <c r="E199" s="184" t="s">
        <v>100</v>
      </c>
      <c r="F199" s="185" t="s">
        <v>258</v>
      </c>
      <c r="H199" s="186">
        <v>2.654</v>
      </c>
      <c r="I199" s="187"/>
      <c r="L199" s="182"/>
      <c r="M199" s="188"/>
      <c r="N199" s="189"/>
      <c r="O199" s="189"/>
      <c r="P199" s="189"/>
      <c r="Q199" s="189"/>
      <c r="R199" s="189"/>
      <c r="S199" s="189"/>
      <c r="T199" s="190"/>
      <c r="AT199" s="184" t="s">
        <v>146</v>
      </c>
      <c r="AU199" s="184" t="s">
        <v>91</v>
      </c>
      <c r="AV199" s="183" t="s">
        <v>154</v>
      </c>
      <c r="AW199" s="183" t="s">
        <v>35</v>
      </c>
      <c r="AX199" s="183" t="s">
        <v>81</v>
      </c>
      <c r="AY199" s="184" t="s">
        <v>137</v>
      </c>
    </row>
    <row r="200" spans="2:51" s="174" customFormat="1" ht="11.25">
      <c r="B200" s="173"/>
      <c r="D200" s="157" t="s">
        <v>146</v>
      </c>
      <c r="E200" s="175" t="s">
        <v>1</v>
      </c>
      <c r="F200" s="176" t="s">
        <v>149</v>
      </c>
      <c r="H200" s="177">
        <v>17.499</v>
      </c>
      <c r="I200" s="178"/>
      <c r="L200" s="173"/>
      <c r="M200" s="179"/>
      <c r="N200" s="180"/>
      <c r="O200" s="180"/>
      <c r="P200" s="180"/>
      <c r="Q200" s="180"/>
      <c r="R200" s="180"/>
      <c r="S200" s="180"/>
      <c r="T200" s="181"/>
      <c r="AT200" s="175" t="s">
        <v>146</v>
      </c>
      <c r="AU200" s="175" t="s">
        <v>91</v>
      </c>
      <c r="AV200" s="174" t="s">
        <v>144</v>
      </c>
      <c r="AW200" s="174" t="s">
        <v>35</v>
      </c>
      <c r="AX200" s="174" t="s">
        <v>89</v>
      </c>
      <c r="AY200" s="175" t="s">
        <v>137</v>
      </c>
    </row>
    <row r="201" spans="1:65" s="42" customFormat="1" ht="37.9" customHeight="1">
      <c r="A201" s="29"/>
      <c r="B201" s="28"/>
      <c r="C201" s="145" t="s">
        <v>7</v>
      </c>
      <c r="D201" s="145" t="s">
        <v>139</v>
      </c>
      <c r="E201" s="146" t="s">
        <v>261</v>
      </c>
      <c r="F201" s="147" t="s">
        <v>262</v>
      </c>
      <c r="G201" s="148" t="s">
        <v>142</v>
      </c>
      <c r="H201" s="149">
        <v>44.535</v>
      </c>
      <c r="I201" s="150"/>
      <c r="J201" s="151">
        <f>ROUND(I201*H201,2)</f>
        <v>0</v>
      </c>
      <c r="K201" s="147" t="s">
        <v>143</v>
      </c>
      <c r="L201" s="28"/>
      <c r="M201" s="300" t="s">
        <v>1</v>
      </c>
      <c r="N201" s="152" t="s">
        <v>46</v>
      </c>
      <c r="O201" s="65"/>
      <c r="P201" s="153">
        <f>O201*H201</f>
        <v>0</v>
      </c>
      <c r="Q201" s="153">
        <v>0</v>
      </c>
      <c r="R201" s="153">
        <f>Q201*H201</f>
        <v>0</v>
      </c>
      <c r="S201" s="153">
        <v>0.0055</v>
      </c>
      <c r="T201" s="154">
        <f>S201*H201</f>
        <v>0.24494249999999998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301" t="s">
        <v>231</v>
      </c>
      <c r="AT201" s="301" t="s">
        <v>139</v>
      </c>
      <c r="AU201" s="301" t="s">
        <v>91</v>
      </c>
      <c r="AY201" s="276" t="s">
        <v>137</v>
      </c>
      <c r="BE201" s="302">
        <f>IF(N201="základní",J201,0)</f>
        <v>0</v>
      </c>
      <c r="BF201" s="302">
        <f>IF(N201="snížená",J201,0)</f>
        <v>0</v>
      </c>
      <c r="BG201" s="302">
        <f>IF(N201="zákl. přenesená",J201,0)</f>
        <v>0</v>
      </c>
      <c r="BH201" s="302">
        <f>IF(N201="sníž. přenesená",J201,0)</f>
        <v>0</v>
      </c>
      <c r="BI201" s="302">
        <f>IF(N201="nulová",J201,0)</f>
        <v>0</v>
      </c>
      <c r="BJ201" s="276" t="s">
        <v>89</v>
      </c>
      <c r="BK201" s="302">
        <f>ROUND(I201*H201,2)</f>
        <v>0</v>
      </c>
      <c r="BL201" s="276" t="s">
        <v>231</v>
      </c>
      <c r="BM201" s="301" t="s">
        <v>263</v>
      </c>
    </row>
    <row r="202" spans="2:51" s="156" customFormat="1" ht="11.25">
      <c r="B202" s="155"/>
      <c r="D202" s="157" t="s">
        <v>146</v>
      </c>
      <c r="E202" s="158" t="s">
        <v>1</v>
      </c>
      <c r="F202" s="159" t="s">
        <v>264</v>
      </c>
      <c r="H202" s="158" t="s">
        <v>1</v>
      </c>
      <c r="I202" s="160"/>
      <c r="L202" s="155"/>
      <c r="M202" s="161"/>
      <c r="N202" s="162"/>
      <c r="O202" s="162"/>
      <c r="P202" s="162"/>
      <c r="Q202" s="162"/>
      <c r="R202" s="162"/>
      <c r="S202" s="162"/>
      <c r="T202" s="163"/>
      <c r="AT202" s="158" t="s">
        <v>146</v>
      </c>
      <c r="AU202" s="158" t="s">
        <v>91</v>
      </c>
      <c r="AV202" s="156" t="s">
        <v>89</v>
      </c>
      <c r="AW202" s="156" t="s">
        <v>35</v>
      </c>
      <c r="AX202" s="156" t="s">
        <v>81</v>
      </c>
      <c r="AY202" s="158" t="s">
        <v>137</v>
      </c>
    </row>
    <row r="203" spans="2:51" s="165" customFormat="1" ht="11.25">
      <c r="B203" s="164"/>
      <c r="D203" s="157" t="s">
        <v>146</v>
      </c>
      <c r="E203" s="166" t="s">
        <v>1</v>
      </c>
      <c r="F203" s="167" t="s">
        <v>265</v>
      </c>
      <c r="H203" s="168">
        <v>44.535</v>
      </c>
      <c r="I203" s="169"/>
      <c r="L203" s="164"/>
      <c r="M203" s="170"/>
      <c r="N203" s="171"/>
      <c r="O203" s="171"/>
      <c r="P203" s="171"/>
      <c r="Q203" s="171"/>
      <c r="R203" s="171"/>
      <c r="S203" s="171"/>
      <c r="T203" s="172"/>
      <c r="AT203" s="166" t="s">
        <v>146</v>
      </c>
      <c r="AU203" s="166" t="s">
        <v>91</v>
      </c>
      <c r="AV203" s="165" t="s">
        <v>91</v>
      </c>
      <c r="AW203" s="165" t="s">
        <v>35</v>
      </c>
      <c r="AX203" s="165" t="s">
        <v>81</v>
      </c>
      <c r="AY203" s="166" t="s">
        <v>137</v>
      </c>
    </row>
    <row r="204" spans="2:51" s="174" customFormat="1" ht="11.25">
      <c r="B204" s="173"/>
      <c r="D204" s="157" t="s">
        <v>146</v>
      </c>
      <c r="E204" s="175" t="s">
        <v>1</v>
      </c>
      <c r="F204" s="176" t="s">
        <v>149</v>
      </c>
      <c r="H204" s="177">
        <v>44.535</v>
      </c>
      <c r="I204" s="178"/>
      <c r="L204" s="173"/>
      <c r="M204" s="179"/>
      <c r="N204" s="180"/>
      <c r="O204" s="180"/>
      <c r="P204" s="180"/>
      <c r="Q204" s="180"/>
      <c r="R204" s="180"/>
      <c r="S204" s="180"/>
      <c r="T204" s="181"/>
      <c r="AT204" s="175" t="s">
        <v>146</v>
      </c>
      <c r="AU204" s="175" t="s">
        <v>91</v>
      </c>
      <c r="AV204" s="174" t="s">
        <v>144</v>
      </c>
      <c r="AW204" s="174" t="s">
        <v>35</v>
      </c>
      <c r="AX204" s="174" t="s">
        <v>89</v>
      </c>
      <c r="AY204" s="175" t="s">
        <v>137</v>
      </c>
    </row>
    <row r="205" spans="2:63" s="135" customFormat="1" ht="22.9" customHeight="1">
      <c r="B205" s="134"/>
      <c r="D205" s="136" t="s">
        <v>80</v>
      </c>
      <c r="E205" s="143" t="s">
        <v>266</v>
      </c>
      <c r="F205" s="143" t="s">
        <v>267</v>
      </c>
      <c r="I205" s="138"/>
      <c r="J205" s="144">
        <f>BK205</f>
        <v>0</v>
      </c>
      <c r="L205" s="134"/>
      <c r="M205" s="139"/>
      <c r="N205" s="140"/>
      <c r="O205" s="140"/>
      <c r="P205" s="141">
        <f>SUM(P206:P217)</f>
        <v>0</v>
      </c>
      <c r="Q205" s="140"/>
      <c r="R205" s="141">
        <f>SUM(R206:R217)</f>
        <v>0</v>
      </c>
      <c r="S205" s="140"/>
      <c r="T205" s="142">
        <f>SUM(T206:T217)</f>
        <v>0.2003621</v>
      </c>
      <c r="AR205" s="136" t="s">
        <v>91</v>
      </c>
      <c r="AT205" s="298" t="s">
        <v>80</v>
      </c>
      <c r="AU205" s="298" t="s">
        <v>89</v>
      </c>
      <c r="AY205" s="136" t="s">
        <v>137</v>
      </c>
      <c r="BK205" s="299">
        <f>SUM(BK206:BK217)</f>
        <v>0</v>
      </c>
    </row>
    <row r="206" spans="1:65" s="42" customFormat="1" ht="24.2" customHeight="1">
      <c r="A206" s="29"/>
      <c r="B206" s="28"/>
      <c r="C206" s="145" t="s">
        <v>268</v>
      </c>
      <c r="D206" s="145" t="s">
        <v>139</v>
      </c>
      <c r="E206" s="146" t="s">
        <v>269</v>
      </c>
      <c r="F206" s="147" t="s">
        <v>270</v>
      </c>
      <c r="G206" s="148" t="s">
        <v>157</v>
      </c>
      <c r="H206" s="149">
        <v>39.03</v>
      </c>
      <c r="I206" s="150"/>
      <c r="J206" s="151">
        <f>ROUND(I206*H206,2)</f>
        <v>0</v>
      </c>
      <c r="K206" s="147" t="s">
        <v>143</v>
      </c>
      <c r="L206" s="28"/>
      <c r="M206" s="300" t="s">
        <v>1</v>
      </c>
      <c r="N206" s="152" t="s">
        <v>46</v>
      </c>
      <c r="O206" s="65"/>
      <c r="P206" s="153">
        <f>O206*H206</f>
        <v>0</v>
      </c>
      <c r="Q206" s="153">
        <v>0</v>
      </c>
      <c r="R206" s="153">
        <f>Q206*H206</f>
        <v>0</v>
      </c>
      <c r="S206" s="153">
        <v>0.00167</v>
      </c>
      <c r="T206" s="154">
        <f>S206*H206</f>
        <v>0.0651801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301" t="s">
        <v>231</v>
      </c>
      <c r="AT206" s="301" t="s">
        <v>139</v>
      </c>
      <c r="AU206" s="301" t="s">
        <v>91</v>
      </c>
      <c r="AY206" s="276" t="s">
        <v>137</v>
      </c>
      <c r="BE206" s="302">
        <f>IF(N206="základní",J206,0)</f>
        <v>0</v>
      </c>
      <c r="BF206" s="302">
        <f>IF(N206="snížená",J206,0)</f>
        <v>0</v>
      </c>
      <c r="BG206" s="302">
        <f>IF(N206="zákl. přenesená",J206,0)</f>
        <v>0</v>
      </c>
      <c r="BH206" s="302">
        <f>IF(N206="sníž. přenesená",J206,0)</f>
        <v>0</v>
      </c>
      <c r="BI206" s="302">
        <f>IF(N206="nulová",J206,0)</f>
        <v>0</v>
      </c>
      <c r="BJ206" s="276" t="s">
        <v>89</v>
      </c>
      <c r="BK206" s="302">
        <f>ROUND(I206*H206,2)</f>
        <v>0</v>
      </c>
      <c r="BL206" s="276" t="s">
        <v>231</v>
      </c>
      <c r="BM206" s="301" t="s">
        <v>271</v>
      </c>
    </row>
    <row r="207" spans="2:51" s="156" customFormat="1" ht="11.25">
      <c r="B207" s="155"/>
      <c r="D207" s="157" t="s">
        <v>146</v>
      </c>
      <c r="E207" s="158" t="s">
        <v>1</v>
      </c>
      <c r="F207" s="159" t="s">
        <v>272</v>
      </c>
      <c r="H207" s="158" t="s">
        <v>1</v>
      </c>
      <c r="I207" s="160"/>
      <c r="L207" s="155"/>
      <c r="M207" s="161"/>
      <c r="N207" s="162"/>
      <c r="O207" s="162"/>
      <c r="P207" s="162"/>
      <c r="Q207" s="162"/>
      <c r="R207" s="162"/>
      <c r="S207" s="162"/>
      <c r="T207" s="163"/>
      <c r="AT207" s="158" t="s">
        <v>146</v>
      </c>
      <c r="AU207" s="158" t="s">
        <v>91</v>
      </c>
      <c r="AV207" s="156" t="s">
        <v>89</v>
      </c>
      <c r="AW207" s="156" t="s">
        <v>35</v>
      </c>
      <c r="AX207" s="156" t="s">
        <v>81</v>
      </c>
      <c r="AY207" s="158" t="s">
        <v>137</v>
      </c>
    </row>
    <row r="208" spans="2:51" s="165" customFormat="1" ht="22.5">
      <c r="B208" s="164"/>
      <c r="D208" s="157" t="s">
        <v>146</v>
      </c>
      <c r="E208" s="166" t="s">
        <v>1</v>
      </c>
      <c r="F208" s="167" t="s">
        <v>273</v>
      </c>
      <c r="H208" s="168">
        <v>39.03</v>
      </c>
      <c r="I208" s="169"/>
      <c r="L208" s="164"/>
      <c r="M208" s="170"/>
      <c r="N208" s="171"/>
      <c r="O208" s="171"/>
      <c r="P208" s="171"/>
      <c r="Q208" s="171"/>
      <c r="R208" s="171"/>
      <c r="S208" s="171"/>
      <c r="T208" s="172"/>
      <c r="AT208" s="166" t="s">
        <v>146</v>
      </c>
      <c r="AU208" s="166" t="s">
        <v>91</v>
      </c>
      <c r="AV208" s="165" t="s">
        <v>91</v>
      </c>
      <c r="AW208" s="165" t="s">
        <v>35</v>
      </c>
      <c r="AX208" s="165" t="s">
        <v>81</v>
      </c>
      <c r="AY208" s="166" t="s">
        <v>137</v>
      </c>
    </row>
    <row r="209" spans="2:51" s="174" customFormat="1" ht="11.25">
      <c r="B209" s="173"/>
      <c r="D209" s="157" t="s">
        <v>146</v>
      </c>
      <c r="E209" s="175" t="s">
        <v>1</v>
      </c>
      <c r="F209" s="176" t="s">
        <v>149</v>
      </c>
      <c r="H209" s="177">
        <v>39.03</v>
      </c>
      <c r="I209" s="178"/>
      <c r="L209" s="173"/>
      <c r="M209" s="179"/>
      <c r="N209" s="180"/>
      <c r="O209" s="180"/>
      <c r="P209" s="180"/>
      <c r="Q209" s="180"/>
      <c r="R209" s="180"/>
      <c r="S209" s="180"/>
      <c r="T209" s="181"/>
      <c r="AT209" s="175" t="s">
        <v>146</v>
      </c>
      <c r="AU209" s="175" t="s">
        <v>91</v>
      </c>
      <c r="AV209" s="174" t="s">
        <v>144</v>
      </c>
      <c r="AW209" s="174" t="s">
        <v>35</v>
      </c>
      <c r="AX209" s="174" t="s">
        <v>89</v>
      </c>
      <c r="AY209" s="175" t="s">
        <v>137</v>
      </c>
    </row>
    <row r="210" spans="1:65" s="42" customFormat="1" ht="24.2" customHeight="1">
      <c r="A210" s="29"/>
      <c r="B210" s="28"/>
      <c r="C210" s="145" t="s">
        <v>274</v>
      </c>
      <c r="D210" s="145" t="s">
        <v>139</v>
      </c>
      <c r="E210" s="146" t="s">
        <v>275</v>
      </c>
      <c r="F210" s="147" t="s">
        <v>276</v>
      </c>
      <c r="G210" s="148" t="s">
        <v>157</v>
      </c>
      <c r="H210" s="149">
        <v>8.35</v>
      </c>
      <c r="I210" s="150"/>
      <c r="J210" s="151">
        <f>ROUND(I210*H210,2)</f>
        <v>0</v>
      </c>
      <c r="K210" s="147" t="s">
        <v>143</v>
      </c>
      <c r="L210" s="28"/>
      <c r="M210" s="300" t="s">
        <v>1</v>
      </c>
      <c r="N210" s="152" t="s">
        <v>46</v>
      </c>
      <c r="O210" s="65"/>
      <c r="P210" s="153">
        <f>O210*H210</f>
        <v>0</v>
      </c>
      <c r="Q210" s="153">
        <v>0</v>
      </c>
      <c r="R210" s="153">
        <f>Q210*H210</f>
        <v>0</v>
      </c>
      <c r="S210" s="153">
        <v>0.0026</v>
      </c>
      <c r="T210" s="154">
        <f>S210*H210</f>
        <v>0.021709999999999997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301" t="s">
        <v>231</v>
      </c>
      <c r="AT210" s="301" t="s">
        <v>139</v>
      </c>
      <c r="AU210" s="301" t="s">
        <v>91</v>
      </c>
      <c r="AY210" s="276" t="s">
        <v>137</v>
      </c>
      <c r="BE210" s="302">
        <f>IF(N210="základní",J210,0)</f>
        <v>0</v>
      </c>
      <c r="BF210" s="302">
        <f>IF(N210="snížená",J210,0)</f>
        <v>0</v>
      </c>
      <c r="BG210" s="302">
        <f>IF(N210="zákl. přenesená",J210,0)</f>
        <v>0</v>
      </c>
      <c r="BH210" s="302">
        <f>IF(N210="sníž. přenesená",J210,0)</f>
        <v>0</v>
      </c>
      <c r="BI210" s="302">
        <f>IF(N210="nulová",J210,0)</f>
        <v>0</v>
      </c>
      <c r="BJ210" s="276" t="s">
        <v>89</v>
      </c>
      <c r="BK210" s="302">
        <f>ROUND(I210*H210,2)</f>
        <v>0</v>
      </c>
      <c r="BL210" s="276" t="s">
        <v>231</v>
      </c>
      <c r="BM210" s="301" t="s">
        <v>277</v>
      </c>
    </row>
    <row r="211" spans="2:51" s="156" customFormat="1" ht="11.25">
      <c r="B211" s="155"/>
      <c r="D211" s="157" t="s">
        <v>146</v>
      </c>
      <c r="E211" s="158" t="s">
        <v>1</v>
      </c>
      <c r="F211" s="159" t="s">
        <v>278</v>
      </c>
      <c r="H211" s="158" t="s">
        <v>1</v>
      </c>
      <c r="I211" s="160"/>
      <c r="L211" s="155"/>
      <c r="M211" s="161"/>
      <c r="N211" s="162"/>
      <c r="O211" s="162"/>
      <c r="P211" s="162"/>
      <c r="Q211" s="162"/>
      <c r="R211" s="162"/>
      <c r="S211" s="162"/>
      <c r="T211" s="163"/>
      <c r="AT211" s="158" t="s">
        <v>146</v>
      </c>
      <c r="AU211" s="158" t="s">
        <v>91</v>
      </c>
      <c r="AV211" s="156" t="s">
        <v>89</v>
      </c>
      <c r="AW211" s="156" t="s">
        <v>35</v>
      </c>
      <c r="AX211" s="156" t="s">
        <v>81</v>
      </c>
      <c r="AY211" s="158" t="s">
        <v>137</v>
      </c>
    </row>
    <row r="212" spans="2:51" s="165" customFormat="1" ht="11.25">
      <c r="B212" s="164"/>
      <c r="D212" s="157" t="s">
        <v>146</v>
      </c>
      <c r="E212" s="166" t="s">
        <v>1</v>
      </c>
      <c r="F212" s="167" t="s">
        <v>279</v>
      </c>
      <c r="H212" s="168">
        <v>8.35</v>
      </c>
      <c r="I212" s="169"/>
      <c r="L212" s="164"/>
      <c r="M212" s="170"/>
      <c r="N212" s="171"/>
      <c r="O212" s="171"/>
      <c r="P212" s="171"/>
      <c r="Q212" s="171"/>
      <c r="R212" s="171"/>
      <c r="S212" s="171"/>
      <c r="T212" s="172"/>
      <c r="AT212" s="166" t="s">
        <v>146</v>
      </c>
      <c r="AU212" s="166" t="s">
        <v>91</v>
      </c>
      <c r="AV212" s="165" t="s">
        <v>91</v>
      </c>
      <c r="AW212" s="165" t="s">
        <v>35</v>
      </c>
      <c r="AX212" s="165" t="s">
        <v>81</v>
      </c>
      <c r="AY212" s="166" t="s">
        <v>137</v>
      </c>
    </row>
    <row r="213" spans="2:51" s="174" customFormat="1" ht="11.25">
      <c r="B213" s="173"/>
      <c r="D213" s="157" t="s">
        <v>146</v>
      </c>
      <c r="E213" s="175" t="s">
        <v>1</v>
      </c>
      <c r="F213" s="176" t="s">
        <v>149</v>
      </c>
      <c r="H213" s="177">
        <v>8.35</v>
      </c>
      <c r="I213" s="178"/>
      <c r="L213" s="173"/>
      <c r="M213" s="179"/>
      <c r="N213" s="180"/>
      <c r="O213" s="180"/>
      <c r="P213" s="180"/>
      <c r="Q213" s="180"/>
      <c r="R213" s="180"/>
      <c r="S213" s="180"/>
      <c r="T213" s="181"/>
      <c r="AT213" s="175" t="s">
        <v>146</v>
      </c>
      <c r="AU213" s="175" t="s">
        <v>91</v>
      </c>
      <c r="AV213" s="174" t="s">
        <v>144</v>
      </c>
      <c r="AW213" s="174" t="s">
        <v>35</v>
      </c>
      <c r="AX213" s="174" t="s">
        <v>89</v>
      </c>
      <c r="AY213" s="175" t="s">
        <v>137</v>
      </c>
    </row>
    <row r="214" spans="1:65" s="42" customFormat="1" ht="16.5" customHeight="1">
      <c r="A214" s="29"/>
      <c r="B214" s="28"/>
      <c r="C214" s="145" t="s">
        <v>280</v>
      </c>
      <c r="D214" s="145" t="s">
        <v>139</v>
      </c>
      <c r="E214" s="146" t="s">
        <v>281</v>
      </c>
      <c r="F214" s="147" t="s">
        <v>282</v>
      </c>
      <c r="G214" s="148" t="s">
        <v>157</v>
      </c>
      <c r="H214" s="149">
        <v>28.8</v>
      </c>
      <c r="I214" s="150"/>
      <c r="J214" s="151">
        <f>ROUND(I214*H214,2)</f>
        <v>0</v>
      </c>
      <c r="K214" s="147" t="s">
        <v>143</v>
      </c>
      <c r="L214" s="28"/>
      <c r="M214" s="300" t="s">
        <v>1</v>
      </c>
      <c r="N214" s="152" t="s">
        <v>46</v>
      </c>
      <c r="O214" s="65"/>
      <c r="P214" s="153">
        <f>O214*H214</f>
        <v>0</v>
      </c>
      <c r="Q214" s="153">
        <v>0</v>
      </c>
      <c r="R214" s="153">
        <f>Q214*H214</f>
        <v>0</v>
      </c>
      <c r="S214" s="153">
        <v>0.00394</v>
      </c>
      <c r="T214" s="154">
        <f>S214*H214</f>
        <v>0.113472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301" t="s">
        <v>231</v>
      </c>
      <c r="AT214" s="301" t="s">
        <v>139</v>
      </c>
      <c r="AU214" s="301" t="s">
        <v>91</v>
      </c>
      <c r="AY214" s="276" t="s">
        <v>137</v>
      </c>
      <c r="BE214" s="302">
        <f>IF(N214="základní",J214,0)</f>
        <v>0</v>
      </c>
      <c r="BF214" s="302">
        <f>IF(N214="snížená",J214,0)</f>
        <v>0</v>
      </c>
      <c r="BG214" s="302">
        <f>IF(N214="zákl. přenesená",J214,0)</f>
        <v>0</v>
      </c>
      <c r="BH214" s="302">
        <f>IF(N214="sníž. přenesená",J214,0)</f>
        <v>0</v>
      </c>
      <c r="BI214" s="302">
        <f>IF(N214="nulová",J214,0)</f>
        <v>0</v>
      </c>
      <c r="BJ214" s="276" t="s">
        <v>89</v>
      </c>
      <c r="BK214" s="302">
        <f>ROUND(I214*H214,2)</f>
        <v>0</v>
      </c>
      <c r="BL214" s="276" t="s">
        <v>231</v>
      </c>
      <c r="BM214" s="301" t="s">
        <v>283</v>
      </c>
    </row>
    <row r="215" spans="2:51" s="156" customFormat="1" ht="11.25">
      <c r="B215" s="155"/>
      <c r="D215" s="157" t="s">
        <v>146</v>
      </c>
      <c r="E215" s="158" t="s">
        <v>1</v>
      </c>
      <c r="F215" s="159" t="s">
        <v>284</v>
      </c>
      <c r="H215" s="158" t="s">
        <v>1</v>
      </c>
      <c r="I215" s="160"/>
      <c r="L215" s="155"/>
      <c r="M215" s="161"/>
      <c r="N215" s="162"/>
      <c r="O215" s="162"/>
      <c r="P215" s="162"/>
      <c r="Q215" s="162"/>
      <c r="R215" s="162"/>
      <c r="S215" s="162"/>
      <c r="T215" s="163"/>
      <c r="AT215" s="158" t="s">
        <v>146</v>
      </c>
      <c r="AU215" s="158" t="s">
        <v>91</v>
      </c>
      <c r="AV215" s="156" t="s">
        <v>89</v>
      </c>
      <c r="AW215" s="156" t="s">
        <v>35</v>
      </c>
      <c r="AX215" s="156" t="s">
        <v>81</v>
      </c>
      <c r="AY215" s="158" t="s">
        <v>137</v>
      </c>
    </row>
    <row r="216" spans="2:51" s="165" customFormat="1" ht="11.25">
      <c r="B216" s="164"/>
      <c r="D216" s="157" t="s">
        <v>146</v>
      </c>
      <c r="E216" s="166" t="s">
        <v>1</v>
      </c>
      <c r="F216" s="167" t="s">
        <v>285</v>
      </c>
      <c r="H216" s="168">
        <v>28.8</v>
      </c>
      <c r="I216" s="169"/>
      <c r="L216" s="164"/>
      <c r="M216" s="170"/>
      <c r="N216" s="171"/>
      <c r="O216" s="171"/>
      <c r="P216" s="171"/>
      <c r="Q216" s="171"/>
      <c r="R216" s="171"/>
      <c r="S216" s="171"/>
      <c r="T216" s="172"/>
      <c r="AT216" s="166" t="s">
        <v>146</v>
      </c>
      <c r="AU216" s="166" t="s">
        <v>91</v>
      </c>
      <c r="AV216" s="165" t="s">
        <v>91</v>
      </c>
      <c r="AW216" s="165" t="s">
        <v>35</v>
      </c>
      <c r="AX216" s="165" t="s">
        <v>81</v>
      </c>
      <c r="AY216" s="166" t="s">
        <v>137</v>
      </c>
    </row>
    <row r="217" spans="2:51" s="174" customFormat="1" ht="11.25">
      <c r="B217" s="173"/>
      <c r="D217" s="157" t="s">
        <v>146</v>
      </c>
      <c r="E217" s="175" t="s">
        <v>1</v>
      </c>
      <c r="F217" s="176" t="s">
        <v>149</v>
      </c>
      <c r="H217" s="177">
        <v>28.8</v>
      </c>
      <c r="I217" s="178"/>
      <c r="L217" s="173"/>
      <c r="M217" s="179"/>
      <c r="N217" s="180"/>
      <c r="O217" s="180"/>
      <c r="P217" s="180"/>
      <c r="Q217" s="180"/>
      <c r="R217" s="180"/>
      <c r="S217" s="180"/>
      <c r="T217" s="181"/>
      <c r="AT217" s="175" t="s">
        <v>146</v>
      </c>
      <c r="AU217" s="175" t="s">
        <v>91</v>
      </c>
      <c r="AV217" s="174" t="s">
        <v>144</v>
      </c>
      <c r="AW217" s="174" t="s">
        <v>35</v>
      </c>
      <c r="AX217" s="174" t="s">
        <v>89</v>
      </c>
      <c r="AY217" s="175" t="s">
        <v>137</v>
      </c>
    </row>
    <row r="218" spans="2:63" s="135" customFormat="1" ht="22.9" customHeight="1">
      <c r="B218" s="134"/>
      <c r="D218" s="136" t="s">
        <v>80</v>
      </c>
      <c r="E218" s="143" t="s">
        <v>286</v>
      </c>
      <c r="F218" s="143" t="s">
        <v>287</v>
      </c>
      <c r="I218" s="138"/>
      <c r="J218" s="144">
        <f>BK218</f>
        <v>0</v>
      </c>
      <c r="L218" s="134"/>
      <c r="M218" s="139"/>
      <c r="N218" s="140"/>
      <c r="O218" s="140"/>
      <c r="P218" s="141">
        <f>SUM(P219:P222)</f>
        <v>0</v>
      </c>
      <c r="Q218" s="140"/>
      <c r="R218" s="141">
        <f>SUM(R219:R222)</f>
        <v>0</v>
      </c>
      <c r="S218" s="140"/>
      <c r="T218" s="142">
        <f>SUM(T219:T222)</f>
        <v>0.040455</v>
      </c>
      <c r="AR218" s="136" t="s">
        <v>91</v>
      </c>
      <c r="AT218" s="298" t="s">
        <v>80</v>
      </c>
      <c r="AU218" s="298" t="s">
        <v>89</v>
      </c>
      <c r="AY218" s="136" t="s">
        <v>137</v>
      </c>
      <c r="BK218" s="299">
        <f>SUM(BK219:BK222)</f>
        <v>0</v>
      </c>
    </row>
    <row r="219" spans="1:65" s="42" customFormat="1" ht="24.2" customHeight="1">
      <c r="A219" s="29"/>
      <c r="B219" s="28"/>
      <c r="C219" s="145" t="s">
        <v>288</v>
      </c>
      <c r="D219" s="145" t="s">
        <v>139</v>
      </c>
      <c r="E219" s="146" t="s">
        <v>289</v>
      </c>
      <c r="F219" s="147" t="s">
        <v>290</v>
      </c>
      <c r="G219" s="148" t="s">
        <v>142</v>
      </c>
      <c r="H219" s="149">
        <v>16.182</v>
      </c>
      <c r="I219" s="150"/>
      <c r="J219" s="151">
        <f>ROUND(I219*H219,2)</f>
        <v>0</v>
      </c>
      <c r="K219" s="147" t="s">
        <v>143</v>
      </c>
      <c r="L219" s="28"/>
      <c r="M219" s="300" t="s">
        <v>1</v>
      </c>
      <c r="N219" s="152" t="s">
        <v>46</v>
      </c>
      <c r="O219" s="65"/>
      <c r="P219" s="153">
        <f>O219*H219</f>
        <v>0</v>
      </c>
      <c r="Q219" s="153">
        <v>0</v>
      </c>
      <c r="R219" s="153">
        <f>Q219*H219</f>
        <v>0</v>
      </c>
      <c r="S219" s="153">
        <v>0.0025</v>
      </c>
      <c r="T219" s="154">
        <f>S219*H219</f>
        <v>0.040455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301" t="s">
        <v>231</v>
      </c>
      <c r="AT219" s="301" t="s">
        <v>139</v>
      </c>
      <c r="AU219" s="301" t="s">
        <v>91</v>
      </c>
      <c r="AY219" s="276" t="s">
        <v>137</v>
      </c>
      <c r="BE219" s="302">
        <f>IF(N219="základní",J219,0)</f>
        <v>0</v>
      </c>
      <c r="BF219" s="302">
        <f>IF(N219="snížená",J219,0)</f>
        <v>0</v>
      </c>
      <c r="BG219" s="302">
        <f>IF(N219="zákl. přenesená",J219,0)</f>
        <v>0</v>
      </c>
      <c r="BH219" s="302">
        <f>IF(N219="sníž. přenesená",J219,0)</f>
        <v>0</v>
      </c>
      <c r="BI219" s="302">
        <f>IF(N219="nulová",J219,0)</f>
        <v>0</v>
      </c>
      <c r="BJ219" s="276" t="s">
        <v>89</v>
      </c>
      <c r="BK219" s="302">
        <f>ROUND(I219*H219,2)</f>
        <v>0</v>
      </c>
      <c r="BL219" s="276" t="s">
        <v>231</v>
      </c>
      <c r="BM219" s="301" t="s">
        <v>291</v>
      </c>
    </row>
    <row r="220" spans="2:51" s="156" customFormat="1" ht="11.25">
      <c r="B220" s="155"/>
      <c r="D220" s="157" t="s">
        <v>146</v>
      </c>
      <c r="E220" s="158" t="s">
        <v>1</v>
      </c>
      <c r="F220" s="159" t="s">
        <v>292</v>
      </c>
      <c r="H220" s="158" t="s">
        <v>1</v>
      </c>
      <c r="I220" s="160"/>
      <c r="L220" s="155"/>
      <c r="M220" s="161"/>
      <c r="N220" s="162"/>
      <c r="O220" s="162"/>
      <c r="P220" s="162"/>
      <c r="Q220" s="162"/>
      <c r="R220" s="162"/>
      <c r="S220" s="162"/>
      <c r="T220" s="163"/>
      <c r="AT220" s="158" t="s">
        <v>146</v>
      </c>
      <c r="AU220" s="158" t="s">
        <v>91</v>
      </c>
      <c r="AV220" s="156" t="s">
        <v>89</v>
      </c>
      <c r="AW220" s="156" t="s">
        <v>35</v>
      </c>
      <c r="AX220" s="156" t="s">
        <v>81</v>
      </c>
      <c r="AY220" s="158" t="s">
        <v>137</v>
      </c>
    </row>
    <row r="221" spans="2:51" s="165" customFormat="1" ht="11.25">
      <c r="B221" s="164"/>
      <c r="D221" s="157" t="s">
        <v>146</v>
      </c>
      <c r="E221" s="166" t="s">
        <v>1</v>
      </c>
      <c r="F221" s="167" t="s">
        <v>293</v>
      </c>
      <c r="H221" s="168">
        <v>16.182</v>
      </c>
      <c r="I221" s="169"/>
      <c r="L221" s="164"/>
      <c r="M221" s="170"/>
      <c r="N221" s="171"/>
      <c r="O221" s="171"/>
      <c r="P221" s="171"/>
      <c r="Q221" s="171"/>
      <c r="R221" s="171"/>
      <c r="S221" s="171"/>
      <c r="T221" s="172"/>
      <c r="AT221" s="166" t="s">
        <v>146</v>
      </c>
      <c r="AU221" s="166" t="s">
        <v>91</v>
      </c>
      <c r="AV221" s="165" t="s">
        <v>91</v>
      </c>
      <c r="AW221" s="165" t="s">
        <v>35</v>
      </c>
      <c r="AX221" s="165" t="s">
        <v>81</v>
      </c>
      <c r="AY221" s="166" t="s">
        <v>137</v>
      </c>
    </row>
    <row r="222" spans="2:51" s="174" customFormat="1" ht="11.25">
      <c r="B222" s="173"/>
      <c r="D222" s="157" t="s">
        <v>146</v>
      </c>
      <c r="E222" s="175" t="s">
        <v>1</v>
      </c>
      <c r="F222" s="176" t="s">
        <v>149</v>
      </c>
      <c r="H222" s="177">
        <v>16.182</v>
      </c>
      <c r="I222" s="178"/>
      <c r="L222" s="173"/>
      <c r="M222" s="179"/>
      <c r="N222" s="180"/>
      <c r="O222" s="180"/>
      <c r="P222" s="180"/>
      <c r="Q222" s="180"/>
      <c r="R222" s="180"/>
      <c r="S222" s="180"/>
      <c r="T222" s="181"/>
      <c r="AT222" s="175" t="s">
        <v>146</v>
      </c>
      <c r="AU222" s="175" t="s">
        <v>91</v>
      </c>
      <c r="AV222" s="174" t="s">
        <v>144</v>
      </c>
      <c r="AW222" s="174" t="s">
        <v>35</v>
      </c>
      <c r="AX222" s="174" t="s">
        <v>89</v>
      </c>
      <c r="AY222" s="175" t="s">
        <v>137</v>
      </c>
    </row>
    <row r="223" spans="2:63" s="135" customFormat="1" ht="22.9" customHeight="1">
      <c r="B223" s="134"/>
      <c r="D223" s="136" t="s">
        <v>80</v>
      </c>
      <c r="E223" s="143" t="s">
        <v>294</v>
      </c>
      <c r="F223" s="143" t="s">
        <v>295</v>
      </c>
      <c r="I223" s="138"/>
      <c r="J223" s="144">
        <f>BK223</f>
        <v>0</v>
      </c>
      <c r="L223" s="134"/>
      <c r="M223" s="139"/>
      <c r="N223" s="140"/>
      <c r="O223" s="140"/>
      <c r="P223" s="141">
        <f>SUM(P224:P232)</f>
        <v>0</v>
      </c>
      <c r="Q223" s="140"/>
      <c r="R223" s="141">
        <f>SUM(R224:R232)</f>
        <v>0</v>
      </c>
      <c r="S223" s="140"/>
      <c r="T223" s="142">
        <f>SUM(T224:T232)</f>
        <v>0.35754</v>
      </c>
      <c r="AR223" s="136" t="s">
        <v>91</v>
      </c>
      <c r="AT223" s="298" t="s">
        <v>80</v>
      </c>
      <c r="AU223" s="298" t="s">
        <v>89</v>
      </c>
      <c r="AY223" s="136" t="s">
        <v>137</v>
      </c>
      <c r="BK223" s="299">
        <f>SUM(BK224:BK232)</f>
        <v>0</v>
      </c>
    </row>
    <row r="224" spans="1:65" s="42" customFormat="1" ht="24.2" customHeight="1">
      <c r="A224" s="29"/>
      <c r="B224" s="28"/>
      <c r="C224" s="145" t="s">
        <v>296</v>
      </c>
      <c r="D224" s="145" t="s">
        <v>139</v>
      </c>
      <c r="E224" s="146" t="s">
        <v>297</v>
      </c>
      <c r="F224" s="147" t="s">
        <v>298</v>
      </c>
      <c r="G224" s="148" t="s">
        <v>299</v>
      </c>
      <c r="H224" s="149">
        <v>1</v>
      </c>
      <c r="I224" s="150"/>
      <c r="J224" s="151">
        <f>ROUND(I224*H224,2)</f>
        <v>0</v>
      </c>
      <c r="K224" s="147" t="s">
        <v>1</v>
      </c>
      <c r="L224" s="28"/>
      <c r="M224" s="300" t="s">
        <v>1</v>
      </c>
      <c r="N224" s="152" t="s">
        <v>46</v>
      </c>
      <c r="O224" s="65"/>
      <c r="P224" s="153">
        <f>O224*H224</f>
        <v>0</v>
      </c>
      <c r="Q224" s="153">
        <v>0</v>
      </c>
      <c r="R224" s="153">
        <f>Q224*H224</f>
        <v>0</v>
      </c>
      <c r="S224" s="153">
        <v>0</v>
      </c>
      <c r="T224" s="154">
        <f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301" t="s">
        <v>231</v>
      </c>
      <c r="AT224" s="301" t="s">
        <v>139</v>
      </c>
      <c r="AU224" s="301" t="s">
        <v>91</v>
      </c>
      <c r="AY224" s="276" t="s">
        <v>137</v>
      </c>
      <c r="BE224" s="302">
        <f>IF(N224="základní",J224,0)</f>
        <v>0</v>
      </c>
      <c r="BF224" s="302">
        <f>IF(N224="snížená",J224,0)</f>
        <v>0</v>
      </c>
      <c r="BG224" s="302">
        <f>IF(N224="zákl. přenesená",J224,0)</f>
        <v>0</v>
      </c>
      <c r="BH224" s="302">
        <f>IF(N224="sníž. přenesená",J224,0)</f>
        <v>0</v>
      </c>
      <c r="BI224" s="302">
        <f>IF(N224="nulová",J224,0)</f>
        <v>0</v>
      </c>
      <c r="BJ224" s="276" t="s">
        <v>89</v>
      </c>
      <c r="BK224" s="302">
        <f>ROUND(I224*H224,2)</f>
        <v>0</v>
      </c>
      <c r="BL224" s="276" t="s">
        <v>231</v>
      </c>
      <c r="BM224" s="301" t="s">
        <v>300</v>
      </c>
    </row>
    <row r="225" spans="1:65" s="42" customFormat="1" ht="33" customHeight="1">
      <c r="A225" s="29"/>
      <c r="B225" s="28"/>
      <c r="C225" s="145" t="s">
        <v>301</v>
      </c>
      <c r="D225" s="145" t="s">
        <v>139</v>
      </c>
      <c r="E225" s="146" t="s">
        <v>302</v>
      </c>
      <c r="F225" s="147" t="s">
        <v>303</v>
      </c>
      <c r="G225" s="148" t="s">
        <v>157</v>
      </c>
      <c r="H225" s="149">
        <v>7.64</v>
      </c>
      <c r="I225" s="150"/>
      <c r="J225" s="151">
        <f>ROUND(I225*H225,2)</f>
        <v>0</v>
      </c>
      <c r="K225" s="147" t="s">
        <v>143</v>
      </c>
      <c r="L225" s="28"/>
      <c r="M225" s="300" t="s">
        <v>1</v>
      </c>
      <c r="N225" s="152" t="s">
        <v>46</v>
      </c>
      <c r="O225" s="65"/>
      <c r="P225" s="153">
        <f>O225*H225</f>
        <v>0</v>
      </c>
      <c r="Q225" s="153">
        <v>0</v>
      </c>
      <c r="R225" s="153">
        <f>Q225*H225</f>
        <v>0</v>
      </c>
      <c r="S225" s="153">
        <v>0.016</v>
      </c>
      <c r="T225" s="154">
        <f>S225*H225</f>
        <v>0.12224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301" t="s">
        <v>231</v>
      </c>
      <c r="AT225" s="301" t="s">
        <v>139</v>
      </c>
      <c r="AU225" s="301" t="s">
        <v>91</v>
      </c>
      <c r="AY225" s="276" t="s">
        <v>137</v>
      </c>
      <c r="BE225" s="302">
        <f>IF(N225="základní",J225,0)</f>
        <v>0</v>
      </c>
      <c r="BF225" s="302">
        <f>IF(N225="snížená",J225,0)</f>
        <v>0</v>
      </c>
      <c r="BG225" s="302">
        <f>IF(N225="zákl. přenesená",J225,0)</f>
        <v>0</v>
      </c>
      <c r="BH225" s="302">
        <f>IF(N225="sníž. přenesená",J225,0)</f>
        <v>0</v>
      </c>
      <c r="BI225" s="302">
        <f>IF(N225="nulová",J225,0)</f>
        <v>0</v>
      </c>
      <c r="BJ225" s="276" t="s">
        <v>89</v>
      </c>
      <c r="BK225" s="302">
        <f>ROUND(I225*H225,2)</f>
        <v>0</v>
      </c>
      <c r="BL225" s="276" t="s">
        <v>231</v>
      </c>
      <c r="BM225" s="301" t="s">
        <v>304</v>
      </c>
    </row>
    <row r="226" spans="2:51" s="156" customFormat="1" ht="11.25">
      <c r="B226" s="155"/>
      <c r="D226" s="157" t="s">
        <v>146</v>
      </c>
      <c r="E226" s="158" t="s">
        <v>1</v>
      </c>
      <c r="F226" s="159" t="s">
        <v>305</v>
      </c>
      <c r="H226" s="158" t="s">
        <v>1</v>
      </c>
      <c r="I226" s="160"/>
      <c r="L226" s="155"/>
      <c r="M226" s="161"/>
      <c r="N226" s="162"/>
      <c r="O226" s="162"/>
      <c r="P226" s="162"/>
      <c r="Q226" s="162"/>
      <c r="R226" s="162"/>
      <c r="S226" s="162"/>
      <c r="T226" s="163"/>
      <c r="AT226" s="158" t="s">
        <v>146</v>
      </c>
      <c r="AU226" s="158" t="s">
        <v>91</v>
      </c>
      <c r="AV226" s="156" t="s">
        <v>89</v>
      </c>
      <c r="AW226" s="156" t="s">
        <v>35</v>
      </c>
      <c r="AX226" s="156" t="s">
        <v>81</v>
      </c>
      <c r="AY226" s="158" t="s">
        <v>137</v>
      </c>
    </row>
    <row r="227" spans="2:51" s="165" customFormat="1" ht="11.25">
      <c r="B227" s="164"/>
      <c r="D227" s="157" t="s">
        <v>146</v>
      </c>
      <c r="E227" s="166" t="s">
        <v>1</v>
      </c>
      <c r="F227" s="167" t="s">
        <v>306</v>
      </c>
      <c r="H227" s="168">
        <v>7.64</v>
      </c>
      <c r="I227" s="169"/>
      <c r="L227" s="164"/>
      <c r="M227" s="170"/>
      <c r="N227" s="171"/>
      <c r="O227" s="171"/>
      <c r="P227" s="171"/>
      <c r="Q227" s="171"/>
      <c r="R227" s="171"/>
      <c r="S227" s="171"/>
      <c r="T227" s="172"/>
      <c r="AT227" s="166" t="s">
        <v>146</v>
      </c>
      <c r="AU227" s="166" t="s">
        <v>91</v>
      </c>
      <c r="AV227" s="165" t="s">
        <v>91</v>
      </c>
      <c r="AW227" s="165" t="s">
        <v>35</v>
      </c>
      <c r="AX227" s="165" t="s">
        <v>81</v>
      </c>
      <c r="AY227" s="166" t="s">
        <v>137</v>
      </c>
    </row>
    <row r="228" spans="2:51" s="174" customFormat="1" ht="11.25">
      <c r="B228" s="173"/>
      <c r="D228" s="157" t="s">
        <v>146</v>
      </c>
      <c r="E228" s="175" t="s">
        <v>1</v>
      </c>
      <c r="F228" s="176" t="s">
        <v>149</v>
      </c>
      <c r="H228" s="177">
        <v>7.64</v>
      </c>
      <c r="I228" s="178"/>
      <c r="L228" s="173"/>
      <c r="M228" s="179"/>
      <c r="N228" s="180"/>
      <c r="O228" s="180"/>
      <c r="P228" s="180"/>
      <c r="Q228" s="180"/>
      <c r="R228" s="180"/>
      <c r="S228" s="180"/>
      <c r="T228" s="181"/>
      <c r="AT228" s="175" t="s">
        <v>146</v>
      </c>
      <c r="AU228" s="175" t="s">
        <v>91</v>
      </c>
      <c r="AV228" s="174" t="s">
        <v>144</v>
      </c>
      <c r="AW228" s="174" t="s">
        <v>35</v>
      </c>
      <c r="AX228" s="174" t="s">
        <v>89</v>
      </c>
      <c r="AY228" s="175" t="s">
        <v>137</v>
      </c>
    </row>
    <row r="229" spans="1:65" s="42" customFormat="1" ht="16.5" customHeight="1">
      <c r="A229" s="29"/>
      <c r="B229" s="28"/>
      <c r="C229" s="145" t="s">
        <v>307</v>
      </c>
      <c r="D229" s="145" t="s">
        <v>139</v>
      </c>
      <c r="E229" s="146" t="s">
        <v>308</v>
      </c>
      <c r="F229" s="147" t="s">
        <v>309</v>
      </c>
      <c r="G229" s="148" t="s">
        <v>142</v>
      </c>
      <c r="H229" s="149">
        <v>11.765</v>
      </c>
      <c r="I229" s="150"/>
      <c r="J229" s="151">
        <f>ROUND(I229*H229,2)</f>
        <v>0</v>
      </c>
      <c r="K229" s="147" t="s">
        <v>143</v>
      </c>
      <c r="L229" s="28"/>
      <c r="M229" s="300" t="s">
        <v>1</v>
      </c>
      <c r="N229" s="152" t="s">
        <v>46</v>
      </c>
      <c r="O229" s="65"/>
      <c r="P229" s="153">
        <f>O229*H229</f>
        <v>0</v>
      </c>
      <c r="Q229" s="153">
        <v>0</v>
      </c>
      <c r="R229" s="153">
        <f>Q229*H229</f>
        <v>0</v>
      </c>
      <c r="S229" s="153">
        <v>0.02</v>
      </c>
      <c r="T229" s="154">
        <f>S229*H229</f>
        <v>0.2353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301" t="s">
        <v>231</v>
      </c>
      <c r="AT229" s="301" t="s">
        <v>139</v>
      </c>
      <c r="AU229" s="301" t="s">
        <v>91</v>
      </c>
      <c r="AY229" s="276" t="s">
        <v>137</v>
      </c>
      <c r="BE229" s="302">
        <f>IF(N229="základní",J229,0)</f>
        <v>0</v>
      </c>
      <c r="BF229" s="302">
        <f>IF(N229="snížená",J229,0)</f>
        <v>0</v>
      </c>
      <c r="BG229" s="302">
        <f>IF(N229="zákl. přenesená",J229,0)</f>
        <v>0</v>
      </c>
      <c r="BH229" s="302">
        <f>IF(N229="sníž. přenesená",J229,0)</f>
        <v>0</v>
      </c>
      <c r="BI229" s="302">
        <f>IF(N229="nulová",J229,0)</f>
        <v>0</v>
      </c>
      <c r="BJ229" s="276" t="s">
        <v>89</v>
      </c>
      <c r="BK229" s="302">
        <f>ROUND(I229*H229,2)</f>
        <v>0</v>
      </c>
      <c r="BL229" s="276" t="s">
        <v>231</v>
      </c>
      <c r="BM229" s="301" t="s">
        <v>310</v>
      </c>
    </row>
    <row r="230" spans="2:51" s="156" customFormat="1" ht="11.25">
      <c r="B230" s="155"/>
      <c r="D230" s="157" t="s">
        <v>146</v>
      </c>
      <c r="E230" s="158" t="s">
        <v>1</v>
      </c>
      <c r="F230" s="159" t="s">
        <v>311</v>
      </c>
      <c r="H230" s="158" t="s">
        <v>1</v>
      </c>
      <c r="I230" s="160"/>
      <c r="L230" s="155"/>
      <c r="M230" s="161"/>
      <c r="N230" s="162"/>
      <c r="O230" s="162"/>
      <c r="P230" s="162"/>
      <c r="Q230" s="162"/>
      <c r="R230" s="162"/>
      <c r="S230" s="162"/>
      <c r="T230" s="163"/>
      <c r="AT230" s="158" t="s">
        <v>146</v>
      </c>
      <c r="AU230" s="158" t="s">
        <v>91</v>
      </c>
      <c r="AV230" s="156" t="s">
        <v>89</v>
      </c>
      <c r="AW230" s="156" t="s">
        <v>35</v>
      </c>
      <c r="AX230" s="156" t="s">
        <v>81</v>
      </c>
      <c r="AY230" s="158" t="s">
        <v>137</v>
      </c>
    </row>
    <row r="231" spans="2:51" s="165" customFormat="1" ht="22.5">
      <c r="B231" s="164"/>
      <c r="D231" s="157" t="s">
        <v>146</v>
      </c>
      <c r="E231" s="166" t="s">
        <v>1</v>
      </c>
      <c r="F231" s="167" t="s">
        <v>312</v>
      </c>
      <c r="H231" s="168">
        <v>11.765</v>
      </c>
      <c r="I231" s="169"/>
      <c r="L231" s="164"/>
      <c r="M231" s="170"/>
      <c r="N231" s="171"/>
      <c r="O231" s="171"/>
      <c r="P231" s="171"/>
      <c r="Q231" s="171"/>
      <c r="R231" s="171"/>
      <c r="S231" s="171"/>
      <c r="T231" s="172"/>
      <c r="AT231" s="166" t="s">
        <v>146</v>
      </c>
      <c r="AU231" s="166" t="s">
        <v>91</v>
      </c>
      <c r="AV231" s="165" t="s">
        <v>91</v>
      </c>
      <c r="AW231" s="165" t="s">
        <v>35</v>
      </c>
      <c r="AX231" s="165" t="s">
        <v>81</v>
      </c>
      <c r="AY231" s="166" t="s">
        <v>137</v>
      </c>
    </row>
    <row r="232" spans="2:51" s="174" customFormat="1" ht="11.25">
      <c r="B232" s="173"/>
      <c r="D232" s="157" t="s">
        <v>146</v>
      </c>
      <c r="E232" s="175" t="s">
        <v>1</v>
      </c>
      <c r="F232" s="176" t="s">
        <v>149</v>
      </c>
      <c r="H232" s="177">
        <v>11.765</v>
      </c>
      <c r="I232" s="178"/>
      <c r="L232" s="173"/>
      <c r="M232" s="179"/>
      <c r="N232" s="180"/>
      <c r="O232" s="180"/>
      <c r="P232" s="180"/>
      <c r="Q232" s="180"/>
      <c r="R232" s="180"/>
      <c r="S232" s="180"/>
      <c r="T232" s="181"/>
      <c r="AT232" s="175" t="s">
        <v>146</v>
      </c>
      <c r="AU232" s="175" t="s">
        <v>91</v>
      </c>
      <c r="AV232" s="174" t="s">
        <v>144</v>
      </c>
      <c r="AW232" s="174" t="s">
        <v>35</v>
      </c>
      <c r="AX232" s="174" t="s">
        <v>89</v>
      </c>
      <c r="AY232" s="175" t="s">
        <v>137</v>
      </c>
    </row>
    <row r="233" spans="2:63" s="135" customFormat="1" ht="22.9" customHeight="1">
      <c r="B233" s="134"/>
      <c r="D233" s="136" t="s">
        <v>80</v>
      </c>
      <c r="E233" s="143" t="s">
        <v>313</v>
      </c>
      <c r="F233" s="143" t="s">
        <v>314</v>
      </c>
      <c r="I233" s="138"/>
      <c r="J233" s="144">
        <f>BK233</f>
        <v>0</v>
      </c>
      <c r="L233" s="134"/>
      <c r="M233" s="139"/>
      <c r="N233" s="140"/>
      <c r="O233" s="140"/>
      <c r="P233" s="141">
        <f>SUM(P234:P245)</f>
        <v>0</v>
      </c>
      <c r="Q233" s="140"/>
      <c r="R233" s="141">
        <f>SUM(R234:R245)</f>
        <v>0</v>
      </c>
      <c r="S233" s="140"/>
      <c r="T233" s="142">
        <f>SUM(T234:T245)</f>
        <v>1.62050565</v>
      </c>
      <c r="AR233" s="136" t="s">
        <v>91</v>
      </c>
      <c r="AT233" s="298" t="s">
        <v>80</v>
      </c>
      <c r="AU233" s="298" t="s">
        <v>89</v>
      </c>
      <c r="AY233" s="136" t="s">
        <v>137</v>
      </c>
      <c r="BK233" s="299">
        <f>SUM(BK234:BK245)</f>
        <v>0</v>
      </c>
    </row>
    <row r="234" spans="1:65" s="42" customFormat="1" ht="33" customHeight="1">
      <c r="A234" s="29"/>
      <c r="B234" s="28"/>
      <c r="C234" s="145" t="s">
        <v>315</v>
      </c>
      <c r="D234" s="145" t="s">
        <v>139</v>
      </c>
      <c r="E234" s="146" t="s">
        <v>316</v>
      </c>
      <c r="F234" s="147" t="s">
        <v>317</v>
      </c>
      <c r="G234" s="148" t="s">
        <v>157</v>
      </c>
      <c r="H234" s="149">
        <v>7.7</v>
      </c>
      <c r="I234" s="150"/>
      <c r="J234" s="151">
        <f>ROUND(I234*H234,2)</f>
        <v>0</v>
      </c>
      <c r="K234" s="147" t="s">
        <v>143</v>
      </c>
      <c r="L234" s="28"/>
      <c r="M234" s="300" t="s">
        <v>1</v>
      </c>
      <c r="N234" s="152" t="s">
        <v>46</v>
      </c>
      <c r="O234" s="65"/>
      <c r="P234" s="153">
        <f>O234*H234</f>
        <v>0</v>
      </c>
      <c r="Q234" s="153">
        <v>0</v>
      </c>
      <c r="R234" s="153">
        <f>Q234*H234</f>
        <v>0</v>
      </c>
      <c r="S234" s="153">
        <v>0.02911</v>
      </c>
      <c r="T234" s="154">
        <f>S234*H234</f>
        <v>0.224147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301" t="s">
        <v>231</v>
      </c>
      <c r="AT234" s="301" t="s">
        <v>139</v>
      </c>
      <c r="AU234" s="301" t="s">
        <v>91</v>
      </c>
      <c r="AY234" s="276" t="s">
        <v>137</v>
      </c>
      <c r="BE234" s="302">
        <f>IF(N234="základní",J234,0)</f>
        <v>0</v>
      </c>
      <c r="BF234" s="302">
        <f>IF(N234="snížená",J234,0)</f>
        <v>0</v>
      </c>
      <c r="BG234" s="302">
        <f>IF(N234="zákl. přenesená",J234,0)</f>
        <v>0</v>
      </c>
      <c r="BH234" s="302">
        <f>IF(N234="sníž. přenesená",J234,0)</f>
        <v>0</v>
      </c>
      <c r="BI234" s="302">
        <f>IF(N234="nulová",J234,0)</f>
        <v>0</v>
      </c>
      <c r="BJ234" s="276" t="s">
        <v>89</v>
      </c>
      <c r="BK234" s="302">
        <f>ROUND(I234*H234,2)</f>
        <v>0</v>
      </c>
      <c r="BL234" s="276" t="s">
        <v>231</v>
      </c>
      <c r="BM234" s="301" t="s">
        <v>318</v>
      </c>
    </row>
    <row r="235" spans="2:51" s="156" customFormat="1" ht="11.25">
      <c r="B235" s="155"/>
      <c r="D235" s="157" t="s">
        <v>146</v>
      </c>
      <c r="E235" s="158" t="s">
        <v>1</v>
      </c>
      <c r="F235" s="159" t="s">
        <v>319</v>
      </c>
      <c r="H235" s="158" t="s">
        <v>1</v>
      </c>
      <c r="I235" s="160"/>
      <c r="L235" s="155"/>
      <c r="M235" s="161"/>
      <c r="N235" s="162"/>
      <c r="O235" s="162"/>
      <c r="P235" s="162"/>
      <c r="Q235" s="162"/>
      <c r="R235" s="162"/>
      <c r="S235" s="162"/>
      <c r="T235" s="163"/>
      <c r="AT235" s="158" t="s">
        <v>146</v>
      </c>
      <c r="AU235" s="158" t="s">
        <v>91</v>
      </c>
      <c r="AV235" s="156" t="s">
        <v>89</v>
      </c>
      <c r="AW235" s="156" t="s">
        <v>35</v>
      </c>
      <c r="AX235" s="156" t="s">
        <v>81</v>
      </c>
      <c r="AY235" s="158" t="s">
        <v>137</v>
      </c>
    </row>
    <row r="236" spans="2:51" s="165" customFormat="1" ht="11.25">
      <c r="B236" s="164"/>
      <c r="D236" s="157" t="s">
        <v>146</v>
      </c>
      <c r="E236" s="166" t="s">
        <v>1</v>
      </c>
      <c r="F236" s="167" t="s">
        <v>320</v>
      </c>
      <c r="H236" s="168">
        <v>7.7</v>
      </c>
      <c r="I236" s="169"/>
      <c r="L236" s="164"/>
      <c r="M236" s="170"/>
      <c r="N236" s="171"/>
      <c r="O236" s="171"/>
      <c r="P236" s="171"/>
      <c r="Q236" s="171"/>
      <c r="R236" s="171"/>
      <c r="S236" s="171"/>
      <c r="T236" s="172"/>
      <c r="AT236" s="166" t="s">
        <v>146</v>
      </c>
      <c r="AU236" s="166" t="s">
        <v>91</v>
      </c>
      <c r="AV236" s="165" t="s">
        <v>91</v>
      </c>
      <c r="AW236" s="165" t="s">
        <v>35</v>
      </c>
      <c r="AX236" s="165" t="s">
        <v>81</v>
      </c>
      <c r="AY236" s="166" t="s">
        <v>137</v>
      </c>
    </row>
    <row r="237" spans="2:51" s="174" customFormat="1" ht="11.25">
      <c r="B237" s="173"/>
      <c r="D237" s="157" t="s">
        <v>146</v>
      </c>
      <c r="E237" s="175" t="s">
        <v>1</v>
      </c>
      <c r="F237" s="176" t="s">
        <v>149</v>
      </c>
      <c r="H237" s="177">
        <v>7.7</v>
      </c>
      <c r="I237" s="178"/>
      <c r="L237" s="173"/>
      <c r="M237" s="179"/>
      <c r="N237" s="180"/>
      <c r="O237" s="180"/>
      <c r="P237" s="180"/>
      <c r="Q237" s="180"/>
      <c r="R237" s="180"/>
      <c r="S237" s="180"/>
      <c r="T237" s="181"/>
      <c r="AT237" s="175" t="s">
        <v>146</v>
      </c>
      <c r="AU237" s="175" t="s">
        <v>91</v>
      </c>
      <c r="AV237" s="174" t="s">
        <v>144</v>
      </c>
      <c r="AW237" s="174" t="s">
        <v>35</v>
      </c>
      <c r="AX237" s="174" t="s">
        <v>89</v>
      </c>
      <c r="AY237" s="175" t="s">
        <v>137</v>
      </c>
    </row>
    <row r="238" spans="1:65" s="42" customFormat="1" ht="33" customHeight="1">
      <c r="A238" s="29"/>
      <c r="B238" s="28"/>
      <c r="C238" s="145" t="s">
        <v>321</v>
      </c>
      <c r="D238" s="145" t="s">
        <v>139</v>
      </c>
      <c r="E238" s="146" t="s">
        <v>322</v>
      </c>
      <c r="F238" s="147" t="s">
        <v>323</v>
      </c>
      <c r="G238" s="148" t="s">
        <v>157</v>
      </c>
      <c r="H238" s="149">
        <v>7.7</v>
      </c>
      <c r="I238" s="150"/>
      <c r="J238" s="151">
        <f>ROUND(I238*H238,2)</f>
        <v>0</v>
      </c>
      <c r="K238" s="147" t="s">
        <v>143</v>
      </c>
      <c r="L238" s="28"/>
      <c r="M238" s="300" t="s">
        <v>1</v>
      </c>
      <c r="N238" s="152" t="s">
        <v>46</v>
      </c>
      <c r="O238" s="65"/>
      <c r="P238" s="153">
        <f>O238*H238</f>
        <v>0</v>
      </c>
      <c r="Q238" s="153">
        <v>0</v>
      </c>
      <c r="R238" s="153">
        <f>Q238*H238</f>
        <v>0</v>
      </c>
      <c r="S238" s="153">
        <v>0.021</v>
      </c>
      <c r="T238" s="154">
        <f>S238*H238</f>
        <v>0.1617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301" t="s">
        <v>231</v>
      </c>
      <c r="AT238" s="301" t="s">
        <v>139</v>
      </c>
      <c r="AU238" s="301" t="s">
        <v>91</v>
      </c>
      <c r="AY238" s="276" t="s">
        <v>137</v>
      </c>
      <c r="BE238" s="302">
        <f>IF(N238="základní",J238,0)</f>
        <v>0</v>
      </c>
      <c r="BF238" s="302">
        <f>IF(N238="snížená",J238,0)</f>
        <v>0</v>
      </c>
      <c r="BG238" s="302">
        <f>IF(N238="zákl. přenesená",J238,0)</f>
        <v>0</v>
      </c>
      <c r="BH238" s="302">
        <f>IF(N238="sníž. přenesená",J238,0)</f>
        <v>0</v>
      </c>
      <c r="BI238" s="302">
        <f>IF(N238="nulová",J238,0)</f>
        <v>0</v>
      </c>
      <c r="BJ238" s="276" t="s">
        <v>89</v>
      </c>
      <c r="BK238" s="302">
        <f>ROUND(I238*H238,2)</f>
        <v>0</v>
      </c>
      <c r="BL238" s="276" t="s">
        <v>231</v>
      </c>
      <c r="BM238" s="301" t="s">
        <v>324</v>
      </c>
    </row>
    <row r="239" spans="2:51" s="156" customFormat="1" ht="11.25">
      <c r="B239" s="155"/>
      <c r="D239" s="157" t="s">
        <v>146</v>
      </c>
      <c r="E239" s="158" t="s">
        <v>1</v>
      </c>
      <c r="F239" s="159" t="s">
        <v>319</v>
      </c>
      <c r="H239" s="158" t="s">
        <v>1</v>
      </c>
      <c r="I239" s="160"/>
      <c r="L239" s="155"/>
      <c r="M239" s="161"/>
      <c r="N239" s="162"/>
      <c r="O239" s="162"/>
      <c r="P239" s="162"/>
      <c r="Q239" s="162"/>
      <c r="R239" s="162"/>
      <c r="S239" s="162"/>
      <c r="T239" s="163"/>
      <c r="AT239" s="158" t="s">
        <v>146</v>
      </c>
      <c r="AU239" s="158" t="s">
        <v>91</v>
      </c>
      <c r="AV239" s="156" t="s">
        <v>89</v>
      </c>
      <c r="AW239" s="156" t="s">
        <v>35</v>
      </c>
      <c r="AX239" s="156" t="s">
        <v>81</v>
      </c>
      <c r="AY239" s="158" t="s">
        <v>137</v>
      </c>
    </row>
    <row r="240" spans="2:51" s="165" customFormat="1" ht="11.25">
      <c r="B240" s="164"/>
      <c r="D240" s="157" t="s">
        <v>146</v>
      </c>
      <c r="E240" s="166" t="s">
        <v>1</v>
      </c>
      <c r="F240" s="167" t="s">
        <v>320</v>
      </c>
      <c r="H240" s="168">
        <v>7.7</v>
      </c>
      <c r="I240" s="169"/>
      <c r="L240" s="164"/>
      <c r="M240" s="170"/>
      <c r="N240" s="171"/>
      <c r="O240" s="171"/>
      <c r="P240" s="171"/>
      <c r="Q240" s="171"/>
      <c r="R240" s="171"/>
      <c r="S240" s="171"/>
      <c r="T240" s="172"/>
      <c r="AT240" s="166" t="s">
        <v>146</v>
      </c>
      <c r="AU240" s="166" t="s">
        <v>91</v>
      </c>
      <c r="AV240" s="165" t="s">
        <v>91</v>
      </c>
      <c r="AW240" s="165" t="s">
        <v>35</v>
      </c>
      <c r="AX240" s="165" t="s">
        <v>81</v>
      </c>
      <c r="AY240" s="166" t="s">
        <v>137</v>
      </c>
    </row>
    <row r="241" spans="2:51" s="174" customFormat="1" ht="11.25">
      <c r="B241" s="173"/>
      <c r="D241" s="157" t="s">
        <v>146</v>
      </c>
      <c r="E241" s="175" t="s">
        <v>1</v>
      </c>
      <c r="F241" s="176" t="s">
        <v>149</v>
      </c>
      <c r="H241" s="177">
        <v>7.7</v>
      </c>
      <c r="I241" s="178"/>
      <c r="L241" s="173"/>
      <c r="M241" s="179"/>
      <c r="N241" s="180"/>
      <c r="O241" s="180"/>
      <c r="P241" s="180"/>
      <c r="Q241" s="180"/>
      <c r="R241" s="180"/>
      <c r="S241" s="180"/>
      <c r="T241" s="181"/>
      <c r="AT241" s="175" t="s">
        <v>146</v>
      </c>
      <c r="AU241" s="175" t="s">
        <v>91</v>
      </c>
      <c r="AV241" s="174" t="s">
        <v>144</v>
      </c>
      <c r="AW241" s="174" t="s">
        <v>35</v>
      </c>
      <c r="AX241" s="174" t="s">
        <v>89</v>
      </c>
      <c r="AY241" s="175" t="s">
        <v>137</v>
      </c>
    </row>
    <row r="242" spans="1:65" s="42" customFormat="1" ht="24.2" customHeight="1">
      <c r="A242" s="29"/>
      <c r="B242" s="28"/>
      <c r="C242" s="145" t="s">
        <v>325</v>
      </c>
      <c r="D242" s="145" t="s">
        <v>139</v>
      </c>
      <c r="E242" s="146" t="s">
        <v>326</v>
      </c>
      <c r="F242" s="147" t="s">
        <v>327</v>
      </c>
      <c r="G242" s="148" t="s">
        <v>142</v>
      </c>
      <c r="H242" s="149">
        <v>14.845</v>
      </c>
      <c r="I242" s="150"/>
      <c r="J242" s="151">
        <f>ROUND(I242*H242,2)</f>
        <v>0</v>
      </c>
      <c r="K242" s="147" t="s">
        <v>143</v>
      </c>
      <c r="L242" s="28"/>
      <c r="M242" s="300" t="s">
        <v>1</v>
      </c>
      <c r="N242" s="152" t="s">
        <v>46</v>
      </c>
      <c r="O242" s="65"/>
      <c r="P242" s="153">
        <f>O242*H242</f>
        <v>0</v>
      </c>
      <c r="Q242" s="153">
        <v>0</v>
      </c>
      <c r="R242" s="153">
        <f>Q242*H242</f>
        <v>0</v>
      </c>
      <c r="S242" s="153">
        <v>0.08317</v>
      </c>
      <c r="T242" s="154">
        <f>S242*H242</f>
        <v>1.2346586499999999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301" t="s">
        <v>231</v>
      </c>
      <c r="AT242" s="301" t="s">
        <v>139</v>
      </c>
      <c r="AU242" s="301" t="s">
        <v>91</v>
      </c>
      <c r="AY242" s="276" t="s">
        <v>137</v>
      </c>
      <c r="BE242" s="302">
        <f>IF(N242="základní",J242,0)</f>
        <v>0</v>
      </c>
      <c r="BF242" s="302">
        <f>IF(N242="snížená",J242,0)</f>
        <v>0</v>
      </c>
      <c r="BG242" s="302">
        <f>IF(N242="zákl. přenesená",J242,0)</f>
        <v>0</v>
      </c>
      <c r="BH242" s="302">
        <f>IF(N242="sníž. přenesená",J242,0)</f>
        <v>0</v>
      </c>
      <c r="BI242" s="302">
        <f>IF(N242="nulová",J242,0)</f>
        <v>0</v>
      </c>
      <c r="BJ242" s="276" t="s">
        <v>89</v>
      </c>
      <c r="BK242" s="302">
        <f>ROUND(I242*H242,2)</f>
        <v>0</v>
      </c>
      <c r="BL242" s="276" t="s">
        <v>231</v>
      </c>
      <c r="BM242" s="301" t="s">
        <v>328</v>
      </c>
    </row>
    <row r="243" spans="2:51" s="156" customFormat="1" ht="11.25">
      <c r="B243" s="155"/>
      <c r="D243" s="157" t="s">
        <v>146</v>
      </c>
      <c r="E243" s="158" t="s">
        <v>1</v>
      </c>
      <c r="F243" s="159" t="s">
        <v>329</v>
      </c>
      <c r="H243" s="158" t="s">
        <v>1</v>
      </c>
      <c r="I243" s="160"/>
      <c r="L243" s="155"/>
      <c r="M243" s="161"/>
      <c r="N243" s="162"/>
      <c r="O243" s="162"/>
      <c r="P243" s="162"/>
      <c r="Q243" s="162"/>
      <c r="R243" s="162"/>
      <c r="S243" s="162"/>
      <c r="T243" s="163"/>
      <c r="AT243" s="158" t="s">
        <v>146</v>
      </c>
      <c r="AU243" s="158" t="s">
        <v>91</v>
      </c>
      <c r="AV243" s="156" t="s">
        <v>89</v>
      </c>
      <c r="AW243" s="156" t="s">
        <v>35</v>
      </c>
      <c r="AX243" s="156" t="s">
        <v>81</v>
      </c>
      <c r="AY243" s="158" t="s">
        <v>137</v>
      </c>
    </row>
    <row r="244" spans="2:51" s="165" customFormat="1" ht="11.25">
      <c r="B244" s="164"/>
      <c r="D244" s="157" t="s">
        <v>146</v>
      </c>
      <c r="E244" s="166" t="s">
        <v>1</v>
      </c>
      <c r="F244" s="167" t="s">
        <v>180</v>
      </c>
      <c r="H244" s="168">
        <v>14.845</v>
      </c>
      <c r="I244" s="169"/>
      <c r="L244" s="164"/>
      <c r="M244" s="170"/>
      <c r="N244" s="171"/>
      <c r="O244" s="171"/>
      <c r="P244" s="171"/>
      <c r="Q244" s="171"/>
      <c r="R244" s="171"/>
      <c r="S244" s="171"/>
      <c r="T244" s="172"/>
      <c r="AT244" s="166" t="s">
        <v>146</v>
      </c>
      <c r="AU244" s="166" t="s">
        <v>91</v>
      </c>
      <c r="AV244" s="165" t="s">
        <v>91</v>
      </c>
      <c r="AW244" s="165" t="s">
        <v>35</v>
      </c>
      <c r="AX244" s="165" t="s">
        <v>81</v>
      </c>
      <c r="AY244" s="166" t="s">
        <v>137</v>
      </c>
    </row>
    <row r="245" spans="2:51" s="174" customFormat="1" ht="11.25">
      <c r="B245" s="173"/>
      <c r="D245" s="157" t="s">
        <v>146</v>
      </c>
      <c r="E245" s="175" t="s">
        <v>1</v>
      </c>
      <c r="F245" s="176" t="s">
        <v>149</v>
      </c>
      <c r="H245" s="177">
        <v>14.845</v>
      </c>
      <c r="I245" s="178"/>
      <c r="L245" s="173"/>
      <c r="M245" s="179"/>
      <c r="N245" s="180"/>
      <c r="O245" s="180"/>
      <c r="P245" s="180"/>
      <c r="Q245" s="180"/>
      <c r="R245" s="180"/>
      <c r="S245" s="180"/>
      <c r="T245" s="181"/>
      <c r="AT245" s="175" t="s">
        <v>146</v>
      </c>
      <c r="AU245" s="175" t="s">
        <v>91</v>
      </c>
      <c r="AV245" s="174" t="s">
        <v>144</v>
      </c>
      <c r="AW245" s="174" t="s">
        <v>35</v>
      </c>
      <c r="AX245" s="174" t="s">
        <v>89</v>
      </c>
      <c r="AY245" s="175" t="s">
        <v>137</v>
      </c>
    </row>
    <row r="246" spans="2:63" s="135" customFormat="1" ht="25.9" customHeight="1">
      <c r="B246" s="134"/>
      <c r="D246" s="136" t="s">
        <v>80</v>
      </c>
      <c r="E246" s="137" t="s">
        <v>330</v>
      </c>
      <c r="F246" s="137" t="s">
        <v>331</v>
      </c>
      <c r="I246" s="138"/>
      <c r="J246" s="124">
        <f>BK246</f>
        <v>0</v>
      </c>
      <c r="L246" s="134"/>
      <c r="M246" s="139"/>
      <c r="N246" s="140"/>
      <c r="O246" s="140"/>
      <c r="P246" s="141">
        <f>SUM(P247:P251)</f>
        <v>0</v>
      </c>
      <c r="Q246" s="140"/>
      <c r="R246" s="141">
        <f>SUM(R247:R251)</f>
        <v>0</v>
      </c>
      <c r="S246" s="140"/>
      <c r="T246" s="142">
        <f>SUM(T247:T251)</f>
        <v>0</v>
      </c>
      <c r="AR246" s="136" t="s">
        <v>144</v>
      </c>
      <c r="AT246" s="298" t="s">
        <v>80</v>
      </c>
      <c r="AU246" s="298" t="s">
        <v>81</v>
      </c>
      <c r="AY246" s="136" t="s">
        <v>137</v>
      </c>
      <c r="BK246" s="299">
        <f>SUM(BK247:BK251)</f>
        <v>0</v>
      </c>
    </row>
    <row r="247" spans="1:65" s="42" customFormat="1" ht="21.75" customHeight="1">
      <c r="A247" s="29"/>
      <c r="B247" s="28"/>
      <c r="C247" s="145" t="s">
        <v>332</v>
      </c>
      <c r="D247" s="145" t="s">
        <v>139</v>
      </c>
      <c r="E247" s="146" t="s">
        <v>333</v>
      </c>
      <c r="F247" s="147" t="s">
        <v>334</v>
      </c>
      <c r="G247" s="148" t="s">
        <v>299</v>
      </c>
      <c r="H247" s="149">
        <v>10</v>
      </c>
      <c r="I247" s="150"/>
      <c r="J247" s="151">
        <f>ROUND(I247*H247,2)</f>
        <v>0</v>
      </c>
      <c r="K247" s="147" t="s">
        <v>1</v>
      </c>
      <c r="L247" s="28"/>
      <c r="M247" s="300" t="s">
        <v>1</v>
      </c>
      <c r="N247" s="152" t="s">
        <v>46</v>
      </c>
      <c r="O247" s="65"/>
      <c r="P247" s="153">
        <f>O247*H247</f>
        <v>0</v>
      </c>
      <c r="Q247" s="153">
        <v>0</v>
      </c>
      <c r="R247" s="153">
        <f>Q247*H247</f>
        <v>0</v>
      </c>
      <c r="S247" s="153">
        <v>0</v>
      </c>
      <c r="T247" s="154">
        <f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301" t="s">
        <v>335</v>
      </c>
      <c r="AT247" s="301" t="s">
        <v>139</v>
      </c>
      <c r="AU247" s="301" t="s">
        <v>89</v>
      </c>
      <c r="AY247" s="276" t="s">
        <v>137</v>
      </c>
      <c r="BE247" s="302">
        <f>IF(N247="základní",J247,0)</f>
        <v>0</v>
      </c>
      <c r="BF247" s="302">
        <f>IF(N247="snížená",J247,0)</f>
        <v>0</v>
      </c>
      <c r="BG247" s="302">
        <f>IF(N247="zákl. přenesená",J247,0)</f>
        <v>0</v>
      </c>
      <c r="BH247" s="302">
        <f>IF(N247="sníž. přenesená",J247,0)</f>
        <v>0</v>
      </c>
      <c r="BI247" s="302">
        <f>IF(N247="nulová",J247,0)</f>
        <v>0</v>
      </c>
      <c r="BJ247" s="276" t="s">
        <v>89</v>
      </c>
      <c r="BK247" s="302">
        <f>ROUND(I247*H247,2)</f>
        <v>0</v>
      </c>
      <c r="BL247" s="276" t="s">
        <v>335</v>
      </c>
      <c r="BM247" s="301" t="s">
        <v>336</v>
      </c>
    </row>
    <row r="248" spans="2:51" s="156" customFormat="1" ht="11.25">
      <c r="B248" s="155"/>
      <c r="D248" s="157" t="s">
        <v>146</v>
      </c>
      <c r="E248" s="158" t="s">
        <v>1</v>
      </c>
      <c r="F248" s="159" t="s">
        <v>337</v>
      </c>
      <c r="H248" s="158" t="s">
        <v>1</v>
      </c>
      <c r="I248" s="160"/>
      <c r="L248" s="155"/>
      <c r="M248" s="161"/>
      <c r="N248" s="162"/>
      <c r="O248" s="162"/>
      <c r="P248" s="162"/>
      <c r="Q248" s="162"/>
      <c r="R248" s="162"/>
      <c r="S248" s="162"/>
      <c r="T248" s="163"/>
      <c r="AT248" s="158" t="s">
        <v>146</v>
      </c>
      <c r="AU248" s="158" t="s">
        <v>89</v>
      </c>
      <c r="AV248" s="156" t="s">
        <v>89</v>
      </c>
      <c r="AW248" s="156" t="s">
        <v>35</v>
      </c>
      <c r="AX248" s="156" t="s">
        <v>81</v>
      </c>
      <c r="AY248" s="158" t="s">
        <v>137</v>
      </c>
    </row>
    <row r="249" spans="2:51" s="165" customFormat="1" ht="11.25">
      <c r="B249" s="164"/>
      <c r="D249" s="157" t="s">
        <v>146</v>
      </c>
      <c r="E249" s="166" t="s">
        <v>1</v>
      </c>
      <c r="F249" s="167" t="s">
        <v>200</v>
      </c>
      <c r="H249" s="168">
        <v>10</v>
      </c>
      <c r="I249" s="169"/>
      <c r="L249" s="164"/>
      <c r="M249" s="170"/>
      <c r="N249" s="171"/>
      <c r="O249" s="171"/>
      <c r="P249" s="171"/>
      <c r="Q249" s="171"/>
      <c r="R249" s="171"/>
      <c r="S249" s="171"/>
      <c r="T249" s="172"/>
      <c r="AT249" s="166" t="s">
        <v>146</v>
      </c>
      <c r="AU249" s="166" t="s">
        <v>89</v>
      </c>
      <c r="AV249" s="165" t="s">
        <v>91</v>
      </c>
      <c r="AW249" s="165" t="s">
        <v>35</v>
      </c>
      <c r="AX249" s="165" t="s">
        <v>81</v>
      </c>
      <c r="AY249" s="166" t="s">
        <v>137</v>
      </c>
    </row>
    <row r="250" spans="2:51" s="174" customFormat="1" ht="11.25">
      <c r="B250" s="173"/>
      <c r="D250" s="157" t="s">
        <v>146</v>
      </c>
      <c r="E250" s="175" t="s">
        <v>1</v>
      </c>
      <c r="F250" s="176" t="s">
        <v>149</v>
      </c>
      <c r="H250" s="177">
        <v>10</v>
      </c>
      <c r="I250" s="178"/>
      <c r="L250" s="173"/>
      <c r="M250" s="179"/>
      <c r="N250" s="180"/>
      <c r="O250" s="180"/>
      <c r="P250" s="180"/>
      <c r="Q250" s="180"/>
      <c r="R250" s="180"/>
      <c r="S250" s="180"/>
      <c r="T250" s="181"/>
      <c r="AT250" s="175" t="s">
        <v>146</v>
      </c>
      <c r="AU250" s="175" t="s">
        <v>89</v>
      </c>
      <c r="AV250" s="174" t="s">
        <v>144</v>
      </c>
      <c r="AW250" s="174" t="s">
        <v>35</v>
      </c>
      <c r="AX250" s="174" t="s">
        <v>89</v>
      </c>
      <c r="AY250" s="175" t="s">
        <v>137</v>
      </c>
    </row>
    <row r="251" spans="1:65" s="42" customFormat="1" ht="16.5" customHeight="1">
      <c r="A251" s="29"/>
      <c r="B251" s="28"/>
      <c r="C251" s="145" t="s">
        <v>338</v>
      </c>
      <c r="D251" s="145" t="s">
        <v>139</v>
      </c>
      <c r="E251" s="146" t="s">
        <v>339</v>
      </c>
      <c r="F251" s="147" t="s">
        <v>340</v>
      </c>
      <c r="G251" s="148" t="s">
        <v>299</v>
      </c>
      <c r="H251" s="149">
        <v>1</v>
      </c>
      <c r="I251" s="150"/>
      <c r="J251" s="151">
        <f>ROUND(I251*H251,2)</f>
        <v>0</v>
      </c>
      <c r="K251" s="147" t="s">
        <v>1</v>
      </c>
      <c r="L251" s="28"/>
      <c r="M251" s="300" t="s">
        <v>1</v>
      </c>
      <c r="N251" s="152" t="s">
        <v>46</v>
      </c>
      <c r="O251" s="65"/>
      <c r="P251" s="153">
        <f>O251*H251</f>
        <v>0</v>
      </c>
      <c r="Q251" s="153">
        <v>0</v>
      </c>
      <c r="R251" s="153">
        <f>Q251*H251</f>
        <v>0</v>
      </c>
      <c r="S251" s="153">
        <v>0</v>
      </c>
      <c r="T251" s="154">
        <f>S251*H251</f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301" t="s">
        <v>335</v>
      </c>
      <c r="AT251" s="301" t="s">
        <v>139</v>
      </c>
      <c r="AU251" s="301" t="s">
        <v>89</v>
      </c>
      <c r="AY251" s="276" t="s">
        <v>137</v>
      </c>
      <c r="BE251" s="302">
        <f>IF(N251="základní",J251,0)</f>
        <v>0</v>
      </c>
      <c r="BF251" s="302">
        <f>IF(N251="snížená",J251,0)</f>
        <v>0</v>
      </c>
      <c r="BG251" s="302">
        <f>IF(N251="zákl. přenesená",J251,0)</f>
        <v>0</v>
      </c>
      <c r="BH251" s="302">
        <f>IF(N251="sníž. přenesená",J251,0)</f>
        <v>0</v>
      </c>
      <c r="BI251" s="302">
        <f>IF(N251="nulová",J251,0)</f>
        <v>0</v>
      </c>
      <c r="BJ251" s="276" t="s">
        <v>89</v>
      </c>
      <c r="BK251" s="302">
        <f>ROUND(I251*H251,2)</f>
        <v>0</v>
      </c>
      <c r="BL251" s="276" t="s">
        <v>335</v>
      </c>
      <c r="BM251" s="301" t="s">
        <v>341</v>
      </c>
    </row>
    <row r="252" spans="1:31" s="42" customFormat="1" ht="6.95" customHeight="1">
      <c r="A252" s="29"/>
      <c r="B252" s="267"/>
      <c r="C252" s="268"/>
      <c r="D252" s="268"/>
      <c r="E252" s="268"/>
      <c r="F252" s="268"/>
      <c r="G252" s="268"/>
      <c r="H252" s="268"/>
      <c r="I252" s="268"/>
      <c r="J252" s="268"/>
      <c r="K252" s="269"/>
      <c r="L252" s="28"/>
      <c r="M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</row>
    <row r="253" spans="1:63" s="42" customFormat="1" ht="49.9" customHeight="1">
      <c r="A253" s="270"/>
      <c r="B253" s="270"/>
      <c r="C253" s="270"/>
      <c r="D253" s="270"/>
      <c r="E253" s="271"/>
      <c r="F253" s="271"/>
      <c r="G253" s="270"/>
      <c r="H253" s="270"/>
      <c r="I253" s="270"/>
      <c r="J253" s="265"/>
      <c r="K253" s="65"/>
      <c r="L253" s="65"/>
      <c r="M253" s="65"/>
      <c r="N253" s="192"/>
      <c r="O253" s="65"/>
      <c r="P253" s="65"/>
      <c r="Q253" s="65"/>
      <c r="R253" s="65"/>
      <c r="S253" s="65"/>
      <c r="T253" s="66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T253" s="276"/>
      <c r="AU253" s="276"/>
      <c r="AY253" s="276"/>
      <c r="BK253" s="302"/>
    </row>
    <row r="254" spans="1:63" s="42" customFormat="1" ht="16.35" customHeight="1">
      <c r="A254" s="270"/>
      <c r="B254" s="270"/>
      <c r="C254" s="303"/>
      <c r="D254" s="303"/>
      <c r="E254" s="304"/>
      <c r="F254" s="305"/>
      <c r="G254" s="306"/>
      <c r="H254" s="307"/>
      <c r="I254" s="274"/>
      <c r="J254" s="266"/>
      <c r="K254" s="65"/>
      <c r="L254" s="65"/>
      <c r="M254" s="308"/>
      <c r="N254" s="309"/>
      <c r="O254" s="65"/>
      <c r="P254" s="65"/>
      <c r="Q254" s="65"/>
      <c r="R254" s="65"/>
      <c r="S254" s="65"/>
      <c r="T254" s="66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T254" s="276"/>
      <c r="AU254" s="276"/>
      <c r="AY254" s="276"/>
      <c r="BE254" s="302"/>
      <c r="BF254" s="302"/>
      <c r="BG254" s="302"/>
      <c r="BH254" s="302"/>
      <c r="BI254" s="302"/>
      <c r="BJ254" s="276"/>
      <c r="BK254" s="302"/>
    </row>
    <row r="255" spans="1:63" s="42" customFormat="1" ht="16.35" customHeight="1">
      <c r="A255" s="270"/>
      <c r="B255" s="270"/>
      <c r="C255" s="303"/>
      <c r="D255" s="303"/>
      <c r="E255" s="304"/>
      <c r="F255" s="305"/>
      <c r="G255" s="306"/>
      <c r="H255" s="307"/>
      <c r="I255" s="274"/>
      <c r="J255" s="266"/>
      <c r="K255" s="65"/>
      <c r="L255" s="65"/>
      <c r="M255" s="308"/>
      <c r="N255" s="309"/>
      <c r="O255" s="65"/>
      <c r="P255" s="65"/>
      <c r="Q255" s="65"/>
      <c r="R255" s="65"/>
      <c r="S255" s="65"/>
      <c r="T255" s="66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T255" s="276"/>
      <c r="AU255" s="276"/>
      <c r="AY255" s="276"/>
      <c r="BE255" s="302"/>
      <c r="BF255" s="302"/>
      <c r="BG255" s="302"/>
      <c r="BH255" s="302"/>
      <c r="BI255" s="302"/>
      <c r="BJ255" s="276"/>
      <c r="BK255" s="302"/>
    </row>
    <row r="256" spans="1:63" s="42" customFormat="1" ht="16.35" customHeight="1">
      <c r="A256" s="270"/>
      <c r="B256" s="270"/>
      <c r="C256" s="303"/>
      <c r="D256" s="303"/>
      <c r="E256" s="304"/>
      <c r="F256" s="305"/>
      <c r="G256" s="306"/>
      <c r="H256" s="307"/>
      <c r="I256" s="274"/>
      <c r="J256" s="266"/>
      <c r="K256" s="65"/>
      <c r="L256" s="65"/>
      <c r="M256" s="308"/>
      <c r="N256" s="309"/>
      <c r="O256" s="65"/>
      <c r="P256" s="65"/>
      <c r="Q256" s="65"/>
      <c r="R256" s="65"/>
      <c r="S256" s="65"/>
      <c r="T256" s="66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T256" s="276"/>
      <c r="AU256" s="276"/>
      <c r="AY256" s="276"/>
      <c r="BE256" s="302"/>
      <c r="BF256" s="302"/>
      <c r="BG256" s="302"/>
      <c r="BH256" s="302"/>
      <c r="BI256" s="302"/>
      <c r="BJ256" s="276"/>
      <c r="BK256" s="302"/>
    </row>
    <row r="257" spans="1:63" s="42" customFormat="1" ht="16.35" customHeight="1">
      <c r="A257" s="270"/>
      <c r="B257" s="270"/>
      <c r="C257" s="303"/>
      <c r="D257" s="303"/>
      <c r="E257" s="304"/>
      <c r="F257" s="305"/>
      <c r="G257" s="306"/>
      <c r="H257" s="307"/>
      <c r="I257" s="274"/>
      <c r="J257" s="266"/>
      <c r="K257" s="65"/>
      <c r="L257" s="65"/>
      <c r="M257" s="308"/>
      <c r="N257" s="309"/>
      <c r="O257" s="65"/>
      <c r="P257" s="65"/>
      <c r="Q257" s="65"/>
      <c r="R257" s="65"/>
      <c r="S257" s="65"/>
      <c r="T257" s="66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T257" s="276"/>
      <c r="AU257" s="276"/>
      <c r="AY257" s="276"/>
      <c r="BE257" s="302"/>
      <c r="BF257" s="302"/>
      <c r="BG257" s="302"/>
      <c r="BH257" s="302"/>
      <c r="BI257" s="302"/>
      <c r="BJ257" s="276"/>
      <c r="BK257" s="302"/>
    </row>
    <row r="258" spans="1:63" s="42" customFormat="1" ht="16.35" customHeight="1">
      <c r="A258" s="270"/>
      <c r="B258" s="270"/>
      <c r="C258" s="303"/>
      <c r="D258" s="303"/>
      <c r="E258" s="304"/>
      <c r="F258" s="305"/>
      <c r="G258" s="306"/>
      <c r="H258" s="307"/>
      <c r="I258" s="274"/>
      <c r="J258" s="266"/>
      <c r="K258" s="65"/>
      <c r="L258" s="65"/>
      <c r="M258" s="308"/>
      <c r="N258" s="309"/>
      <c r="O258" s="193"/>
      <c r="P258" s="193"/>
      <c r="Q258" s="193"/>
      <c r="R258" s="193"/>
      <c r="S258" s="193"/>
      <c r="T258" s="194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T258" s="276"/>
      <c r="AU258" s="276"/>
      <c r="AY258" s="276"/>
      <c r="BE258" s="302"/>
      <c r="BF258" s="302"/>
      <c r="BG258" s="302"/>
      <c r="BH258" s="302"/>
      <c r="BI258" s="302"/>
      <c r="BJ258" s="276"/>
      <c r="BK258" s="302"/>
    </row>
    <row r="259" spans="1:31" s="42" customFormat="1" ht="6.95" customHeight="1">
      <c r="A259" s="270"/>
      <c r="B259" s="270"/>
      <c r="C259" s="270"/>
      <c r="D259" s="270"/>
      <c r="E259" s="270"/>
      <c r="F259" s="270"/>
      <c r="G259" s="270"/>
      <c r="H259" s="270"/>
      <c r="I259" s="270"/>
      <c r="J259" s="65"/>
      <c r="K259" s="65"/>
      <c r="L259" s="65"/>
      <c r="M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</row>
    <row r="260" spans="1:12" ht="11.25">
      <c r="A260" s="310"/>
      <c r="B260" s="310"/>
      <c r="C260" s="310"/>
      <c r="D260" s="310"/>
      <c r="E260" s="310"/>
      <c r="F260" s="310"/>
      <c r="G260" s="310"/>
      <c r="H260" s="310"/>
      <c r="I260" s="310"/>
      <c r="J260" s="311"/>
      <c r="K260" s="311"/>
      <c r="L260" s="311"/>
    </row>
    <row r="261" spans="1:12" ht="11.25">
      <c r="A261" s="310"/>
      <c r="B261" s="310"/>
      <c r="C261" s="310"/>
      <c r="D261" s="310"/>
      <c r="E261" s="310"/>
      <c r="F261" s="310"/>
      <c r="G261" s="310"/>
      <c r="H261" s="310"/>
      <c r="I261" s="310"/>
      <c r="J261" s="311"/>
      <c r="K261" s="311"/>
      <c r="L261" s="311"/>
    </row>
    <row r="262" spans="1:12" ht="11.25">
      <c r="A262" s="311"/>
      <c r="B262" s="311"/>
      <c r="C262" s="311"/>
      <c r="D262" s="311"/>
      <c r="E262" s="311"/>
      <c r="F262" s="311"/>
      <c r="G262" s="311"/>
      <c r="H262" s="311"/>
      <c r="I262" s="311"/>
      <c r="J262" s="311"/>
      <c r="K262" s="311"/>
      <c r="L262" s="311"/>
    </row>
    <row r="263" spans="1:12" ht="11.25">
      <c r="A263" s="311"/>
      <c r="B263" s="311"/>
      <c r="C263" s="311"/>
      <c r="D263" s="311"/>
      <c r="E263" s="311"/>
      <c r="F263" s="311"/>
      <c r="G263" s="311"/>
      <c r="H263" s="311"/>
      <c r="I263" s="311"/>
      <c r="J263" s="311"/>
      <c r="K263" s="311"/>
      <c r="L263" s="311"/>
    </row>
    <row r="264" spans="1:12" ht="11.25">
      <c r="A264" s="311"/>
      <c r="B264" s="311"/>
      <c r="C264" s="311"/>
      <c r="D264" s="311"/>
      <c r="E264" s="311"/>
      <c r="F264" s="311"/>
      <c r="G264" s="311"/>
      <c r="H264" s="311"/>
      <c r="I264" s="311"/>
      <c r="J264" s="311"/>
      <c r="K264" s="311"/>
      <c r="L264" s="311"/>
    </row>
    <row r="265" ht="11.25"/>
  </sheetData>
  <sheetProtection algorithmName="SHA-512" hashValue="pv9JhFZM60ltEkh8LhSWYhawYjr6Y2RI6gFyQW2+DZRXEaQRdKiFgZZa4HwiKuhKEXOISXc/R8HFsfYL8+jujQ==" saltValue="gQFJpRE2xb3bG7m5gn4gwA==" spinCount="100000" sheet="1" objects="1" scenarios="1" formatColumns="0" formatRows="0" autoFilter="0"/>
  <autoFilter ref="C127:K258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254:D259 D252">
      <formula1>"K, M"</formula1>
    </dataValidation>
    <dataValidation type="list" allowBlank="1" showInputMessage="1" showErrorMessage="1" error="Povoleny jsou hodnoty základní, snížená, zákl. přenesená, sníž. přenesená, nulová." sqref="N254:N259 N252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58"/>
  <sheetViews>
    <sheetView showGridLines="0" workbookViewId="0" topLeftCell="A1">
      <selection activeCell="F23" sqref="F23"/>
    </sheetView>
  </sheetViews>
  <sheetFormatPr defaultColWidth="9.140625" defaultRowHeight="12"/>
  <cols>
    <col min="1" max="1" width="8.28125" style="15" customWidth="1"/>
    <col min="2" max="2" width="1.1484375" style="15" customWidth="1"/>
    <col min="3" max="3" width="4.140625" style="15" customWidth="1"/>
    <col min="4" max="4" width="4.28125" style="15" customWidth="1"/>
    <col min="5" max="5" width="17.140625" style="15" customWidth="1"/>
    <col min="6" max="6" width="50.8515625" style="15" customWidth="1"/>
    <col min="7" max="7" width="7.421875" style="15" customWidth="1"/>
    <col min="8" max="8" width="14.00390625" style="15" customWidth="1"/>
    <col min="9" max="9" width="15.8515625" style="15" customWidth="1"/>
    <col min="10" max="11" width="22.28125" style="15" customWidth="1"/>
    <col min="12" max="12" width="9.28125" style="15" customWidth="1"/>
    <col min="13" max="13" width="10.8515625" style="15" hidden="1" customWidth="1"/>
    <col min="14" max="14" width="9.28125" style="15" hidden="1" customWidth="1"/>
    <col min="15" max="20" width="14.140625" style="15" hidden="1" customWidth="1"/>
    <col min="21" max="21" width="16.28125" style="15" hidden="1" customWidth="1"/>
    <col min="22" max="22" width="12.28125" style="15" customWidth="1"/>
    <col min="23" max="23" width="16.28125" style="15" customWidth="1"/>
    <col min="24" max="24" width="12.28125" style="15" customWidth="1"/>
    <col min="25" max="25" width="15.00390625" style="15" customWidth="1"/>
    <col min="26" max="26" width="11.00390625" style="15" customWidth="1"/>
    <col min="27" max="27" width="15.00390625" style="15" customWidth="1"/>
    <col min="28" max="28" width="16.28125" style="15" customWidth="1"/>
    <col min="29" max="29" width="11.00390625" style="15" customWidth="1"/>
    <col min="30" max="30" width="15.00390625" style="15" customWidth="1"/>
    <col min="31" max="31" width="16.28125" style="15" customWidth="1"/>
    <col min="32" max="43" width="9.28125" style="15" customWidth="1"/>
    <col min="44" max="65" width="9.28125" style="15" hidden="1" customWidth="1"/>
    <col min="66" max="16384" width="9.28125" style="15" customWidth="1"/>
  </cols>
  <sheetData>
    <row r="1" ht="12"/>
    <row r="2" spans="12:56" ht="36.95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276" t="s">
        <v>94</v>
      </c>
      <c r="AZ2" s="277" t="s">
        <v>100</v>
      </c>
      <c r="BA2" s="277" t="s">
        <v>1</v>
      </c>
      <c r="BB2" s="277" t="s">
        <v>1</v>
      </c>
      <c r="BC2" s="277" t="s">
        <v>101</v>
      </c>
      <c r="BD2" s="277" t="s">
        <v>91</v>
      </c>
    </row>
    <row r="3" spans="2:56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4"/>
      <c r="AT3" s="276" t="s">
        <v>91</v>
      </c>
      <c r="AZ3" s="277" t="s">
        <v>343</v>
      </c>
      <c r="BA3" s="277" t="s">
        <v>1</v>
      </c>
      <c r="BB3" s="277" t="s">
        <v>1</v>
      </c>
      <c r="BC3" s="277" t="s">
        <v>344</v>
      </c>
      <c r="BD3" s="277" t="s">
        <v>91</v>
      </c>
    </row>
    <row r="4" spans="2:56" ht="24.95" customHeight="1">
      <c r="B4" s="14"/>
      <c r="D4" s="16" t="s">
        <v>102</v>
      </c>
      <c r="L4" s="14"/>
      <c r="M4" s="278" t="s">
        <v>10</v>
      </c>
      <c r="AT4" s="276" t="s">
        <v>4</v>
      </c>
      <c r="AZ4" s="277" t="s">
        <v>98</v>
      </c>
      <c r="BA4" s="277" t="s">
        <v>1</v>
      </c>
      <c r="BB4" s="277" t="s">
        <v>1</v>
      </c>
      <c r="BC4" s="277" t="s">
        <v>99</v>
      </c>
      <c r="BD4" s="277" t="s">
        <v>91</v>
      </c>
    </row>
    <row r="5" spans="2:56" ht="6.95" customHeight="1">
      <c r="B5" s="14"/>
      <c r="L5" s="14"/>
      <c r="AZ5" s="277" t="s">
        <v>345</v>
      </c>
      <c r="BA5" s="277" t="s">
        <v>1</v>
      </c>
      <c r="BB5" s="277" t="s">
        <v>1</v>
      </c>
      <c r="BC5" s="277" t="s">
        <v>346</v>
      </c>
      <c r="BD5" s="277" t="s">
        <v>91</v>
      </c>
    </row>
    <row r="6" spans="2:56" ht="12" customHeight="1">
      <c r="B6" s="14"/>
      <c r="D6" s="22" t="s">
        <v>16</v>
      </c>
      <c r="L6" s="14"/>
      <c r="AZ6" s="277" t="s">
        <v>347</v>
      </c>
      <c r="BA6" s="277" t="s">
        <v>1</v>
      </c>
      <c r="BB6" s="277" t="s">
        <v>1</v>
      </c>
      <c r="BC6" s="277" t="s">
        <v>348</v>
      </c>
      <c r="BD6" s="277" t="s">
        <v>91</v>
      </c>
    </row>
    <row r="7" spans="2:56" ht="16.5" customHeight="1">
      <c r="B7" s="14"/>
      <c r="E7" s="261" t="str">
        <f>'Rekapitulace stavby'!K6</f>
        <v>Školní družina Děčín II</v>
      </c>
      <c r="F7" s="262"/>
      <c r="G7" s="262"/>
      <c r="H7" s="262"/>
      <c r="L7" s="14"/>
      <c r="AZ7" s="277" t="s">
        <v>349</v>
      </c>
      <c r="BA7" s="277" t="s">
        <v>1</v>
      </c>
      <c r="BB7" s="277" t="s">
        <v>1</v>
      </c>
      <c r="BC7" s="277" t="s">
        <v>350</v>
      </c>
      <c r="BD7" s="277" t="s">
        <v>91</v>
      </c>
    </row>
    <row r="8" spans="1:56" s="42" customFormat="1" ht="12" customHeight="1">
      <c r="A8" s="29"/>
      <c r="B8" s="28"/>
      <c r="C8" s="29"/>
      <c r="D8" s="22" t="s">
        <v>103</v>
      </c>
      <c r="E8" s="29"/>
      <c r="F8" s="29"/>
      <c r="G8" s="29"/>
      <c r="H8" s="29"/>
      <c r="I8" s="29"/>
      <c r="J8" s="29"/>
      <c r="K8" s="29"/>
      <c r="L8" s="41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Z8" s="277" t="s">
        <v>351</v>
      </c>
      <c r="BA8" s="277" t="s">
        <v>1</v>
      </c>
      <c r="BB8" s="277" t="s">
        <v>1</v>
      </c>
      <c r="BC8" s="277" t="s">
        <v>352</v>
      </c>
      <c r="BD8" s="277" t="s">
        <v>91</v>
      </c>
    </row>
    <row r="9" spans="1:56" s="42" customFormat="1" ht="16.5" customHeight="1">
      <c r="A9" s="29"/>
      <c r="B9" s="28"/>
      <c r="C9" s="29"/>
      <c r="D9" s="29"/>
      <c r="E9" s="238" t="s">
        <v>353</v>
      </c>
      <c r="F9" s="263"/>
      <c r="G9" s="263"/>
      <c r="H9" s="263"/>
      <c r="I9" s="29"/>
      <c r="J9" s="29"/>
      <c r="K9" s="29"/>
      <c r="L9" s="41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Z9" s="277" t="s">
        <v>354</v>
      </c>
      <c r="BA9" s="277" t="s">
        <v>1</v>
      </c>
      <c r="BB9" s="277" t="s">
        <v>1</v>
      </c>
      <c r="BC9" s="277" t="s">
        <v>350</v>
      </c>
      <c r="BD9" s="277" t="s">
        <v>91</v>
      </c>
    </row>
    <row r="10" spans="1:31" s="42" customFormat="1" ht="11.25">
      <c r="A10" s="29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41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42" customFormat="1" ht="12" customHeight="1">
      <c r="A11" s="29"/>
      <c r="B11" s="28"/>
      <c r="C11" s="29"/>
      <c r="D11" s="22" t="s">
        <v>18</v>
      </c>
      <c r="E11" s="29"/>
      <c r="F11" s="20" t="s">
        <v>1</v>
      </c>
      <c r="G11" s="29"/>
      <c r="H11" s="29"/>
      <c r="I11" s="22" t="s">
        <v>19</v>
      </c>
      <c r="J11" s="20" t="s">
        <v>1</v>
      </c>
      <c r="K11" s="29"/>
      <c r="L11" s="41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42" customFormat="1" ht="12" customHeight="1">
      <c r="A12" s="29"/>
      <c r="B12" s="28"/>
      <c r="C12" s="29"/>
      <c r="D12" s="22" t="s">
        <v>20</v>
      </c>
      <c r="E12" s="29"/>
      <c r="F12" s="20" t="s">
        <v>21</v>
      </c>
      <c r="G12" s="29"/>
      <c r="H12" s="29"/>
      <c r="I12" s="22" t="s">
        <v>22</v>
      </c>
      <c r="J12" s="60">
        <f>'Rekapitulace stavby'!AN8</f>
        <v>44823</v>
      </c>
      <c r="K12" s="29"/>
      <c r="L12" s="41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42" customFormat="1" ht="10.9" customHeight="1">
      <c r="A13" s="29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41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42" customFormat="1" ht="12" customHeight="1">
      <c r="A14" s="29"/>
      <c r="B14" s="28"/>
      <c r="C14" s="29"/>
      <c r="D14" s="22" t="s">
        <v>23</v>
      </c>
      <c r="E14" s="29"/>
      <c r="F14" s="29"/>
      <c r="G14" s="29"/>
      <c r="H14" s="29"/>
      <c r="I14" s="22" t="s">
        <v>24</v>
      </c>
      <c r="J14" s="20" t="s">
        <v>25</v>
      </c>
      <c r="K14" s="29"/>
      <c r="L14" s="41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42" customFormat="1" ht="18" customHeight="1">
      <c r="A15" s="29"/>
      <c r="B15" s="28"/>
      <c r="C15" s="29"/>
      <c r="D15" s="29"/>
      <c r="E15" s="20" t="s">
        <v>26</v>
      </c>
      <c r="F15" s="29"/>
      <c r="G15" s="29"/>
      <c r="H15" s="29"/>
      <c r="I15" s="22" t="s">
        <v>27</v>
      </c>
      <c r="J15" s="20" t="s">
        <v>28</v>
      </c>
      <c r="K15" s="29"/>
      <c r="L15" s="41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42" customFormat="1" ht="6.95" customHeight="1">
      <c r="A16" s="29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41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42" customFormat="1" ht="12" customHeight="1">
      <c r="A17" s="29"/>
      <c r="B17" s="28"/>
      <c r="C17" s="29"/>
      <c r="D17" s="22" t="s">
        <v>29</v>
      </c>
      <c r="E17" s="29"/>
      <c r="F17" s="29"/>
      <c r="G17" s="29"/>
      <c r="H17" s="29"/>
      <c r="I17" s="22" t="s">
        <v>24</v>
      </c>
      <c r="J17" s="24" t="str">
        <f>'Rekapitulace stavby'!AN13</f>
        <v>Vyplň údaj</v>
      </c>
      <c r="K17" s="29"/>
      <c r="L17" s="41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42" customFormat="1" ht="18" customHeight="1">
      <c r="A18" s="29"/>
      <c r="B18" s="28"/>
      <c r="C18" s="29"/>
      <c r="D18" s="29"/>
      <c r="E18" s="225" t="str">
        <f>'Rekapitulace stavby'!E14</f>
        <v>Vyplň údaj</v>
      </c>
      <c r="F18" s="316"/>
      <c r="G18" s="316"/>
      <c r="H18" s="316"/>
      <c r="I18" s="22" t="s">
        <v>27</v>
      </c>
      <c r="J18" s="24" t="str">
        <f>'Rekapitulace stavby'!AN14</f>
        <v>Vyplň údaj</v>
      </c>
      <c r="K18" s="29"/>
      <c r="L18" s="41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42" customFormat="1" ht="6.95" customHeight="1">
      <c r="A19" s="29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41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42" customFormat="1" ht="12" customHeight="1">
      <c r="A20" s="29"/>
      <c r="B20" s="28"/>
      <c r="C20" s="29"/>
      <c r="D20" s="22" t="s">
        <v>31</v>
      </c>
      <c r="E20" s="29"/>
      <c r="F20" s="29"/>
      <c r="G20" s="29"/>
      <c r="H20" s="29"/>
      <c r="I20" s="22" t="s">
        <v>24</v>
      </c>
      <c r="J20" s="20" t="s">
        <v>32</v>
      </c>
      <c r="K20" s="29"/>
      <c r="L20" s="41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42" customFormat="1" ht="18" customHeight="1">
      <c r="A21" s="29"/>
      <c r="B21" s="28"/>
      <c r="C21" s="29"/>
      <c r="D21" s="29"/>
      <c r="E21" s="20" t="s">
        <v>33</v>
      </c>
      <c r="F21" s="29"/>
      <c r="G21" s="29"/>
      <c r="H21" s="29"/>
      <c r="I21" s="22" t="s">
        <v>27</v>
      </c>
      <c r="J21" s="20" t="s">
        <v>34</v>
      </c>
      <c r="K21" s="29"/>
      <c r="L21" s="41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42" customFormat="1" ht="6.95" customHeight="1">
      <c r="A22" s="29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41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42" customFormat="1" ht="12" customHeight="1">
      <c r="A23" s="29"/>
      <c r="B23" s="28"/>
      <c r="C23" s="29"/>
      <c r="D23" s="22" t="s">
        <v>36</v>
      </c>
      <c r="E23" s="29"/>
      <c r="F23" s="29"/>
      <c r="G23" s="29"/>
      <c r="H23" s="29"/>
      <c r="I23" s="22" t="s">
        <v>24</v>
      </c>
      <c r="J23" s="20" t="s">
        <v>37</v>
      </c>
      <c r="K23" s="29"/>
      <c r="L23" s="41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42" customFormat="1" ht="18" customHeight="1">
      <c r="A24" s="29"/>
      <c r="B24" s="28"/>
      <c r="C24" s="29"/>
      <c r="D24" s="29"/>
      <c r="E24" s="20" t="s">
        <v>38</v>
      </c>
      <c r="F24" s="29"/>
      <c r="G24" s="29"/>
      <c r="H24" s="29"/>
      <c r="I24" s="22" t="s">
        <v>27</v>
      </c>
      <c r="J24" s="20" t="s">
        <v>39</v>
      </c>
      <c r="K24" s="29"/>
      <c r="L24" s="41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42" customFormat="1" ht="6.95" customHeight="1">
      <c r="A25" s="29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41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42" customFormat="1" ht="12" customHeight="1">
      <c r="A26" s="29"/>
      <c r="B26" s="28"/>
      <c r="C26" s="29"/>
      <c r="D26" s="22" t="s">
        <v>40</v>
      </c>
      <c r="E26" s="29"/>
      <c r="F26" s="29"/>
      <c r="G26" s="29"/>
      <c r="H26" s="29"/>
      <c r="I26" s="29"/>
      <c r="J26" s="29"/>
      <c r="K26" s="29"/>
      <c r="L26" s="41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82" customFormat="1" ht="16.5" customHeight="1">
      <c r="A27" s="279"/>
      <c r="B27" s="280"/>
      <c r="C27" s="279"/>
      <c r="D27" s="279"/>
      <c r="E27" s="227" t="s">
        <v>1</v>
      </c>
      <c r="F27" s="227"/>
      <c r="G27" s="227"/>
      <c r="H27" s="227"/>
      <c r="I27" s="279"/>
      <c r="J27" s="279"/>
      <c r="K27" s="279"/>
      <c r="L27" s="281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</row>
    <row r="28" spans="1:31" s="42" customFormat="1" ht="6.95" customHeight="1">
      <c r="A28" s="29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41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42" customFormat="1" ht="6.95" customHeight="1">
      <c r="A29" s="29"/>
      <c r="B29" s="28"/>
      <c r="C29" s="29"/>
      <c r="D29" s="73"/>
      <c r="E29" s="73"/>
      <c r="F29" s="73"/>
      <c r="G29" s="73"/>
      <c r="H29" s="73"/>
      <c r="I29" s="73"/>
      <c r="J29" s="73"/>
      <c r="K29" s="73"/>
      <c r="L29" s="41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42" customFormat="1" ht="25.35" customHeight="1">
      <c r="A30" s="29"/>
      <c r="B30" s="28"/>
      <c r="C30" s="29"/>
      <c r="D30" s="283" t="s">
        <v>41</v>
      </c>
      <c r="E30" s="29"/>
      <c r="F30" s="29"/>
      <c r="G30" s="29"/>
      <c r="H30" s="29"/>
      <c r="I30" s="29"/>
      <c r="J30" s="78">
        <f>ROUND(J135,2)</f>
        <v>0</v>
      </c>
      <c r="K30" s="29"/>
      <c r="L30" s="41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42" customFormat="1" ht="6.95" customHeight="1">
      <c r="A31" s="29"/>
      <c r="B31" s="28"/>
      <c r="C31" s="29"/>
      <c r="D31" s="73"/>
      <c r="E31" s="73"/>
      <c r="F31" s="73"/>
      <c r="G31" s="73"/>
      <c r="H31" s="73"/>
      <c r="I31" s="73"/>
      <c r="J31" s="73"/>
      <c r="K31" s="73"/>
      <c r="L31" s="41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42" customFormat="1" ht="14.45" customHeight="1">
      <c r="A32" s="29"/>
      <c r="B32" s="28"/>
      <c r="C32" s="29"/>
      <c r="D32" s="29"/>
      <c r="E32" s="29"/>
      <c r="F32" s="33" t="s">
        <v>43</v>
      </c>
      <c r="G32" s="29"/>
      <c r="H32" s="29"/>
      <c r="I32" s="33" t="s">
        <v>42</v>
      </c>
      <c r="J32" s="33" t="s">
        <v>44</v>
      </c>
      <c r="K32" s="29"/>
      <c r="L32" s="41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42" customFormat="1" ht="14.45" customHeight="1">
      <c r="A33" s="29"/>
      <c r="B33" s="28"/>
      <c r="C33" s="29"/>
      <c r="D33" s="284" t="s">
        <v>45</v>
      </c>
      <c r="E33" s="22" t="s">
        <v>46</v>
      </c>
      <c r="F33" s="285">
        <f>ROUND((ROUND((SUM(BE135:BE650)),2)+SUM(BE653:BE657)),2)</f>
        <v>0</v>
      </c>
      <c r="G33" s="29"/>
      <c r="H33" s="29"/>
      <c r="I33" s="286">
        <v>0.21</v>
      </c>
      <c r="J33" s="285">
        <f>ROUND((ROUND(((SUM(BE135:BE650))*I33),2)+(SUM(BE653:BE657)*I33)),2)</f>
        <v>0</v>
      </c>
      <c r="K33" s="29"/>
      <c r="L33" s="41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42" customFormat="1" ht="14.45" customHeight="1">
      <c r="A34" s="29"/>
      <c r="B34" s="28"/>
      <c r="C34" s="29"/>
      <c r="D34" s="29"/>
      <c r="E34" s="22" t="s">
        <v>47</v>
      </c>
      <c r="F34" s="285">
        <f>ROUND((ROUND((SUM(BF135:BF650)),2)+SUM(BF653:BF657)),2)</f>
        <v>0</v>
      </c>
      <c r="G34" s="29"/>
      <c r="H34" s="29"/>
      <c r="I34" s="286">
        <v>0.15</v>
      </c>
      <c r="J34" s="285">
        <f>ROUND((ROUND(((SUM(BF135:BF650))*I34),2)+(SUM(BF653:BF657)*I34)),2)</f>
        <v>0</v>
      </c>
      <c r="K34" s="29"/>
      <c r="L34" s="41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42" customFormat="1" ht="14.45" customHeight="1" hidden="1">
      <c r="A35" s="29"/>
      <c r="B35" s="28"/>
      <c r="C35" s="29"/>
      <c r="D35" s="29"/>
      <c r="E35" s="22" t="s">
        <v>48</v>
      </c>
      <c r="F35" s="285">
        <f>ROUND((ROUND((SUM(BG135:BG650)),2)+SUM(BG653:BG657)),2)</f>
        <v>0</v>
      </c>
      <c r="G35" s="29"/>
      <c r="H35" s="29"/>
      <c r="I35" s="286">
        <v>0.21</v>
      </c>
      <c r="J35" s="285">
        <f>0</f>
        <v>0</v>
      </c>
      <c r="K35" s="29"/>
      <c r="L35" s="41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42" customFormat="1" ht="14.45" customHeight="1" hidden="1">
      <c r="A36" s="29"/>
      <c r="B36" s="28"/>
      <c r="C36" s="29"/>
      <c r="D36" s="29"/>
      <c r="E36" s="22" t="s">
        <v>49</v>
      </c>
      <c r="F36" s="285">
        <f>ROUND((ROUND((SUM(BH135:BH650)),2)+SUM(BH653:BH657)),2)</f>
        <v>0</v>
      </c>
      <c r="G36" s="29"/>
      <c r="H36" s="29"/>
      <c r="I36" s="286">
        <v>0.15</v>
      </c>
      <c r="J36" s="285">
        <f>0</f>
        <v>0</v>
      </c>
      <c r="K36" s="29"/>
      <c r="L36" s="41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42" customFormat="1" ht="14.45" customHeight="1" hidden="1">
      <c r="A37" s="29"/>
      <c r="B37" s="28"/>
      <c r="C37" s="29"/>
      <c r="D37" s="29"/>
      <c r="E37" s="22" t="s">
        <v>50</v>
      </c>
      <c r="F37" s="285">
        <f>ROUND((ROUND((SUM(BI135:BI650)),2)+SUM(BI653:BI657)),2)</f>
        <v>0</v>
      </c>
      <c r="G37" s="29"/>
      <c r="H37" s="29"/>
      <c r="I37" s="286">
        <v>0</v>
      </c>
      <c r="J37" s="285">
        <f>0</f>
        <v>0</v>
      </c>
      <c r="K37" s="29"/>
      <c r="L37" s="41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42" customFormat="1" ht="6.95" customHeight="1">
      <c r="A38" s="29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41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42" customFormat="1" ht="25.35" customHeight="1">
      <c r="A39" s="29"/>
      <c r="B39" s="28"/>
      <c r="C39" s="110"/>
      <c r="D39" s="287" t="s">
        <v>51</v>
      </c>
      <c r="E39" s="67"/>
      <c r="F39" s="67"/>
      <c r="G39" s="288" t="s">
        <v>52</v>
      </c>
      <c r="H39" s="289" t="s">
        <v>53</v>
      </c>
      <c r="I39" s="67"/>
      <c r="J39" s="290">
        <f>SUM(J30:J37)</f>
        <v>0</v>
      </c>
      <c r="K39" s="291"/>
      <c r="L39" s="41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42" customFormat="1" ht="14.45" customHeight="1">
      <c r="A40" s="29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41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ht="14.45" customHeight="1">
      <c r="B41" s="14"/>
      <c r="L41" s="14"/>
    </row>
    <row r="42" spans="2:12" ht="14.45" customHeight="1">
      <c r="B42" s="14"/>
      <c r="L42" s="14"/>
    </row>
    <row r="43" spans="2:12" ht="14.45" customHeight="1">
      <c r="B43" s="14"/>
      <c r="L43" s="14"/>
    </row>
    <row r="44" spans="2:12" ht="14.45" customHeight="1">
      <c r="B44" s="14"/>
      <c r="L44" s="14"/>
    </row>
    <row r="45" spans="2:12" ht="14.45" customHeight="1">
      <c r="B45" s="14"/>
      <c r="L45" s="14"/>
    </row>
    <row r="46" spans="2:12" ht="14.45" customHeight="1">
      <c r="B46" s="14"/>
      <c r="L46" s="14"/>
    </row>
    <row r="47" spans="2:12" ht="14.45" customHeight="1">
      <c r="B47" s="14"/>
      <c r="L47" s="14"/>
    </row>
    <row r="48" spans="2:12" ht="14.45" customHeight="1">
      <c r="B48" s="14"/>
      <c r="L48" s="14"/>
    </row>
    <row r="49" spans="2:12" ht="14.45" customHeight="1">
      <c r="B49" s="14"/>
      <c r="L49" s="14"/>
    </row>
    <row r="50" spans="2:12" s="42" customFormat="1" ht="14.45" customHeight="1">
      <c r="B50" s="41"/>
      <c r="D50" s="43" t="s">
        <v>54</v>
      </c>
      <c r="E50" s="44"/>
      <c r="F50" s="44"/>
      <c r="G50" s="43" t="s">
        <v>55</v>
      </c>
      <c r="H50" s="44"/>
      <c r="I50" s="44"/>
      <c r="J50" s="44"/>
      <c r="K50" s="44"/>
      <c r="L50" s="41"/>
    </row>
    <row r="51" spans="2:12" ht="11.25">
      <c r="B51" s="14"/>
      <c r="L51" s="14"/>
    </row>
    <row r="52" spans="2:12" ht="11.25">
      <c r="B52" s="14"/>
      <c r="L52" s="14"/>
    </row>
    <row r="53" spans="2:12" ht="11.25">
      <c r="B53" s="14"/>
      <c r="L53" s="14"/>
    </row>
    <row r="54" spans="2:12" ht="11.25">
      <c r="B54" s="14"/>
      <c r="L54" s="14"/>
    </row>
    <row r="55" spans="2:12" ht="11.25">
      <c r="B55" s="14"/>
      <c r="L55" s="14"/>
    </row>
    <row r="56" spans="2:12" ht="11.25">
      <c r="B56" s="14"/>
      <c r="L56" s="14"/>
    </row>
    <row r="57" spans="2:12" ht="11.25">
      <c r="B57" s="14"/>
      <c r="L57" s="14"/>
    </row>
    <row r="58" spans="2:12" ht="11.25">
      <c r="B58" s="14"/>
      <c r="L58" s="14"/>
    </row>
    <row r="59" spans="2:12" ht="11.25">
      <c r="B59" s="14"/>
      <c r="L59" s="14"/>
    </row>
    <row r="60" spans="2:12" ht="11.25">
      <c r="B60" s="14"/>
      <c r="L60" s="14"/>
    </row>
    <row r="61" spans="1:31" s="42" customFormat="1" ht="12.75">
      <c r="A61" s="29"/>
      <c r="B61" s="28"/>
      <c r="C61" s="29"/>
      <c r="D61" s="46" t="s">
        <v>56</v>
      </c>
      <c r="E61" s="31"/>
      <c r="F61" s="292" t="s">
        <v>57</v>
      </c>
      <c r="G61" s="46" t="s">
        <v>56</v>
      </c>
      <c r="H61" s="31"/>
      <c r="I61" s="31"/>
      <c r="J61" s="293" t="s">
        <v>57</v>
      </c>
      <c r="K61" s="31"/>
      <c r="L61" s="41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4"/>
      <c r="L62" s="14"/>
    </row>
    <row r="63" spans="2:12" ht="11.25">
      <c r="B63" s="14"/>
      <c r="L63" s="14"/>
    </row>
    <row r="64" spans="2:12" ht="11.25">
      <c r="B64" s="14"/>
      <c r="L64" s="14"/>
    </row>
    <row r="65" spans="1:31" s="42" customFormat="1" ht="12.75">
      <c r="A65" s="29"/>
      <c r="B65" s="28"/>
      <c r="C65" s="29"/>
      <c r="D65" s="43" t="s">
        <v>58</v>
      </c>
      <c r="E65" s="47"/>
      <c r="F65" s="47"/>
      <c r="G65" s="43" t="s">
        <v>59</v>
      </c>
      <c r="H65" s="47"/>
      <c r="I65" s="47"/>
      <c r="J65" s="47"/>
      <c r="K65" s="47"/>
      <c r="L65" s="41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4"/>
      <c r="L66" s="14"/>
    </row>
    <row r="67" spans="2:12" ht="11.25">
      <c r="B67" s="14"/>
      <c r="L67" s="14"/>
    </row>
    <row r="68" spans="2:12" ht="11.25">
      <c r="B68" s="14"/>
      <c r="L68" s="14"/>
    </row>
    <row r="69" spans="2:12" ht="11.25">
      <c r="B69" s="14"/>
      <c r="L69" s="14"/>
    </row>
    <row r="70" spans="2:12" ht="11.25">
      <c r="B70" s="14"/>
      <c r="L70" s="14"/>
    </row>
    <row r="71" spans="2:12" ht="11.25">
      <c r="B71" s="14"/>
      <c r="L71" s="14"/>
    </row>
    <row r="72" spans="2:12" ht="11.25">
      <c r="B72" s="14"/>
      <c r="L72" s="14"/>
    </row>
    <row r="73" spans="2:12" ht="11.25">
      <c r="B73" s="14"/>
      <c r="L73" s="14"/>
    </row>
    <row r="74" spans="2:12" ht="11.25">
      <c r="B74" s="14"/>
      <c r="L74" s="14"/>
    </row>
    <row r="75" spans="2:12" ht="11.25">
      <c r="B75" s="14"/>
      <c r="L75" s="14"/>
    </row>
    <row r="76" spans="1:31" s="42" customFormat="1" ht="12.75">
      <c r="A76" s="29"/>
      <c r="B76" s="28"/>
      <c r="C76" s="29"/>
      <c r="D76" s="46" t="s">
        <v>56</v>
      </c>
      <c r="E76" s="31"/>
      <c r="F76" s="292" t="s">
        <v>57</v>
      </c>
      <c r="G76" s="46" t="s">
        <v>56</v>
      </c>
      <c r="H76" s="31"/>
      <c r="I76" s="31"/>
      <c r="J76" s="293" t="s">
        <v>57</v>
      </c>
      <c r="K76" s="31"/>
      <c r="L76" s="41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42" customFormat="1" ht="14.45" customHeight="1">
      <c r="A77" s="29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1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42" customFormat="1" ht="6.95" customHeight="1">
      <c r="A81" s="29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1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42" customFormat="1" ht="24.95" customHeight="1">
      <c r="A82" s="29"/>
      <c r="B82" s="28"/>
      <c r="C82" s="16" t="s">
        <v>105</v>
      </c>
      <c r="D82" s="29"/>
      <c r="E82" s="29"/>
      <c r="F82" s="29"/>
      <c r="G82" s="29"/>
      <c r="H82" s="29"/>
      <c r="I82" s="29"/>
      <c r="J82" s="29"/>
      <c r="K82" s="29"/>
      <c r="L82" s="41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42" customFormat="1" ht="6.95" customHeight="1">
      <c r="A83" s="29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41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42" customFormat="1" ht="12" customHeight="1">
      <c r="A84" s="29"/>
      <c r="B84" s="28"/>
      <c r="C84" s="22" t="s">
        <v>16</v>
      </c>
      <c r="D84" s="29"/>
      <c r="E84" s="29"/>
      <c r="F84" s="29"/>
      <c r="G84" s="29"/>
      <c r="H84" s="29"/>
      <c r="I84" s="29"/>
      <c r="J84" s="29"/>
      <c r="K84" s="29"/>
      <c r="L84" s="41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42" customFormat="1" ht="16.5" customHeight="1">
      <c r="A85" s="29"/>
      <c r="B85" s="28"/>
      <c r="C85" s="29"/>
      <c r="D85" s="29"/>
      <c r="E85" s="261" t="str">
        <f>E7</f>
        <v>Školní družina Děčín II</v>
      </c>
      <c r="F85" s="262"/>
      <c r="G85" s="262"/>
      <c r="H85" s="262"/>
      <c r="I85" s="29"/>
      <c r="J85" s="29"/>
      <c r="K85" s="29"/>
      <c r="L85" s="41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42" customFormat="1" ht="12" customHeight="1">
      <c r="A86" s="29"/>
      <c r="B86" s="28"/>
      <c r="C86" s="22" t="s">
        <v>103</v>
      </c>
      <c r="D86" s="29"/>
      <c r="E86" s="29"/>
      <c r="F86" s="29"/>
      <c r="G86" s="29"/>
      <c r="H86" s="29"/>
      <c r="I86" s="29"/>
      <c r="J86" s="29"/>
      <c r="K86" s="29"/>
      <c r="L86" s="41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42" customFormat="1" ht="16.5" customHeight="1">
      <c r="A87" s="29"/>
      <c r="B87" s="28"/>
      <c r="C87" s="29"/>
      <c r="D87" s="29"/>
      <c r="E87" s="238" t="str">
        <f>E9</f>
        <v>02 - Nové konstrukce</v>
      </c>
      <c r="F87" s="263"/>
      <c r="G87" s="263"/>
      <c r="H87" s="263"/>
      <c r="I87" s="29"/>
      <c r="J87" s="29"/>
      <c r="K87" s="29"/>
      <c r="L87" s="41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42" customFormat="1" ht="6.95" customHeight="1">
      <c r="A88" s="29"/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41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42" customFormat="1" ht="12" customHeight="1">
      <c r="A89" s="29"/>
      <c r="B89" s="28"/>
      <c r="C89" s="22" t="s">
        <v>20</v>
      </c>
      <c r="D89" s="29"/>
      <c r="E89" s="29"/>
      <c r="F89" s="20" t="str">
        <f>F12</f>
        <v>Kamenická 1058/48</v>
      </c>
      <c r="G89" s="29"/>
      <c r="H89" s="29"/>
      <c r="I89" s="22" t="s">
        <v>22</v>
      </c>
      <c r="J89" s="60">
        <f>IF(J12="","",J12)</f>
        <v>44823</v>
      </c>
      <c r="K89" s="29"/>
      <c r="L89" s="41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42" customFormat="1" ht="6.95" customHeight="1">
      <c r="A90" s="29"/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41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42" customFormat="1" ht="15.2" customHeight="1">
      <c r="A91" s="29"/>
      <c r="B91" s="28"/>
      <c r="C91" s="22" t="s">
        <v>23</v>
      </c>
      <c r="D91" s="29"/>
      <c r="E91" s="29"/>
      <c r="F91" s="20" t="str">
        <f>E15</f>
        <v>Statutární město Děčín</v>
      </c>
      <c r="G91" s="29"/>
      <c r="H91" s="29"/>
      <c r="I91" s="22" t="s">
        <v>31</v>
      </c>
      <c r="J91" s="25" t="str">
        <f>E21</f>
        <v>arde s.r.o.</v>
      </c>
      <c r="K91" s="29"/>
      <c r="L91" s="41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42" customFormat="1" ht="25.7" customHeight="1">
      <c r="A92" s="29"/>
      <c r="B92" s="28"/>
      <c r="C92" s="22" t="s">
        <v>29</v>
      </c>
      <c r="D92" s="29"/>
      <c r="E92" s="29"/>
      <c r="F92" s="20" t="str">
        <f>IF(E18="","",E18)</f>
        <v>Vyplň údaj</v>
      </c>
      <c r="G92" s="29"/>
      <c r="H92" s="29"/>
      <c r="I92" s="22" t="s">
        <v>36</v>
      </c>
      <c r="J92" s="25" t="str">
        <f>E24</f>
        <v>STAGA stavební agentura s.r.o.</v>
      </c>
      <c r="K92" s="29"/>
      <c r="L92" s="41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42" customFormat="1" ht="10.35" customHeight="1">
      <c r="A93" s="29"/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41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42" customFormat="1" ht="29.25" customHeight="1">
      <c r="A94" s="29"/>
      <c r="B94" s="28"/>
      <c r="C94" s="109" t="s">
        <v>106</v>
      </c>
      <c r="D94" s="110"/>
      <c r="E94" s="110"/>
      <c r="F94" s="110"/>
      <c r="G94" s="110"/>
      <c r="H94" s="110"/>
      <c r="I94" s="110"/>
      <c r="J94" s="111" t="s">
        <v>107</v>
      </c>
      <c r="K94" s="110"/>
      <c r="L94" s="41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42" customFormat="1" ht="10.35" customHeight="1">
      <c r="A95" s="29"/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41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42" customFormat="1" ht="22.9" customHeight="1">
      <c r="A96" s="29"/>
      <c r="B96" s="28"/>
      <c r="C96" s="112" t="s">
        <v>108</v>
      </c>
      <c r="D96" s="29"/>
      <c r="E96" s="29"/>
      <c r="F96" s="29"/>
      <c r="G96" s="29"/>
      <c r="H96" s="29"/>
      <c r="I96" s="29"/>
      <c r="J96" s="78">
        <f>J135</f>
        <v>0</v>
      </c>
      <c r="K96" s="29"/>
      <c r="L96" s="41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276" t="s">
        <v>109</v>
      </c>
    </row>
    <row r="97" spans="2:12" s="114" customFormat="1" ht="24.95" customHeight="1">
      <c r="B97" s="113"/>
      <c r="D97" s="115" t="s">
        <v>110</v>
      </c>
      <c r="E97" s="116"/>
      <c r="F97" s="116"/>
      <c r="G97" s="116"/>
      <c r="H97" s="116"/>
      <c r="I97" s="116"/>
      <c r="J97" s="117">
        <f>J136</f>
        <v>0</v>
      </c>
      <c r="L97" s="113"/>
    </row>
    <row r="98" spans="2:12" s="119" customFormat="1" ht="19.9" customHeight="1">
      <c r="B98" s="118"/>
      <c r="D98" s="120" t="s">
        <v>111</v>
      </c>
      <c r="E98" s="121"/>
      <c r="F98" s="121"/>
      <c r="G98" s="121"/>
      <c r="H98" s="121"/>
      <c r="I98" s="121"/>
      <c r="J98" s="122">
        <f>J137</f>
        <v>0</v>
      </c>
      <c r="L98" s="118"/>
    </row>
    <row r="99" spans="2:12" s="119" customFormat="1" ht="19.9" customHeight="1">
      <c r="B99" s="118"/>
      <c r="D99" s="120" t="s">
        <v>355</v>
      </c>
      <c r="E99" s="121"/>
      <c r="F99" s="121"/>
      <c r="G99" s="121"/>
      <c r="H99" s="121"/>
      <c r="I99" s="121"/>
      <c r="J99" s="122">
        <f>J185</f>
        <v>0</v>
      </c>
      <c r="L99" s="118"/>
    </row>
    <row r="100" spans="2:12" s="119" customFormat="1" ht="19.9" customHeight="1">
      <c r="B100" s="118"/>
      <c r="D100" s="120" t="s">
        <v>356</v>
      </c>
      <c r="E100" s="121"/>
      <c r="F100" s="121"/>
      <c r="G100" s="121"/>
      <c r="H100" s="121"/>
      <c r="I100" s="121"/>
      <c r="J100" s="122">
        <f>J190</f>
        <v>0</v>
      </c>
      <c r="L100" s="118"/>
    </row>
    <row r="101" spans="2:12" s="119" customFormat="1" ht="19.9" customHeight="1">
      <c r="B101" s="118"/>
      <c r="D101" s="120" t="s">
        <v>357</v>
      </c>
      <c r="E101" s="121"/>
      <c r="F101" s="121"/>
      <c r="G101" s="121"/>
      <c r="H101" s="121"/>
      <c r="I101" s="121"/>
      <c r="J101" s="122">
        <f>J204</f>
        <v>0</v>
      </c>
      <c r="L101" s="118"/>
    </row>
    <row r="102" spans="2:12" s="119" customFormat="1" ht="19.9" customHeight="1">
      <c r="B102" s="118"/>
      <c r="D102" s="120" t="s">
        <v>112</v>
      </c>
      <c r="E102" s="121"/>
      <c r="F102" s="121"/>
      <c r="G102" s="121"/>
      <c r="H102" s="121"/>
      <c r="I102" s="121"/>
      <c r="J102" s="122">
        <f>J386</f>
        <v>0</v>
      </c>
      <c r="L102" s="118"/>
    </row>
    <row r="103" spans="2:12" s="119" customFormat="1" ht="19.9" customHeight="1">
      <c r="B103" s="118"/>
      <c r="D103" s="120" t="s">
        <v>358</v>
      </c>
      <c r="E103" s="121"/>
      <c r="F103" s="121"/>
      <c r="G103" s="121"/>
      <c r="H103" s="121"/>
      <c r="I103" s="121"/>
      <c r="J103" s="122">
        <f>J393</f>
        <v>0</v>
      </c>
      <c r="L103" s="118"/>
    </row>
    <row r="104" spans="2:12" s="114" customFormat="1" ht="24.95" customHeight="1">
      <c r="B104" s="113"/>
      <c r="D104" s="115" t="s">
        <v>114</v>
      </c>
      <c r="E104" s="116"/>
      <c r="F104" s="116"/>
      <c r="G104" s="116"/>
      <c r="H104" s="116"/>
      <c r="I104" s="116"/>
      <c r="J104" s="117">
        <f>J395</f>
        <v>0</v>
      </c>
      <c r="L104" s="113"/>
    </row>
    <row r="105" spans="2:12" s="119" customFormat="1" ht="19.9" customHeight="1">
      <c r="B105" s="118"/>
      <c r="D105" s="120" t="s">
        <v>359</v>
      </c>
      <c r="E105" s="121"/>
      <c r="F105" s="121"/>
      <c r="G105" s="121"/>
      <c r="H105" s="121"/>
      <c r="I105" s="121"/>
      <c r="J105" s="122">
        <f>J396</f>
        <v>0</v>
      </c>
      <c r="L105" s="118"/>
    </row>
    <row r="106" spans="2:12" s="119" customFormat="1" ht="19.9" customHeight="1">
      <c r="B106" s="118"/>
      <c r="D106" s="120" t="s">
        <v>115</v>
      </c>
      <c r="E106" s="121"/>
      <c r="F106" s="121"/>
      <c r="G106" s="121"/>
      <c r="H106" s="121"/>
      <c r="I106" s="121"/>
      <c r="J106" s="122">
        <f>J406</f>
        <v>0</v>
      </c>
      <c r="L106" s="118"/>
    </row>
    <row r="107" spans="2:12" s="119" customFormat="1" ht="19.9" customHeight="1">
      <c r="B107" s="118"/>
      <c r="D107" s="120" t="s">
        <v>360</v>
      </c>
      <c r="E107" s="121"/>
      <c r="F107" s="121"/>
      <c r="G107" s="121"/>
      <c r="H107" s="121"/>
      <c r="I107" s="121"/>
      <c r="J107" s="122">
        <f>J457</f>
        <v>0</v>
      </c>
      <c r="L107" s="118"/>
    </row>
    <row r="108" spans="2:12" s="119" customFormat="1" ht="19.9" customHeight="1">
      <c r="B108" s="118"/>
      <c r="D108" s="120" t="s">
        <v>361</v>
      </c>
      <c r="E108" s="121"/>
      <c r="F108" s="121"/>
      <c r="G108" s="121"/>
      <c r="H108" s="121"/>
      <c r="I108" s="121"/>
      <c r="J108" s="122">
        <f>J483</f>
        <v>0</v>
      </c>
      <c r="L108" s="118"/>
    </row>
    <row r="109" spans="2:12" s="119" customFormat="1" ht="19.9" customHeight="1">
      <c r="B109" s="118"/>
      <c r="D109" s="120" t="s">
        <v>116</v>
      </c>
      <c r="E109" s="121"/>
      <c r="F109" s="121"/>
      <c r="G109" s="121"/>
      <c r="H109" s="121"/>
      <c r="I109" s="121"/>
      <c r="J109" s="122">
        <f>J502</f>
        <v>0</v>
      </c>
      <c r="L109" s="118"/>
    </row>
    <row r="110" spans="2:12" s="119" customFormat="1" ht="19.9" customHeight="1">
      <c r="B110" s="118"/>
      <c r="D110" s="120" t="s">
        <v>362</v>
      </c>
      <c r="E110" s="121"/>
      <c r="F110" s="121"/>
      <c r="G110" s="121"/>
      <c r="H110" s="121"/>
      <c r="I110" s="121"/>
      <c r="J110" s="122">
        <f>J527</f>
        <v>0</v>
      </c>
      <c r="L110" s="118"/>
    </row>
    <row r="111" spans="2:12" s="119" customFormat="1" ht="19.9" customHeight="1">
      <c r="B111" s="118"/>
      <c r="D111" s="120" t="s">
        <v>118</v>
      </c>
      <c r="E111" s="121"/>
      <c r="F111" s="121"/>
      <c r="G111" s="121"/>
      <c r="H111" s="121"/>
      <c r="I111" s="121"/>
      <c r="J111" s="122">
        <f>J533</f>
        <v>0</v>
      </c>
      <c r="L111" s="118"/>
    </row>
    <row r="112" spans="2:12" s="119" customFormat="1" ht="19.9" customHeight="1">
      <c r="B112" s="118"/>
      <c r="D112" s="120" t="s">
        <v>119</v>
      </c>
      <c r="E112" s="121"/>
      <c r="F112" s="121"/>
      <c r="G112" s="121"/>
      <c r="H112" s="121"/>
      <c r="I112" s="121"/>
      <c r="J112" s="122">
        <f>J547</f>
        <v>0</v>
      </c>
      <c r="L112" s="118"/>
    </row>
    <row r="113" spans="2:12" s="119" customFormat="1" ht="19.9" customHeight="1">
      <c r="B113" s="118"/>
      <c r="D113" s="120" t="s">
        <v>363</v>
      </c>
      <c r="E113" s="121"/>
      <c r="F113" s="121"/>
      <c r="G113" s="121"/>
      <c r="H113" s="121"/>
      <c r="I113" s="121"/>
      <c r="J113" s="122">
        <f>J626</f>
        <v>0</v>
      </c>
      <c r="L113" s="118"/>
    </row>
    <row r="114" spans="2:12" s="114" customFormat="1" ht="24.95" customHeight="1">
      <c r="B114" s="113"/>
      <c r="D114" s="115" t="s">
        <v>120</v>
      </c>
      <c r="E114" s="116"/>
      <c r="F114" s="116"/>
      <c r="G114" s="116"/>
      <c r="H114" s="116"/>
      <c r="I114" s="116"/>
      <c r="J114" s="117">
        <f>J633</f>
        <v>0</v>
      </c>
      <c r="L114" s="113"/>
    </row>
    <row r="115" spans="2:12" s="114" customFormat="1" ht="21.75" customHeight="1">
      <c r="B115" s="113"/>
      <c r="D115" s="123" t="s">
        <v>121</v>
      </c>
      <c r="J115" s="124">
        <f>J652</f>
        <v>0</v>
      </c>
      <c r="L115" s="113"/>
    </row>
    <row r="116" spans="1:31" s="42" customFormat="1" ht="21.75" customHeight="1">
      <c r="A116" s="29"/>
      <c r="B116" s="28"/>
      <c r="C116" s="29"/>
      <c r="D116" s="29"/>
      <c r="E116" s="29"/>
      <c r="F116" s="29"/>
      <c r="G116" s="29"/>
      <c r="H116" s="29"/>
      <c r="I116" s="29"/>
      <c r="J116" s="29"/>
      <c r="K116" s="29"/>
      <c r="L116" s="41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42" customFormat="1" ht="6.95" customHeight="1">
      <c r="A117" s="29"/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1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21" spans="1:31" s="42" customFormat="1" ht="6.95" customHeight="1">
      <c r="A121" s="29"/>
      <c r="B121" s="50"/>
      <c r="C121" s="51"/>
      <c r="D121" s="51"/>
      <c r="E121" s="51"/>
      <c r="F121" s="51"/>
      <c r="G121" s="51"/>
      <c r="H121" s="51"/>
      <c r="I121" s="51"/>
      <c r="J121" s="51"/>
      <c r="K121" s="51"/>
      <c r="L121" s="41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42" customFormat="1" ht="24.95" customHeight="1">
      <c r="A122" s="29"/>
      <c r="B122" s="28"/>
      <c r="C122" s="16" t="s">
        <v>122</v>
      </c>
      <c r="D122" s="29"/>
      <c r="E122" s="29"/>
      <c r="F122" s="29"/>
      <c r="G122" s="29"/>
      <c r="H122" s="29"/>
      <c r="I122" s="29"/>
      <c r="J122" s="29"/>
      <c r="K122" s="29"/>
      <c r="L122" s="41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42" customFormat="1" ht="6.95" customHeight="1">
      <c r="A123" s="29"/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41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42" customFormat="1" ht="12" customHeight="1">
      <c r="A124" s="29"/>
      <c r="B124" s="28"/>
      <c r="C124" s="22" t="s">
        <v>16</v>
      </c>
      <c r="D124" s="29"/>
      <c r="E124" s="29"/>
      <c r="F124" s="29"/>
      <c r="G124" s="29"/>
      <c r="H124" s="29"/>
      <c r="I124" s="29"/>
      <c r="J124" s="29"/>
      <c r="K124" s="29"/>
      <c r="L124" s="41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42" customFormat="1" ht="16.5" customHeight="1">
      <c r="A125" s="29"/>
      <c r="B125" s="28"/>
      <c r="C125" s="29"/>
      <c r="D125" s="29"/>
      <c r="E125" s="261" t="str">
        <f>E7</f>
        <v>Školní družina Děčín II</v>
      </c>
      <c r="F125" s="262"/>
      <c r="G125" s="262"/>
      <c r="H125" s="262"/>
      <c r="I125" s="29"/>
      <c r="J125" s="29"/>
      <c r="K125" s="29"/>
      <c r="L125" s="41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42" customFormat="1" ht="12" customHeight="1">
      <c r="A126" s="29"/>
      <c r="B126" s="28"/>
      <c r="C126" s="22" t="s">
        <v>103</v>
      </c>
      <c r="D126" s="29"/>
      <c r="E126" s="29"/>
      <c r="F126" s="29"/>
      <c r="G126" s="29"/>
      <c r="H126" s="29"/>
      <c r="I126" s="29"/>
      <c r="J126" s="29"/>
      <c r="K126" s="29"/>
      <c r="L126" s="41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42" customFormat="1" ht="16.5" customHeight="1">
      <c r="A127" s="29"/>
      <c r="B127" s="28"/>
      <c r="C127" s="29"/>
      <c r="D127" s="29"/>
      <c r="E127" s="238" t="str">
        <f>E9</f>
        <v>02 - Nové konstrukce</v>
      </c>
      <c r="F127" s="263"/>
      <c r="G127" s="263"/>
      <c r="H127" s="263"/>
      <c r="I127" s="29"/>
      <c r="J127" s="29"/>
      <c r="K127" s="29"/>
      <c r="L127" s="41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42" customFormat="1" ht="6.95" customHeight="1">
      <c r="A128" s="29"/>
      <c r="B128" s="28"/>
      <c r="C128" s="29"/>
      <c r="D128" s="29"/>
      <c r="E128" s="29"/>
      <c r="F128" s="29"/>
      <c r="G128" s="29"/>
      <c r="H128" s="29"/>
      <c r="I128" s="29"/>
      <c r="J128" s="29"/>
      <c r="K128" s="29"/>
      <c r="L128" s="41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31" s="42" customFormat="1" ht="12" customHeight="1">
      <c r="A129" s="29"/>
      <c r="B129" s="28"/>
      <c r="C129" s="22" t="s">
        <v>20</v>
      </c>
      <c r="D129" s="29"/>
      <c r="E129" s="29"/>
      <c r="F129" s="20" t="str">
        <f>F12</f>
        <v>Kamenická 1058/48</v>
      </c>
      <c r="G129" s="29"/>
      <c r="H129" s="29"/>
      <c r="I129" s="22" t="s">
        <v>22</v>
      </c>
      <c r="J129" s="60">
        <f>IF(J12="","",J12)</f>
        <v>44823</v>
      </c>
      <c r="K129" s="29"/>
      <c r="L129" s="41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31" s="42" customFormat="1" ht="6.95" customHeight="1">
      <c r="A130" s="29"/>
      <c r="B130" s="28"/>
      <c r="C130" s="29"/>
      <c r="D130" s="29"/>
      <c r="E130" s="29"/>
      <c r="F130" s="29"/>
      <c r="G130" s="29"/>
      <c r="H130" s="29"/>
      <c r="I130" s="29"/>
      <c r="J130" s="29"/>
      <c r="K130" s="29"/>
      <c r="L130" s="41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31" s="42" customFormat="1" ht="15.2" customHeight="1">
      <c r="A131" s="29"/>
      <c r="B131" s="28"/>
      <c r="C131" s="22" t="s">
        <v>23</v>
      </c>
      <c r="D131" s="29"/>
      <c r="E131" s="29"/>
      <c r="F131" s="20" t="str">
        <f>E15</f>
        <v>Statutární město Děčín</v>
      </c>
      <c r="G131" s="29"/>
      <c r="H131" s="29"/>
      <c r="I131" s="22" t="s">
        <v>31</v>
      </c>
      <c r="J131" s="25" t="str">
        <f>E21</f>
        <v>arde s.r.o.</v>
      </c>
      <c r="K131" s="29"/>
      <c r="L131" s="41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31" s="42" customFormat="1" ht="25.7" customHeight="1">
      <c r="A132" s="29"/>
      <c r="B132" s="28"/>
      <c r="C132" s="22" t="s">
        <v>29</v>
      </c>
      <c r="D132" s="29"/>
      <c r="E132" s="29"/>
      <c r="F132" s="20" t="str">
        <f>IF(E18="","",E18)</f>
        <v>Vyplň údaj</v>
      </c>
      <c r="G132" s="29"/>
      <c r="H132" s="29"/>
      <c r="I132" s="22" t="s">
        <v>36</v>
      </c>
      <c r="J132" s="25" t="str">
        <f>E24</f>
        <v>STAGA stavební agentura s.r.o.</v>
      </c>
      <c r="K132" s="29"/>
      <c r="L132" s="41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31" s="42" customFormat="1" ht="10.35" customHeight="1">
      <c r="A133" s="29"/>
      <c r="B133" s="28"/>
      <c r="C133" s="29"/>
      <c r="D133" s="29"/>
      <c r="E133" s="29"/>
      <c r="F133" s="29"/>
      <c r="G133" s="29"/>
      <c r="H133" s="29"/>
      <c r="I133" s="29"/>
      <c r="J133" s="29"/>
      <c r="K133" s="29"/>
      <c r="L133" s="41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31" s="296" customFormat="1" ht="29.25" customHeight="1">
      <c r="A134" s="294"/>
      <c r="B134" s="126"/>
      <c r="C134" s="127" t="s">
        <v>123</v>
      </c>
      <c r="D134" s="128" t="s">
        <v>66</v>
      </c>
      <c r="E134" s="128" t="s">
        <v>62</v>
      </c>
      <c r="F134" s="128" t="s">
        <v>63</v>
      </c>
      <c r="G134" s="128" t="s">
        <v>124</v>
      </c>
      <c r="H134" s="128" t="s">
        <v>125</v>
      </c>
      <c r="I134" s="128" t="s">
        <v>126</v>
      </c>
      <c r="J134" s="128" t="s">
        <v>107</v>
      </c>
      <c r="K134" s="129" t="s">
        <v>127</v>
      </c>
      <c r="L134" s="295"/>
      <c r="M134" s="69" t="s">
        <v>1</v>
      </c>
      <c r="N134" s="70" t="s">
        <v>45</v>
      </c>
      <c r="O134" s="70" t="s">
        <v>128</v>
      </c>
      <c r="P134" s="70" t="s">
        <v>129</v>
      </c>
      <c r="Q134" s="70" t="s">
        <v>130</v>
      </c>
      <c r="R134" s="70" t="s">
        <v>131</v>
      </c>
      <c r="S134" s="70" t="s">
        <v>132</v>
      </c>
      <c r="T134" s="71" t="s">
        <v>133</v>
      </c>
      <c r="U134" s="294"/>
      <c r="V134" s="294"/>
      <c r="W134" s="294"/>
      <c r="X134" s="294"/>
      <c r="Y134" s="294"/>
      <c r="Z134" s="294"/>
      <c r="AA134" s="294"/>
      <c r="AB134" s="294"/>
      <c r="AC134" s="294"/>
      <c r="AD134" s="294"/>
      <c r="AE134" s="294"/>
    </row>
    <row r="135" spans="1:63" s="42" customFormat="1" ht="22.9" customHeight="1">
      <c r="A135" s="29"/>
      <c r="B135" s="28"/>
      <c r="C135" s="76" t="s">
        <v>134</v>
      </c>
      <c r="D135" s="29"/>
      <c r="E135" s="29"/>
      <c r="F135" s="29"/>
      <c r="G135" s="29"/>
      <c r="H135" s="29"/>
      <c r="I135" s="29"/>
      <c r="J135" s="130">
        <f>BK135</f>
        <v>0</v>
      </c>
      <c r="K135" s="29"/>
      <c r="L135" s="28"/>
      <c r="M135" s="72"/>
      <c r="N135" s="131"/>
      <c r="O135" s="73"/>
      <c r="P135" s="132">
        <f>P136+P395+P633+P652</f>
        <v>0</v>
      </c>
      <c r="Q135" s="73"/>
      <c r="R135" s="132">
        <f>R136+R395+R633+R652</f>
        <v>40.608654140000006</v>
      </c>
      <c r="S135" s="73"/>
      <c r="T135" s="133">
        <f>T136+T395+T633+T652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276" t="s">
        <v>80</v>
      </c>
      <c r="AU135" s="276" t="s">
        <v>109</v>
      </c>
      <c r="BK135" s="297">
        <f>BK136+BK395+BK633+BK652</f>
        <v>0</v>
      </c>
    </row>
    <row r="136" spans="2:63" s="135" customFormat="1" ht="25.9" customHeight="1">
      <c r="B136" s="134"/>
      <c r="D136" s="136" t="s">
        <v>80</v>
      </c>
      <c r="E136" s="137" t="s">
        <v>135</v>
      </c>
      <c r="F136" s="137" t="s">
        <v>136</v>
      </c>
      <c r="J136" s="124">
        <f>BK136</f>
        <v>0</v>
      </c>
      <c r="L136" s="134"/>
      <c r="M136" s="139"/>
      <c r="N136" s="140"/>
      <c r="O136" s="140"/>
      <c r="P136" s="141">
        <f>P137+P185+P190+P204+P386+P393</f>
        <v>0</v>
      </c>
      <c r="Q136" s="140"/>
      <c r="R136" s="141">
        <f>R137+R185+R190+R204+R386+R393</f>
        <v>35.20163603</v>
      </c>
      <c r="S136" s="140"/>
      <c r="T136" s="142">
        <f>T137+T185+T190+T204+T386+T393</f>
        <v>0</v>
      </c>
      <c r="AR136" s="136" t="s">
        <v>89</v>
      </c>
      <c r="AT136" s="298" t="s">
        <v>80</v>
      </c>
      <c r="AU136" s="298" t="s">
        <v>81</v>
      </c>
      <c r="AY136" s="136" t="s">
        <v>137</v>
      </c>
      <c r="BK136" s="299">
        <f>BK137+BK185+BK190+BK204+BK386+BK393</f>
        <v>0</v>
      </c>
    </row>
    <row r="137" spans="2:63" s="135" customFormat="1" ht="22.9" customHeight="1">
      <c r="B137" s="134"/>
      <c r="D137" s="136" t="s">
        <v>80</v>
      </c>
      <c r="E137" s="143" t="s">
        <v>89</v>
      </c>
      <c r="F137" s="143" t="s">
        <v>138</v>
      </c>
      <c r="J137" s="144">
        <f>BK137</f>
        <v>0</v>
      </c>
      <c r="L137" s="134"/>
      <c r="M137" s="139"/>
      <c r="N137" s="140"/>
      <c r="O137" s="140"/>
      <c r="P137" s="141">
        <f>SUM(P138:P184)</f>
        <v>0</v>
      </c>
      <c r="Q137" s="140"/>
      <c r="R137" s="141">
        <f>SUM(R138:R184)</f>
        <v>0.5489999999999999</v>
      </c>
      <c r="S137" s="140"/>
      <c r="T137" s="142">
        <f>SUM(T138:T184)</f>
        <v>0</v>
      </c>
      <c r="AR137" s="136" t="s">
        <v>89</v>
      </c>
      <c r="AT137" s="298" t="s">
        <v>80</v>
      </c>
      <c r="AU137" s="298" t="s">
        <v>89</v>
      </c>
      <c r="AY137" s="136" t="s">
        <v>137</v>
      </c>
      <c r="BK137" s="299">
        <f>SUM(BK138:BK184)</f>
        <v>0</v>
      </c>
    </row>
    <row r="138" spans="1:65" s="42" customFormat="1" ht="24.2" customHeight="1">
      <c r="A138" s="29"/>
      <c r="B138" s="28"/>
      <c r="C138" s="145" t="s">
        <v>89</v>
      </c>
      <c r="D138" s="145" t="s">
        <v>139</v>
      </c>
      <c r="E138" s="146" t="s">
        <v>364</v>
      </c>
      <c r="F138" s="147" t="s">
        <v>365</v>
      </c>
      <c r="G138" s="148" t="s">
        <v>142</v>
      </c>
      <c r="H138" s="149">
        <v>45</v>
      </c>
      <c r="I138" s="150"/>
      <c r="J138" s="151">
        <f>ROUND(I138*H138,2)</f>
        <v>0</v>
      </c>
      <c r="K138" s="147" t="s">
        <v>143</v>
      </c>
      <c r="L138" s="28"/>
      <c r="M138" s="300" t="s">
        <v>1</v>
      </c>
      <c r="N138" s="152" t="s">
        <v>46</v>
      </c>
      <c r="O138" s="65"/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301" t="s">
        <v>144</v>
      </c>
      <c r="AT138" s="301" t="s">
        <v>139</v>
      </c>
      <c r="AU138" s="301" t="s">
        <v>91</v>
      </c>
      <c r="AY138" s="276" t="s">
        <v>137</v>
      </c>
      <c r="BE138" s="302">
        <f>IF(N138="základní",J138,0)</f>
        <v>0</v>
      </c>
      <c r="BF138" s="302">
        <f>IF(N138="snížená",J138,0)</f>
        <v>0</v>
      </c>
      <c r="BG138" s="302">
        <f>IF(N138="zákl. přenesená",J138,0)</f>
        <v>0</v>
      </c>
      <c r="BH138" s="302">
        <f>IF(N138="sníž. přenesená",J138,0)</f>
        <v>0</v>
      </c>
      <c r="BI138" s="302">
        <f>IF(N138="nulová",J138,0)</f>
        <v>0</v>
      </c>
      <c r="BJ138" s="276" t="s">
        <v>89</v>
      </c>
      <c r="BK138" s="302">
        <f>ROUND(I138*H138,2)</f>
        <v>0</v>
      </c>
      <c r="BL138" s="276" t="s">
        <v>144</v>
      </c>
      <c r="BM138" s="301" t="s">
        <v>366</v>
      </c>
    </row>
    <row r="139" spans="2:51" s="156" customFormat="1" ht="11.25">
      <c r="B139" s="155"/>
      <c r="D139" s="157" t="s">
        <v>146</v>
      </c>
      <c r="E139" s="158" t="s">
        <v>1</v>
      </c>
      <c r="F139" s="159" t="s">
        <v>367</v>
      </c>
      <c r="H139" s="158" t="s">
        <v>1</v>
      </c>
      <c r="I139" s="160"/>
      <c r="L139" s="155"/>
      <c r="M139" s="161"/>
      <c r="N139" s="162"/>
      <c r="O139" s="162"/>
      <c r="P139" s="162"/>
      <c r="Q139" s="162"/>
      <c r="R139" s="162"/>
      <c r="S139" s="162"/>
      <c r="T139" s="163"/>
      <c r="AT139" s="158" t="s">
        <v>146</v>
      </c>
      <c r="AU139" s="158" t="s">
        <v>91</v>
      </c>
      <c r="AV139" s="156" t="s">
        <v>89</v>
      </c>
      <c r="AW139" s="156" t="s">
        <v>35</v>
      </c>
      <c r="AX139" s="156" t="s">
        <v>81</v>
      </c>
      <c r="AY139" s="158" t="s">
        <v>137</v>
      </c>
    </row>
    <row r="140" spans="2:51" s="165" customFormat="1" ht="11.25">
      <c r="B140" s="164"/>
      <c r="D140" s="157" t="s">
        <v>146</v>
      </c>
      <c r="E140" s="166" t="s">
        <v>1</v>
      </c>
      <c r="F140" s="167" t="s">
        <v>368</v>
      </c>
      <c r="H140" s="168">
        <v>45</v>
      </c>
      <c r="I140" s="169"/>
      <c r="L140" s="164"/>
      <c r="M140" s="170"/>
      <c r="N140" s="171"/>
      <c r="O140" s="171"/>
      <c r="P140" s="171"/>
      <c r="Q140" s="171"/>
      <c r="R140" s="171"/>
      <c r="S140" s="171"/>
      <c r="T140" s="172"/>
      <c r="AT140" s="166" t="s">
        <v>146</v>
      </c>
      <c r="AU140" s="166" t="s">
        <v>91</v>
      </c>
      <c r="AV140" s="165" t="s">
        <v>91</v>
      </c>
      <c r="AW140" s="165" t="s">
        <v>35</v>
      </c>
      <c r="AX140" s="165" t="s">
        <v>81</v>
      </c>
      <c r="AY140" s="166" t="s">
        <v>137</v>
      </c>
    </row>
    <row r="141" spans="2:51" s="174" customFormat="1" ht="11.25">
      <c r="B141" s="173"/>
      <c r="D141" s="157" t="s">
        <v>146</v>
      </c>
      <c r="E141" s="175" t="s">
        <v>354</v>
      </c>
      <c r="F141" s="176" t="s">
        <v>149</v>
      </c>
      <c r="H141" s="177">
        <v>45</v>
      </c>
      <c r="I141" s="178"/>
      <c r="L141" s="173"/>
      <c r="M141" s="179"/>
      <c r="N141" s="180"/>
      <c r="O141" s="180"/>
      <c r="P141" s="180"/>
      <c r="Q141" s="180"/>
      <c r="R141" s="180"/>
      <c r="S141" s="180"/>
      <c r="T141" s="181"/>
      <c r="AT141" s="175" t="s">
        <v>146</v>
      </c>
      <c r="AU141" s="175" t="s">
        <v>91</v>
      </c>
      <c r="AV141" s="174" t="s">
        <v>144</v>
      </c>
      <c r="AW141" s="174" t="s">
        <v>35</v>
      </c>
      <c r="AX141" s="174" t="s">
        <v>89</v>
      </c>
      <c r="AY141" s="175" t="s">
        <v>137</v>
      </c>
    </row>
    <row r="142" spans="1:65" s="42" customFormat="1" ht="37.9" customHeight="1">
      <c r="A142" s="29"/>
      <c r="B142" s="28"/>
      <c r="C142" s="145" t="s">
        <v>91</v>
      </c>
      <c r="D142" s="145" t="s">
        <v>139</v>
      </c>
      <c r="E142" s="146" t="s">
        <v>369</v>
      </c>
      <c r="F142" s="147" t="s">
        <v>370</v>
      </c>
      <c r="G142" s="148" t="s">
        <v>165</v>
      </c>
      <c r="H142" s="149">
        <v>6.75</v>
      </c>
      <c r="I142" s="150"/>
      <c r="J142" s="151">
        <f>ROUND(I142*H142,2)</f>
        <v>0</v>
      </c>
      <c r="K142" s="147" t="s">
        <v>143</v>
      </c>
      <c r="L142" s="28"/>
      <c r="M142" s="300" t="s">
        <v>1</v>
      </c>
      <c r="N142" s="152" t="s">
        <v>46</v>
      </c>
      <c r="O142" s="65"/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301" t="s">
        <v>144</v>
      </c>
      <c r="AT142" s="301" t="s">
        <v>139</v>
      </c>
      <c r="AU142" s="301" t="s">
        <v>91</v>
      </c>
      <c r="AY142" s="276" t="s">
        <v>137</v>
      </c>
      <c r="BE142" s="302">
        <f>IF(N142="základní",J142,0)</f>
        <v>0</v>
      </c>
      <c r="BF142" s="302">
        <f>IF(N142="snížená",J142,0)</f>
        <v>0</v>
      </c>
      <c r="BG142" s="302">
        <f>IF(N142="zákl. přenesená",J142,0)</f>
        <v>0</v>
      </c>
      <c r="BH142" s="302">
        <f>IF(N142="sníž. přenesená",J142,0)</f>
        <v>0</v>
      </c>
      <c r="BI142" s="302">
        <f>IF(N142="nulová",J142,0)</f>
        <v>0</v>
      </c>
      <c r="BJ142" s="276" t="s">
        <v>89</v>
      </c>
      <c r="BK142" s="302">
        <f>ROUND(I142*H142,2)</f>
        <v>0</v>
      </c>
      <c r="BL142" s="276" t="s">
        <v>144</v>
      </c>
      <c r="BM142" s="301" t="s">
        <v>371</v>
      </c>
    </row>
    <row r="143" spans="2:51" s="156" customFormat="1" ht="11.25">
      <c r="B143" s="155"/>
      <c r="D143" s="157" t="s">
        <v>146</v>
      </c>
      <c r="E143" s="158" t="s">
        <v>1</v>
      </c>
      <c r="F143" s="159" t="s">
        <v>372</v>
      </c>
      <c r="H143" s="158" t="s">
        <v>1</v>
      </c>
      <c r="I143" s="160"/>
      <c r="L143" s="155"/>
      <c r="M143" s="161"/>
      <c r="N143" s="162"/>
      <c r="O143" s="162"/>
      <c r="P143" s="162"/>
      <c r="Q143" s="162"/>
      <c r="R143" s="162"/>
      <c r="S143" s="162"/>
      <c r="T143" s="163"/>
      <c r="AT143" s="158" t="s">
        <v>146</v>
      </c>
      <c r="AU143" s="158" t="s">
        <v>91</v>
      </c>
      <c r="AV143" s="156" t="s">
        <v>89</v>
      </c>
      <c r="AW143" s="156" t="s">
        <v>35</v>
      </c>
      <c r="AX143" s="156" t="s">
        <v>81</v>
      </c>
      <c r="AY143" s="158" t="s">
        <v>137</v>
      </c>
    </row>
    <row r="144" spans="2:51" s="165" customFormat="1" ht="11.25">
      <c r="B144" s="164"/>
      <c r="D144" s="157" t="s">
        <v>146</v>
      </c>
      <c r="E144" s="166" t="s">
        <v>1</v>
      </c>
      <c r="F144" s="167" t="s">
        <v>373</v>
      </c>
      <c r="H144" s="168">
        <v>6.75</v>
      </c>
      <c r="I144" s="169"/>
      <c r="L144" s="164"/>
      <c r="M144" s="170"/>
      <c r="N144" s="171"/>
      <c r="O144" s="171"/>
      <c r="P144" s="171"/>
      <c r="Q144" s="171"/>
      <c r="R144" s="171"/>
      <c r="S144" s="171"/>
      <c r="T144" s="172"/>
      <c r="AT144" s="166" t="s">
        <v>146</v>
      </c>
      <c r="AU144" s="166" t="s">
        <v>91</v>
      </c>
      <c r="AV144" s="165" t="s">
        <v>91</v>
      </c>
      <c r="AW144" s="165" t="s">
        <v>35</v>
      </c>
      <c r="AX144" s="165" t="s">
        <v>81</v>
      </c>
      <c r="AY144" s="166" t="s">
        <v>137</v>
      </c>
    </row>
    <row r="145" spans="2:51" s="174" customFormat="1" ht="11.25">
      <c r="B145" s="173"/>
      <c r="D145" s="157" t="s">
        <v>146</v>
      </c>
      <c r="E145" s="175" t="s">
        <v>1</v>
      </c>
      <c r="F145" s="176" t="s">
        <v>149</v>
      </c>
      <c r="H145" s="177">
        <v>6.75</v>
      </c>
      <c r="I145" s="178"/>
      <c r="L145" s="173"/>
      <c r="M145" s="179"/>
      <c r="N145" s="180"/>
      <c r="O145" s="180"/>
      <c r="P145" s="180"/>
      <c r="Q145" s="180"/>
      <c r="R145" s="180"/>
      <c r="S145" s="180"/>
      <c r="T145" s="181"/>
      <c r="AT145" s="175" t="s">
        <v>146</v>
      </c>
      <c r="AU145" s="175" t="s">
        <v>91</v>
      </c>
      <c r="AV145" s="174" t="s">
        <v>144</v>
      </c>
      <c r="AW145" s="174" t="s">
        <v>35</v>
      </c>
      <c r="AX145" s="174" t="s">
        <v>89</v>
      </c>
      <c r="AY145" s="175" t="s">
        <v>137</v>
      </c>
    </row>
    <row r="146" spans="1:65" s="42" customFormat="1" ht="24.2" customHeight="1">
      <c r="A146" s="29"/>
      <c r="B146" s="28"/>
      <c r="C146" s="145" t="s">
        <v>154</v>
      </c>
      <c r="D146" s="145" t="s">
        <v>139</v>
      </c>
      <c r="E146" s="146" t="s">
        <v>374</v>
      </c>
      <c r="F146" s="147" t="s">
        <v>375</v>
      </c>
      <c r="G146" s="148" t="s">
        <v>165</v>
      </c>
      <c r="H146" s="149">
        <v>6.75</v>
      </c>
      <c r="I146" s="150"/>
      <c r="J146" s="151">
        <f>ROUND(I146*H146,2)</f>
        <v>0</v>
      </c>
      <c r="K146" s="147" t="s">
        <v>143</v>
      </c>
      <c r="L146" s="28"/>
      <c r="M146" s="300" t="s">
        <v>1</v>
      </c>
      <c r="N146" s="152" t="s">
        <v>46</v>
      </c>
      <c r="O146" s="65"/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301" t="s">
        <v>144</v>
      </c>
      <c r="AT146" s="301" t="s">
        <v>139</v>
      </c>
      <c r="AU146" s="301" t="s">
        <v>91</v>
      </c>
      <c r="AY146" s="276" t="s">
        <v>137</v>
      </c>
      <c r="BE146" s="302">
        <f>IF(N146="základní",J146,0)</f>
        <v>0</v>
      </c>
      <c r="BF146" s="302">
        <f>IF(N146="snížená",J146,0)</f>
        <v>0</v>
      </c>
      <c r="BG146" s="302">
        <f>IF(N146="zákl. přenesená",J146,0)</f>
        <v>0</v>
      </c>
      <c r="BH146" s="302">
        <f>IF(N146="sníž. přenesená",J146,0)</f>
        <v>0</v>
      </c>
      <c r="BI146" s="302">
        <f>IF(N146="nulová",J146,0)</f>
        <v>0</v>
      </c>
      <c r="BJ146" s="276" t="s">
        <v>89</v>
      </c>
      <c r="BK146" s="302">
        <f>ROUND(I146*H146,2)</f>
        <v>0</v>
      </c>
      <c r="BL146" s="276" t="s">
        <v>144</v>
      </c>
      <c r="BM146" s="301" t="s">
        <v>376</v>
      </c>
    </row>
    <row r="147" spans="2:51" s="156" customFormat="1" ht="11.25">
      <c r="B147" s="155"/>
      <c r="D147" s="157" t="s">
        <v>146</v>
      </c>
      <c r="E147" s="158" t="s">
        <v>1</v>
      </c>
      <c r="F147" s="159" t="s">
        <v>377</v>
      </c>
      <c r="H147" s="158" t="s">
        <v>1</v>
      </c>
      <c r="I147" s="160"/>
      <c r="L147" s="155"/>
      <c r="M147" s="161"/>
      <c r="N147" s="162"/>
      <c r="O147" s="162"/>
      <c r="P147" s="162"/>
      <c r="Q147" s="162"/>
      <c r="R147" s="162"/>
      <c r="S147" s="162"/>
      <c r="T147" s="163"/>
      <c r="AT147" s="158" t="s">
        <v>146</v>
      </c>
      <c r="AU147" s="158" t="s">
        <v>91</v>
      </c>
      <c r="AV147" s="156" t="s">
        <v>89</v>
      </c>
      <c r="AW147" s="156" t="s">
        <v>35</v>
      </c>
      <c r="AX147" s="156" t="s">
        <v>81</v>
      </c>
      <c r="AY147" s="158" t="s">
        <v>137</v>
      </c>
    </row>
    <row r="148" spans="2:51" s="165" customFormat="1" ht="11.25">
      <c r="B148" s="164"/>
      <c r="D148" s="157" t="s">
        <v>146</v>
      </c>
      <c r="E148" s="166" t="s">
        <v>1</v>
      </c>
      <c r="F148" s="167" t="s">
        <v>373</v>
      </c>
      <c r="H148" s="168">
        <v>6.75</v>
      </c>
      <c r="I148" s="169"/>
      <c r="L148" s="164"/>
      <c r="M148" s="170"/>
      <c r="N148" s="171"/>
      <c r="O148" s="171"/>
      <c r="P148" s="171"/>
      <c r="Q148" s="171"/>
      <c r="R148" s="171"/>
      <c r="S148" s="171"/>
      <c r="T148" s="172"/>
      <c r="AT148" s="166" t="s">
        <v>146</v>
      </c>
      <c r="AU148" s="166" t="s">
        <v>91</v>
      </c>
      <c r="AV148" s="165" t="s">
        <v>91</v>
      </c>
      <c r="AW148" s="165" t="s">
        <v>35</v>
      </c>
      <c r="AX148" s="165" t="s">
        <v>81</v>
      </c>
      <c r="AY148" s="166" t="s">
        <v>137</v>
      </c>
    </row>
    <row r="149" spans="2:51" s="174" customFormat="1" ht="11.25">
      <c r="B149" s="173"/>
      <c r="D149" s="157" t="s">
        <v>146</v>
      </c>
      <c r="E149" s="175" t="s">
        <v>1</v>
      </c>
      <c r="F149" s="176" t="s">
        <v>149</v>
      </c>
      <c r="H149" s="177">
        <v>6.75</v>
      </c>
      <c r="I149" s="178"/>
      <c r="L149" s="173"/>
      <c r="M149" s="179"/>
      <c r="N149" s="180"/>
      <c r="O149" s="180"/>
      <c r="P149" s="180"/>
      <c r="Q149" s="180"/>
      <c r="R149" s="180"/>
      <c r="S149" s="180"/>
      <c r="T149" s="181"/>
      <c r="AT149" s="175" t="s">
        <v>146</v>
      </c>
      <c r="AU149" s="175" t="s">
        <v>91</v>
      </c>
      <c r="AV149" s="174" t="s">
        <v>144</v>
      </c>
      <c r="AW149" s="174" t="s">
        <v>35</v>
      </c>
      <c r="AX149" s="174" t="s">
        <v>89</v>
      </c>
      <c r="AY149" s="175" t="s">
        <v>137</v>
      </c>
    </row>
    <row r="150" spans="1:65" s="42" customFormat="1" ht="33" customHeight="1">
      <c r="A150" s="29"/>
      <c r="B150" s="28"/>
      <c r="C150" s="145" t="s">
        <v>144</v>
      </c>
      <c r="D150" s="145" t="s">
        <v>139</v>
      </c>
      <c r="E150" s="146" t="s">
        <v>378</v>
      </c>
      <c r="F150" s="147" t="s">
        <v>379</v>
      </c>
      <c r="G150" s="148" t="s">
        <v>165</v>
      </c>
      <c r="H150" s="149">
        <v>6.75</v>
      </c>
      <c r="I150" s="150"/>
      <c r="J150" s="151">
        <f>ROUND(I150*H150,2)</f>
        <v>0</v>
      </c>
      <c r="K150" s="147" t="s">
        <v>143</v>
      </c>
      <c r="L150" s="28"/>
      <c r="M150" s="300" t="s">
        <v>1</v>
      </c>
      <c r="N150" s="152" t="s">
        <v>46</v>
      </c>
      <c r="O150" s="65"/>
      <c r="P150" s="153">
        <f>O150*H150</f>
        <v>0</v>
      </c>
      <c r="Q150" s="153">
        <v>0</v>
      </c>
      <c r="R150" s="153">
        <f>Q150*H150</f>
        <v>0</v>
      </c>
      <c r="S150" s="153">
        <v>0</v>
      </c>
      <c r="T150" s="154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301" t="s">
        <v>144</v>
      </c>
      <c r="AT150" s="301" t="s">
        <v>139</v>
      </c>
      <c r="AU150" s="301" t="s">
        <v>91</v>
      </c>
      <c r="AY150" s="276" t="s">
        <v>137</v>
      </c>
      <c r="BE150" s="302">
        <f>IF(N150="základní",J150,0)</f>
        <v>0</v>
      </c>
      <c r="BF150" s="302">
        <f>IF(N150="snížená",J150,0)</f>
        <v>0</v>
      </c>
      <c r="BG150" s="302">
        <f>IF(N150="zákl. přenesená",J150,0)</f>
        <v>0</v>
      </c>
      <c r="BH150" s="302">
        <f>IF(N150="sníž. přenesená",J150,0)</f>
        <v>0</v>
      </c>
      <c r="BI150" s="302">
        <f>IF(N150="nulová",J150,0)</f>
        <v>0</v>
      </c>
      <c r="BJ150" s="276" t="s">
        <v>89</v>
      </c>
      <c r="BK150" s="302">
        <f>ROUND(I150*H150,2)</f>
        <v>0</v>
      </c>
      <c r="BL150" s="276" t="s">
        <v>144</v>
      </c>
      <c r="BM150" s="301" t="s">
        <v>380</v>
      </c>
    </row>
    <row r="151" spans="2:51" s="156" customFormat="1" ht="11.25">
      <c r="B151" s="155"/>
      <c r="D151" s="157" t="s">
        <v>146</v>
      </c>
      <c r="E151" s="158" t="s">
        <v>1</v>
      </c>
      <c r="F151" s="159" t="s">
        <v>381</v>
      </c>
      <c r="H151" s="158" t="s">
        <v>1</v>
      </c>
      <c r="I151" s="160"/>
      <c r="L151" s="155"/>
      <c r="M151" s="161"/>
      <c r="N151" s="162"/>
      <c r="O151" s="162"/>
      <c r="P151" s="162"/>
      <c r="Q151" s="162"/>
      <c r="R151" s="162"/>
      <c r="S151" s="162"/>
      <c r="T151" s="163"/>
      <c r="AT151" s="158" t="s">
        <v>146</v>
      </c>
      <c r="AU151" s="158" t="s">
        <v>91</v>
      </c>
      <c r="AV151" s="156" t="s">
        <v>89</v>
      </c>
      <c r="AW151" s="156" t="s">
        <v>35</v>
      </c>
      <c r="AX151" s="156" t="s">
        <v>81</v>
      </c>
      <c r="AY151" s="158" t="s">
        <v>137</v>
      </c>
    </row>
    <row r="152" spans="2:51" s="165" customFormat="1" ht="11.25">
      <c r="B152" s="164"/>
      <c r="D152" s="157" t="s">
        <v>146</v>
      </c>
      <c r="E152" s="166" t="s">
        <v>1</v>
      </c>
      <c r="F152" s="167" t="s">
        <v>373</v>
      </c>
      <c r="H152" s="168">
        <v>6.75</v>
      </c>
      <c r="I152" s="169"/>
      <c r="L152" s="164"/>
      <c r="M152" s="170"/>
      <c r="N152" s="171"/>
      <c r="O152" s="171"/>
      <c r="P152" s="171"/>
      <c r="Q152" s="171"/>
      <c r="R152" s="171"/>
      <c r="S152" s="171"/>
      <c r="T152" s="172"/>
      <c r="AT152" s="166" t="s">
        <v>146</v>
      </c>
      <c r="AU152" s="166" t="s">
        <v>91</v>
      </c>
      <c r="AV152" s="165" t="s">
        <v>91</v>
      </c>
      <c r="AW152" s="165" t="s">
        <v>35</v>
      </c>
      <c r="AX152" s="165" t="s">
        <v>81</v>
      </c>
      <c r="AY152" s="166" t="s">
        <v>137</v>
      </c>
    </row>
    <row r="153" spans="2:51" s="174" customFormat="1" ht="11.25">
      <c r="B153" s="173"/>
      <c r="D153" s="157" t="s">
        <v>146</v>
      </c>
      <c r="E153" s="175" t="s">
        <v>1</v>
      </c>
      <c r="F153" s="176" t="s">
        <v>149</v>
      </c>
      <c r="H153" s="177">
        <v>6.75</v>
      </c>
      <c r="I153" s="178"/>
      <c r="L153" s="173"/>
      <c r="M153" s="179"/>
      <c r="N153" s="180"/>
      <c r="O153" s="180"/>
      <c r="P153" s="180"/>
      <c r="Q153" s="180"/>
      <c r="R153" s="180"/>
      <c r="S153" s="180"/>
      <c r="T153" s="181"/>
      <c r="AT153" s="175" t="s">
        <v>146</v>
      </c>
      <c r="AU153" s="175" t="s">
        <v>91</v>
      </c>
      <c r="AV153" s="174" t="s">
        <v>144</v>
      </c>
      <c r="AW153" s="174" t="s">
        <v>35</v>
      </c>
      <c r="AX153" s="174" t="s">
        <v>89</v>
      </c>
      <c r="AY153" s="175" t="s">
        <v>137</v>
      </c>
    </row>
    <row r="154" spans="1:65" s="42" customFormat="1" ht="44.25" customHeight="1">
      <c r="A154" s="29"/>
      <c r="B154" s="28"/>
      <c r="C154" s="145" t="s">
        <v>169</v>
      </c>
      <c r="D154" s="145" t="s">
        <v>139</v>
      </c>
      <c r="E154" s="146" t="s">
        <v>382</v>
      </c>
      <c r="F154" s="147" t="s">
        <v>383</v>
      </c>
      <c r="G154" s="148" t="s">
        <v>165</v>
      </c>
      <c r="H154" s="149">
        <v>7.884</v>
      </c>
      <c r="I154" s="150"/>
      <c r="J154" s="151">
        <f>ROUND(I154*H154,2)</f>
        <v>0</v>
      </c>
      <c r="K154" s="147" t="s">
        <v>143</v>
      </c>
      <c r="L154" s="28"/>
      <c r="M154" s="300" t="s">
        <v>1</v>
      </c>
      <c r="N154" s="152" t="s">
        <v>46</v>
      </c>
      <c r="O154" s="65"/>
      <c r="P154" s="153">
        <f>O154*H154</f>
        <v>0</v>
      </c>
      <c r="Q154" s="153">
        <v>0</v>
      </c>
      <c r="R154" s="153">
        <f>Q154*H154</f>
        <v>0</v>
      </c>
      <c r="S154" s="153">
        <v>0</v>
      </c>
      <c r="T154" s="154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301" t="s">
        <v>144</v>
      </c>
      <c r="AT154" s="301" t="s">
        <v>139</v>
      </c>
      <c r="AU154" s="301" t="s">
        <v>91</v>
      </c>
      <c r="AY154" s="276" t="s">
        <v>137</v>
      </c>
      <c r="BE154" s="302">
        <f>IF(N154="základní",J154,0)</f>
        <v>0</v>
      </c>
      <c r="BF154" s="302">
        <f>IF(N154="snížená",J154,0)</f>
        <v>0</v>
      </c>
      <c r="BG154" s="302">
        <f>IF(N154="zákl. přenesená",J154,0)</f>
        <v>0</v>
      </c>
      <c r="BH154" s="302">
        <f>IF(N154="sníž. přenesená",J154,0)</f>
        <v>0</v>
      </c>
      <c r="BI154" s="302">
        <f>IF(N154="nulová",J154,0)</f>
        <v>0</v>
      </c>
      <c r="BJ154" s="276" t="s">
        <v>89</v>
      </c>
      <c r="BK154" s="302">
        <f>ROUND(I154*H154,2)</f>
        <v>0</v>
      </c>
      <c r="BL154" s="276" t="s">
        <v>144</v>
      </c>
      <c r="BM154" s="301" t="s">
        <v>384</v>
      </c>
    </row>
    <row r="155" spans="2:51" s="156" customFormat="1" ht="11.25">
      <c r="B155" s="155"/>
      <c r="D155" s="157" t="s">
        <v>146</v>
      </c>
      <c r="E155" s="158" t="s">
        <v>1</v>
      </c>
      <c r="F155" s="159" t="s">
        <v>385</v>
      </c>
      <c r="H155" s="158" t="s">
        <v>1</v>
      </c>
      <c r="I155" s="160"/>
      <c r="L155" s="155"/>
      <c r="M155" s="161"/>
      <c r="N155" s="162"/>
      <c r="O155" s="162"/>
      <c r="P155" s="162"/>
      <c r="Q155" s="162"/>
      <c r="R155" s="162"/>
      <c r="S155" s="162"/>
      <c r="T155" s="163"/>
      <c r="AT155" s="158" t="s">
        <v>146</v>
      </c>
      <c r="AU155" s="158" t="s">
        <v>91</v>
      </c>
      <c r="AV155" s="156" t="s">
        <v>89</v>
      </c>
      <c r="AW155" s="156" t="s">
        <v>35</v>
      </c>
      <c r="AX155" s="156" t="s">
        <v>81</v>
      </c>
      <c r="AY155" s="158" t="s">
        <v>137</v>
      </c>
    </row>
    <row r="156" spans="2:51" s="165" customFormat="1" ht="11.25">
      <c r="B156" s="164"/>
      <c r="D156" s="157" t="s">
        <v>146</v>
      </c>
      <c r="E156" s="166" t="s">
        <v>1</v>
      </c>
      <c r="F156" s="167" t="s">
        <v>386</v>
      </c>
      <c r="H156" s="168">
        <v>7.884</v>
      </c>
      <c r="I156" s="169"/>
      <c r="L156" s="164"/>
      <c r="M156" s="170"/>
      <c r="N156" s="171"/>
      <c r="O156" s="171"/>
      <c r="P156" s="171"/>
      <c r="Q156" s="171"/>
      <c r="R156" s="171"/>
      <c r="S156" s="171"/>
      <c r="T156" s="172"/>
      <c r="AT156" s="166" t="s">
        <v>146</v>
      </c>
      <c r="AU156" s="166" t="s">
        <v>91</v>
      </c>
      <c r="AV156" s="165" t="s">
        <v>91</v>
      </c>
      <c r="AW156" s="165" t="s">
        <v>35</v>
      </c>
      <c r="AX156" s="165" t="s">
        <v>81</v>
      </c>
      <c r="AY156" s="166" t="s">
        <v>137</v>
      </c>
    </row>
    <row r="157" spans="2:51" s="174" customFormat="1" ht="11.25">
      <c r="B157" s="173"/>
      <c r="D157" s="157" t="s">
        <v>146</v>
      </c>
      <c r="E157" s="175" t="s">
        <v>351</v>
      </c>
      <c r="F157" s="176" t="s">
        <v>149</v>
      </c>
      <c r="H157" s="177">
        <v>7.884</v>
      </c>
      <c r="I157" s="178"/>
      <c r="L157" s="173"/>
      <c r="M157" s="179"/>
      <c r="N157" s="180"/>
      <c r="O157" s="180"/>
      <c r="P157" s="180"/>
      <c r="Q157" s="180"/>
      <c r="R157" s="180"/>
      <c r="S157" s="180"/>
      <c r="T157" s="181"/>
      <c r="AT157" s="175" t="s">
        <v>146</v>
      </c>
      <c r="AU157" s="175" t="s">
        <v>91</v>
      </c>
      <c r="AV157" s="174" t="s">
        <v>144</v>
      </c>
      <c r="AW157" s="174" t="s">
        <v>35</v>
      </c>
      <c r="AX157" s="174" t="s">
        <v>89</v>
      </c>
      <c r="AY157" s="175" t="s">
        <v>137</v>
      </c>
    </row>
    <row r="158" spans="1:65" s="42" customFormat="1" ht="62.65" customHeight="1">
      <c r="A158" s="29"/>
      <c r="B158" s="28"/>
      <c r="C158" s="145" t="s">
        <v>175</v>
      </c>
      <c r="D158" s="145" t="s">
        <v>139</v>
      </c>
      <c r="E158" s="146" t="s">
        <v>387</v>
      </c>
      <c r="F158" s="147" t="s">
        <v>388</v>
      </c>
      <c r="G158" s="148" t="s">
        <v>165</v>
      </c>
      <c r="H158" s="149">
        <v>7.884</v>
      </c>
      <c r="I158" s="150"/>
      <c r="J158" s="151">
        <f>ROUND(I158*H158,2)</f>
        <v>0</v>
      </c>
      <c r="K158" s="147" t="s">
        <v>143</v>
      </c>
      <c r="L158" s="28"/>
      <c r="M158" s="300" t="s">
        <v>1</v>
      </c>
      <c r="N158" s="152" t="s">
        <v>46</v>
      </c>
      <c r="O158" s="65"/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301" t="s">
        <v>144</v>
      </c>
      <c r="AT158" s="301" t="s">
        <v>139</v>
      </c>
      <c r="AU158" s="301" t="s">
        <v>91</v>
      </c>
      <c r="AY158" s="276" t="s">
        <v>137</v>
      </c>
      <c r="BE158" s="302">
        <f>IF(N158="základní",J158,0)</f>
        <v>0</v>
      </c>
      <c r="BF158" s="302">
        <f>IF(N158="snížená",J158,0)</f>
        <v>0</v>
      </c>
      <c r="BG158" s="302">
        <f>IF(N158="zákl. přenesená",J158,0)</f>
        <v>0</v>
      </c>
      <c r="BH158" s="302">
        <f>IF(N158="sníž. přenesená",J158,0)</f>
        <v>0</v>
      </c>
      <c r="BI158" s="302">
        <f>IF(N158="nulová",J158,0)</f>
        <v>0</v>
      </c>
      <c r="BJ158" s="276" t="s">
        <v>89</v>
      </c>
      <c r="BK158" s="302">
        <f>ROUND(I158*H158,2)</f>
        <v>0</v>
      </c>
      <c r="BL158" s="276" t="s">
        <v>144</v>
      </c>
      <c r="BM158" s="301" t="s">
        <v>389</v>
      </c>
    </row>
    <row r="159" spans="2:51" s="156" customFormat="1" ht="11.25">
      <c r="B159" s="155"/>
      <c r="D159" s="157" t="s">
        <v>146</v>
      </c>
      <c r="E159" s="158" t="s">
        <v>1</v>
      </c>
      <c r="F159" s="159" t="s">
        <v>390</v>
      </c>
      <c r="H159" s="158" t="s">
        <v>1</v>
      </c>
      <c r="I159" s="160"/>
      <c r="L159" s="155"/>
      <c r="M159" s="161"/>
      <c r="N159" s="162"/>
      <c r="O159" s="162"/>
      <c r="P159" s="162"/>
      <c r="Q159" s="162"/>
      <c r="R159" s="162"/>
      <c r="S159" s="162"/>
      <c r="T159" s="163"/>
      <c r="AT159" s="158" t="s">
        <v>146</v>
      </c>
      <c r="AU159" s="158" t="s">
        <v>91</v>
      </c>
      <c r="AV159" s="156" t="s">
        <v>89</v>
      </c>
      <c r="AW159" s="156" t="s">
        <v>35</v>
      </c>
      <c r="AX159" s="156" t="s">
        <v>81</v>
      </c>
      <c r="AY159" s="158" t="s">
        <v>137</v>
      </c>
    </row>
    <row r="160" spans="2:51" s="165" customFormat="1" ht="11.25">
      <c r="B160" s="164"/>
      <c r="D160" s="157" t="s">
        <v>146</v>
      </c>
      <c r="E160" s="166" t="s">
        <v>1</v>
      </c>
      <c r="F160" s="167" t="s">
        <v>391</v>
      </c>
      <c r="H160" s="168">
        <v>7.884</v>
      </c>
      <c r="I160" s="169"/>
      <c r="L160" s="164"/>
      <c r="M160" s="170"/>
      <c r="N160" s="171"/>
      <c r="O160" s="171"/>
      <c r="P160" s="171"/>
      <c r="Q160" s="171"/>
      <c r="R160" s="171"/>
      <c r="S160" s="171"/>
      <c r="T160" s="172"/>
      <c r="AT160" s="166" t="s">
        <v>146</v>
      </c>
      <c r="AU160" s="166" t="s">
        <v>91</v>
      </c>
      <c r="AV160" s="165" t="s">
        <v>91</v>
      </c>
      <c r="AW160" s="165" t="s">
        <v>35</v>
      </c>
      <c r="AX160" s="165" t="s">
        <v>81</v>
      </c>
      <c r="AY160" s="166" t="s">
        <v>137</v>
      </c>
    </row>
    <row r="161" spans="2:51" s="174" customFormat="1" ht="11.25">
      <c r="B161" s="173"/>
      <c r="D161" s="157" t="s">
        <v>146</v>
      </c>
      <c r="E161" s="175" t="s">
        <v>1</v>
      </c>
      <c r="F161" s="176" t="s">
        <v>149</v>
      </c>
      <c r="H161" s="177">
        <v>7.884</v>
      </c>
      <c r="I161" s="178"/>
      <c r="L161" s="173"/>
      <c r="M161" s="179"/>
      <c r="N161" s="180"/>
      <c r="O161" s="180"/>
      <c r="P161" s="180"/>
      <c r="Q161" s="180"/>
      <c r="R161" s="180"/>
      <c r="S161" s="180"/>
      <c r="T161" s="181"/>
      <c r="AT161" s="175" t="s">
        <v>146</v>
      </c>
      <c r="AU161" s="175" t="s">
        <v>91</v>
      </c>
      <c r="AV161" s="174" t="s">
        <v>144</v>
      </c>
      <c r="AW161" s="174" t="s">
        <v>35</v>
      </c>
      <c r="AX161" s="174" t="s">
        <v>89</v>
      </c>
      <c r="AY161" s="175" t="s">
        <v>137</v>
      </c>
    </row>
    <row r="162" spans="1:65" s="42" customFormat="1" ht="37.9" customHeight="1">
      <c r="A162" s="29"/>
      <c r="B162" s="28"/>
      <c r="C162" s="145" t="s">
        <v>183</v>
      </c>
      <c r="D162" s="145" t="s">
        <v>139</v>
      </c>
      <c r="E162" s="146" t="s">
        <v>392</v>
      </c>
      <c r="F162" s="147" t="s">
        <v>393</v>
      </c>
      <c r="G162" s="148" t="s">
        <v>165</v>
      </c>
      <c r="H162" s="149">
        <v>7.884</v>
      </c>
      <c r="I162" s="150"/>
      <c r="J162" s="151">
        <f>ROUND(I162*H162,2)</f>
        <v>0</v>
      </c>
      <c r="K162" s="147" t="s">
        <v>143</v>
      </c>
      <c r="L162" s="28"/>
      <c r="M162" s="300" t="s">
        <v>1</v>
      </c>
      <c r="N162" s="152" t="s">
        <v>46</v>
      </c>
      <c r="O162" s="65"/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301" t="s">
        <v>144</v>
      </c>
      <c r="AT162" s="301" t="s">
        <v>139</v>
      </c>
      <c r="AU162" s="301" t="s">
        <v>91</v>
      </c>
      <c r="AY162" s="276" t="s">
        <v>137</v>
      </c>
      <c r="BE162" s="302">
        <f>IF(N162="základní",J162,0)</f>
        <v>0</v>
      </c>
      <c r="BF162" s="302">
        <f>IF(N162="snížená",J162,0)</f>
        <v>0</v>
      </c>
      <c r="BG162" s="302">
        <f>IF(N162="zákl. přenesená",J162,0)</f>
        <v>0</v>
      </c>
      <c r="BH162" s="302">
        <f>IF(N162="sníž. přenesená",J162,0)</f>
        <v>0</v>
      </c>
      <c r="BI162" s="302">
        <f>IF(N162="nulová",J162,0)</f>
        <v>0</v>
      </c>
      <c r="BJ162" s="276" t="s">
        <v>89</v>
      </c>
      <c r="BK162" s="302">
        <f>ROUND(I162*H162,2)</f>
        <v>0</v>
      </c>
      <c r="BL162" s="276" t="s">
        <v>144</v>
      </c>
      <c r="BM162" s="301" t="s">
        <v>394</v>
      </c>
    </row>
    <row r="163" spans="2:51" s="156" customFormat="1" ht="11.25">
      <c r="B163" s="155"/>
      <c r="D163" s="157" t="s">
        <v>146</v>
      </c>
      <c r="E163" s="158" t="s">
        <v>1</v>
      </c>
      <c r="F163" s="159" t="s">
        <v>395</v>
      </c>
      <c r="H163" s="158" t="s">
        <v>1</v>
      </c>
      <c r="I163" s="160"/>
      <c r="L163" s="155"/>
      <c r="M163" s="161"/>
      <c r="N163" s="162"/>
      <c r="O163" s="162"/>
      <c r="P163" s="162"/>
      <c r="Q163" s="162"/>
      <c r="R163" s="162"/>
      <c r="S163" s="162"/>
      <c r="T163" s="163"/>
      <c r="AT163" s="158" t="s">
        <v>146</v>
      </c>
      <c r="AU163" s="158" t="s">
        <v>91</v>
      </c>
      <c r="AV163" s="156" t="s">
        <v>89</v>
      </c>
      <c r="AW163" s="156" t="s">
        <v>35</v>
      </c>
      <c r="AX163" s="156" t="s">
        <v>81</v>
      </c>
      <c r="AY163" s="158" t="s">
        <v>137</v>
      </c>
    </row>
    <row r="164" spans="2:51" s="165" customFormat="1" ht="11.25">
      <c r="B164" s="164"/>
      <c r="D164" s="157" t="s">
        <v>146</v>
      </c>
      <c r="E164" s="166" t="s">
        <v>1</v>
      </c>
      <c r="F164" s="167" t="s">
        <v>391</v>
      </c>
      <c r="H164" s="168">
        <v>7.884</v>
      </c>
      <c r="I164" s="169"/>
      <c r="L164" s="164"/>
      <c r="M164" s="170"/>
      <c r="N164" s="171"/>
      <c r="O164" s="171"/>
      <c r="P164" s="171"/>
      <c r="Q164" s="171"/>
      <c r="R164" s="171"/>
      <c r="S164" s="171"/>
      <c r="T164" s="172"/>
      <c r="AT164" s="166" t="s">
        <v>146</v>
      </c>
      <c r="AU164" s="166" t="s">
        <v>91</v>
      </c>
      <c r="AV164" s="165" t="s">
        <v>91</v>
      </c>
      <c r="AW164" s="165" t="s">
        <v>35</v>
      </c>
      <c r="AX164" s="165" t="s">
        <v>81</v>
      </c>
      <c r="AY164" s="166" t="s">
        <v>137</v>
      </c>
    </row>
    <row r="165" spans="2:51" s="174" customFormat="1" ht="11.25">
      <c r="B165" s="173"/>
      <c r="D165" s="157" t="s">
        <v>146</v>
      </c>
      <c r="E165" s="175" t="s">
        <v>1</v>
      </c>
      <c r="F165" s="176" t="s">
        <v>149</v>
      </c>
      <c r="H165" s="177">
        <v>7.884</v>
      </c>
      <c r="I165" s="178"/>
      <c r="L165" s="173"/>
      <c r="M165" s="179"/>
      <c r="N165" s="180"/>
      <c r="O165" s="180"/>
      <c r="P165" s="180"/>
      <c r="Q165" s="180"/>
      <c r="R165" s="180"/>
      <c r="S165" s="180"/>
      <c r="T165" s="181"/>
      <c r="AT165" s="175" t="s">
        <v>146</v>
      </c>
      <c r="AU165" s="175" t="s">
        <v>91</v>
      </c>
      <c r="AV165" s="174" t="s">
        <v>144</v>
      </c>
      <c r="AW165" s="174" t="s">
        <v>35</v>
      </c>
      <c r="AX165" s="174" t="s">
        <v>89</v>
      </c>
      <c r="AY165" s="175" t="s">
        <v>137</v>
      </c>
    </row>
    <row r="166" spans="1:65" s="42" customFormat="1" ht="44.25" customHeight="1">
      <c r="A166" s="29"/>
      <c r="B166" s="28"/>
      <c r="C166" s="145" t="s">
        <v>189</v>
      </c>
      <c r="D166" s="145" t="s">
        <v>139</v>
      </c>
      <c r="E166" s="146" t="s">
        <v>396</v>
      </c>
      <c r="F166" s="147" t="s">
        <v>397</v>
      </c>
      <c r="G166" s="148" t="s">
        <v>142</v>
      </c>
      <c r="H166" s="149">
        <v>45</v>
      </c>
      <c r="I166" s="150"/>
      <c r="J166" s="151">
        <f>ROUND(I166*H166,2)</f>
        <v>0</v>
      </c>
      <c r="K166" s="147" t="s">
        <v>143</v>
      </c>
      <c r="L166" s="28"/>
      <c r="M166" s="300" t="s">
        <v>1</v>
      </c>
      <c r="N166" s="152" t="s">
        <v>46</v>
      </c>
      <c r="O166" s="65"/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301" t="s">
        <v>144</v>
      </c>
      <c r="AT166" s="301" t="s">
        <v>139</v>
      </c>
      <c r="AU166" s="301" t="s">
        <v>91</v>
      </c>
      <c r="AY166" s="276" t="s">
        <v>137</v>
      </c>
      <c r="BE166" s="302">
        <f>IF(N166="základní",J166,0)</f>
        <v>0</v>
      </c>
      <c r="BF166" s="302">
        <f>IF(N166="snížená",J166,0)</f>
        <v>0</v>
      </c>
      <c r="BG166" s="302">
        <f>IF(N166="zákl. přenesená",J166,0)</f>
        <v>0</v>
      </c>
      <c r="BH166" s="302">
        <f>IF(N166="sníž. přenesená",J166,0)</f>
        <v>0</v>
      </c>
      <c r="BI166" s="302">
        <f>IF(N166="nulová",J166,0)</f>
        <v>0</v>
      </c>
      <c r="BJ166" s="276" t="s">
        <v>89</v>
      </c>
      <c r="BK166" s="302">
        <f>ROUND(I166*H166,2)</f>
        <v>0</v>
      </c>
      <c r="BL166" s="276" t="s">
        <v>144</v>
      </c>
      <c r="BM166" s="301" t="s">
        <v>398</v>
      </c>
    </row>
    <row r="167" spans="2:51" s="156" customFormat="1" ht="11.25">
      <c r="B167" s="155"/>
      <c r="D167" s="157" t="s">
        <v>146</v>
      </c>
      <c r="E167" s="158" t="s">
        <v>1</v>
      </c>
      <c r="F167" s="159" t="s">
        <v>399</v>
      </c>
      <c r="H167" s="158" t="s">
        <v>1</v>
      </c>
      <c r="I167" s="160"/>
      <c r="L167" s="155"/>
      <c r="M167" s="161"/>
      <c r="N167" s="162"/>
      <c r="O167" s="162"/>
      <c r="P167" s="162"/>
      <c r="Q167" s="162"/>
      <c r="R167" s="162"/>
      <c r="S167" s="162"/>
      <c r="T167" s="163"/>
      <c r="AT167" s="158" t="s">
        <v>146</v>
      </c>
      <c r="AU167" s="158" t="s">
        <v>91</v>
      </c>
      <c r="AV167" s="156" t="s">
        <v>89</v>
      </c>
      <c r="AW167" s="156" t="s">
        <v>35</v>
      </c>
      <c r="AX167" s="156" t="s">
        <v>81</v>
      </c>
      <c r="AY167" s="158" t="s">
        <v>137</v>
      </c>
    </row>
    <row r="168" spans="2:51" s="156" customFormat="1" ht="11.25">
      <c r="B168" s="155"/>
      <c r="D168" s="157" t="s">
        <v>146</v>
      </c>
      <c r="E168" s="158" t="s">
        <v>1</v>
      </c>
      <c r="F168" s="159" t="s">
        <v>400</v>
      </c>
      <c r="H168" s="158" t="s">
        <v>1</v>
      </c>
      <c r="I168" s="160"/>
      <c r="L168" s="155"/>
      <c r="M168" s="161"/>
      <c r="N168" s="162"/>
      <c r="O168" s="162"/>
      <c r="P168" s="162"/>
      <c r="Q168" s="162"/>
      <c r="R168" s="162"/>
      <c r="S168" s="162"/>
      <c r="T168" s="163"/>
      <c r="AT168" s="158" t="s">
        <v>146</v>
      </c>
      <c r="AU168" s="158" t="s">
        <v>91</v>
      </c>
      <c r="AV168" s="156" t="s">
        <v>89</v>
      </c>
      <c r="AW168" s="156" t="s">
        <v>35</v>
      </c>
      <c r="AX168" s="156" t="s">
        <v>81</v>
      </c>
      <c r="AY168" s="158" t="s">
        <v>137</v>
      </c>
    </row>
    <row r="169" spans="2:51" s="165" customFormat="1" ht="11.25">
      <c r="B169" s="164"/>
      <c r="D169" s="157" t="s">
        <v>146</v>
      </c>
      <c r="E169" s="166" t="s">
        <v>1</v>
      </c>
      <c r="F169" s="167" t="s">
        <v>401</v>
      </c>
      <c r="H169" s="168">
        <v>45</v>
      </c>
      <c r="I169" s="169"/>
      <c r="L169" s="164"/>
      <c r="M169" s="170"/>
      <c r="N169" s="171"/>
      <c r="O169" s="171"/>
      <c r="P169" s="171"/>
      <c r="Q169" s="171"/>
      <c r="R169" s="171"/>
      <c r="S169" s="171"/>
      <c r="T169" s="172"/>
      <c r="AT169" s="166" t="s">
        <v>146</v>
      </c>
      <c r="AU169" s="166" t="s">
        <v>91</v>
      </c>
      <c r="AV169" s="165" t="s">
        <v>91</v>
      </c>
      <c r="AW169" s="165" t="s">
        <v>35</v>
      </c>
      <c r="AX169" s="165" t="s">
        <v>81</v>
      </c>
      <c r="AY169" s="166" t="s">
        <v>137</v>
      </c>
    </row>
    <row r="170" spans="2:51" s="174" customFormat="1" ht="11.25">
      <c r="B170" s="173"/>
      <c r="D170" s="157" t="s">
        <v>146</v>
      </c>
      <c r="E170" s="175" t="s">
        <v>1</v>
      </c>
      <c r="F170" s="176" t="s">
        <v>149</v>
      </c>
      <c r="H170" s="177">
        <v>45</v>
      </c>
      <c r="I170" s="178"/>
      <c r="L170" s="173"/>
      <c r="M170" s="179"/>
      <c r="N170" s="180"/>
      <c r="O170" s="180"/>
      <c r="P170" s="180"/>
      <c r="Q170" s="180"/>
      <c r="R170" s="180"/>
      <c r="S170" s="180"/>
      <c r="T170" s="181"/>
      <c r="AT170" s="175" t="s">
        <v>146</v>
      </c>
      <c r="AU170" s="175" t="s">
        <v>91</v>
      </c>
      <c r="AV170" s="174" t="s">
        <v>144</v>
      </c>
      <c r="AW170" s="174" t="s">
        <v>35</v>
      </c>
      <c r="AX170" s="174" t="s">
        <v>89</v>
      </c>
      <c r="AY170" s="175" t="s">
        <v>137</v>
      </c>
    </row>
    <row r="171" spans="1:65" s="42" customFormat="1" ht="16.5" customHeight="1">
      <c r="A171" s="29"/>
      <c r="B171" s="28"/>
      <c r="C171" s="195" t="s">
        <v>161</v>
      </c>
      <c r="D171" s="195" t="s">
        <v>402</v>
      </c>
      <c r="E171" s="196" t="s">
        <v>403</v>
      </c>
      <c r="F171" s="197" t="s">
        <v>404</v>
      </c>
      <c r="G171" s="198" t="s">
        <v>165</v>
      </c>
      <c r="H171" s="199">
        <v>2.61</v>
      </c>
      <c r="I171" s="200"/>
      <c r="J171" s="201">
        <f>ROUND(I171*H171,2)</f>
        <v>0</v>
      </c>
      <c r="K171" s="197" t="s">
        <v>143</v>
      </c>
      <c r="L171" s="312"/>
      <c r="M171" s="313" t="s">
        <v>1</v>
      </c>
      <c r="N171" s="202" t="s">
        <v>46</v>
      </c>
      <c r="O171" s="65"/>
      <c r="P171" s="153">
        <f>O171*H171</f>
        <v>0</v>
      </c>
      <c r="Q171" s="153">
        <v>0.21</v>
      </c>
      <c r="R171" s="153">
        <f>Q171*H171</f>
        <v>0.5480999999999999</v>
      </c>
      <c r="S171" s="153">
        <v>0</v>
      </c>
      <c r="T171" s="154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301" t="s">
        <v>189</v>
      </c>
      <c r="AT171" s="301" t="s">
        <v>402</v>
      </c>
      <c r="AU171" s="301" t="s">
        <v>91</v>
      </c>
      <c r="AY171" s="276" t="s">
        <v>137</v>
      </c>
      <c r="BE171" s="302">
        <f>IF(N171="základní",J171,0)</f>
        <v>0</v>
      </c>
      <c r="BF171" s="302">
        <f>IF(N171="snížená",J171,0)</f>
        <v>0</v>
      </c>
      <c r="BG171" s="302">
        <f>IF(N171="zákl. přenesená",J171,0)</f>
        <v>0</v>
      </c>
      <c r="BH171" s="302">
        <f>IF(N171="sníž. přenesená",J171,0)</f>
        <v>0</v>
      </c>
      <c r="BI171" s="302">
        <f>IF(N171="nulová",J171,0)</f>
        <v>0</v>
      </c>
      <c r="BJ171" s="276" t="s">
        <v>89</v>
      </c>
      <c r="BK171" s="302">
        <f>ROUND(I171*H171,2)</f>
        <v>0</v>
      </c>
      <c r="BL171" s="276" t="s">
        <v>144</v>
      </c>
      <c r="BM171" s="301" t="s">
        <v>405</v>
      </c>
    </row>
    <row r="172" spans="2:51" s="165" customFormat="1" ht="11.25">
      <c r="B172" s="164"/>
      <c r="D172" s="157" t="s">
        <v>146</v>
      </c>
      <c r="F172" s="167" t="s">
        <v>406</v>
      </c>
      <c r="H172" s="168">
        <v>2.61</v>
      </c>
      <c r="I172" s="169"/>
      <c r="L172" s="164"/>
      <c r="M172" s="170"/>
      <c r="N172" s="171"/>
      <c r="O172" s="171"/>
      <c r="P172" s="171"/>
      <c r="Q172" s="171"/>
      <c r="R172" s="171"/>
      <c r="S172" s="171"/>
      <c r="T172" s="172"/>
      <c r="AT172" s="166" t="s">
        <v>146</v>
      </c>
      <c r="AU172" s="166" t="s">
        <v>91</v>
      </c>
      <c r="AV172" s="165" t="s">
        <v>91</v>
      </c>
      <c r="AW172" s="165" t="s">
        <v>4</v>
      </c>
      <c r="AX172" s="165" t="s">
        <v>89</v>
      </c>
      <c r="AY172" s="166" t="s">
        <v>137</v>
      </c>
    </row>
    <row r="173" spans="1:65" s="42" customFormat="1" ht="55.5" customHeight="1">
      <c r="A173" s="29"/>
      <c r="B173" s="28"/>
      <c r="C173" s="145" t="s">
        <v>200</v>
      </c>
      <c r="D173" s="145" t="s">
        <v>139</v>
      </c>
      <c r="E173" s="146" t="s">
        <v>407</v>
      </c>
      <c r="F173" s="147" t="s">
        <v>408</v>
      </c>
      <c r="G173" s="148" t="s">
        <v>142</v>
      </c>
      <c r="H173" s="149">
        <v>45</v>
      </c>
      <c r="I173" s="150"/>
      <c r="J173" s="151">
        <f>ROUND(I173*H173,2)</f>
        <v>0</v>
      </c>
      <c r="K173" s="147" t="s">
        <v>143</v>
      </c>
      <c r="L173" s="28"/>
      <c r="M173" s="300" t="s">
        <v>1</v>
      </c>
      <c r="N173" s="152" t="s">
        <v>46</v>
      </c>
      <c r="O173" s="65"/>
      <c r="P173" s="153">
        <f>O173*H173</f>
        <v>0</v>
      </c>
      <c r="Q173" s="153">
        <v>0</v>
      </c>
      <c r="R173" s="153">
        <f>Q173*H173</f>
        <v>0</v>
      </c>
      <c r="S173" s="153">
        <v>0</v>
      </c>
      <c r="T173" s="154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301" t="s">
        <v>144</v>
      </c>
      <c r="AT173" s="301" t="s">
        <v>139</v>
      </c>
      <c r="AU173" s="301" t="s">
        <v>91</v>
      </c>
      <c r="AY173" s="276" t="s">
        <v>137</v>
      </c>
      <c r="BE173" s="302">
        <f>IF(N173="základní",J173,0)</f>
        <v>0</v>
      </c>
      <c r="BF173" s="302">
        <f>IF(N173="snížená",J173,0)</f>
        <v>0</v>
      </c>
      <c r="BG173" s="302">
        <f>IF(N173="zákl. přenesená",J173,0)</f>
        <v>0</v>
      </c>
      <c r="BH173" s="302">
        <f>IF(N173="sníž. přenesená",J173,0)</f>
        <v>0</v>
      </c>
      <c r="BI173" s="302">
        <f>IF(N173="nulová",J173,0)</f>
        <v>0</v>
      </c>
      <c r="BJ173" s="276" t="s">
        <v>89</v>
      </c>
      <c r="BK173" s="302">
        <f>ROUND(I173*H173,2)</f>
        <v>0</v>
      </c>
      <c r="BL173" s="276" t="s">
        <v>144</v>
      </c>
      <c r="BM173" s="301" t="s">
        <v>409</v>
      </c>
    </row>
    <row r="174" spans="2:51" s="156" customFormat="1" ht="11.25">
      <c r="B174" s="155"/>
      <c r="D174" s="157" t="s">
        <v>146</v>
      </c>
      <c r="E174" s="158" t="s">
        <v>1</v>
      </c>
      <c r="F174" s="159" t="s">
        <v>410</v>
      </c>
      <c r="H174" s="158" t="s">
        <v>1</v>
      </c>
      <c r="I174" s="160"/>
      <c r="L174" s="155"/>
      <c r="M174" s="161"/>
      <c r="N174" s="162"/>
      <c r="O174" s="162"/>
      <c r="P174" s="162"/>
      <c r="Q174" s="162"/>
      <c r="R174" s="162"/>
      <c r="S174" s="162"/>
      <c r="T174" s="163"/>
      <c r="AT174" s="158" t="s">
        <v>146</v>
      </c>
      <c r="AU174" s="158" t="s">
        <v>91</v>
      </c>
      <c r="AV174" s="156" t="s">
        <v>89</v>
      </c>
      <c r="AW174" s="156" t="s">
        <v>35</v>
      </c>
      <c r="AX174" s="156" t="s">
        <v>81</v>
      </c>
      <c r="AY174" s="158" t="s">
        <v>137</v>
      </c>
    </row>
    <row r="175" spans="2:51" s="156" customFormat="1" ht="11.25">
      <c r="B175" s="155"/>
      <c r="D175" s="157" t="s">
        <v>146</v>
      </c>
      <c r="E175" s="158" t="s">
        <v>1</v>
      </c>
      <c r="F175" s="159" t="s">
        <v>400</v>
      </c>
      <c r="H175" s="158" t="s">
        <v>1</v>
      </c>
      <c r="I175" s="160"/>
      <c r="L175" s="155"/>
      <c r="M175" s="161"/>
      <c r="N175" s="162"/>
      <c r="O175" s="162"/>
      <c r="P175" s="162"/>
      <c r="Q175" s="162"/>
      <c r="R175" s="162"/>
      <c r="S175" s="162"/>
      <c r="T175" s="163"/>
      <c r="AT175" s="158" t="s">
        <v>146</v>
      </c>
      <c r="AU175" s="158" t="s">
        <v>91</v>
      </c>
      <c r="AV175" s="156" t="s">
        <v>89</v>
      </c>
      <c r="AW175" s="156" t="s">
        <v>35</v>
      </c>
      <c r="AX175" s="156" t="s">
        <v>81</v>
      </c>
      <c r="AY175" s="158" t="s">
        <v>137</v>
      </c>
    </row>
    <row r="176" spans="2:51" s="165" customFormat="1" ht="11.25">
      <c r="B176" s="164"/>
      <c r="D176" s="157" t="s">
        <v>146</v>
      </c>
      <c r="E176" s="166" t="s">
        <v>1</v>
      </c>
      <c r="F176" s="167" t="s">
        <v>401</v>
      </c>
      <c r="H176" s="168">
        <v>45</v>
      </c>
      <c r="I176" s="169"/>
      <c r="L176" s="164"/>
      <c r="M176" s="170"/>
      <c r="N176" s="171"/>
      <c r="O176" s="171"/>
      <c r="P176" s="171"/>
      <c r="Q176" s="171"/>
      <c r="R176" s="171"/>
      <c r="S176" s="171"/>
      <c r="T176" s="172"/>
      <c r="AT176" s="166" t="s">
        <v>146</v>
      </c>
      <c r="AU176" s="166" t="s">
        <v>91</v>
      </c>
      <c r="AV176" s="165" t="s">
        <v>91</v>
      </c>
      <c r="AW176" s="165" t="s">
        <v>35</v>
      </c>
      <c r="AX176" s="165" t="s">
        <v>81</v>
      </c>
      <c r="AY176" s="166" t="s">
        <v>137</v>
      </c>
    </row>
    <row r="177" spans="2:51" s="174" customFormat="1" ht="11.25">
      <c r="B177" s="173"/>
      <c r="D177" s="157" t="s">
        <v>146</v>
      </c>
      <c r="E177" s="175" t="s">
        <v>1</v>
      </c>
      <c r="F177" s="176" t="s">
        <v>149</v>
      </c>
      <c r="H177" s="177">
        <v>45</v>
      </c>
      <c r="I177" s="178"/>
      <c r="L177" s="173"/>
      <c r="M177" s="179"/>
      <c r="N177" s="180"/>
      <c r="O177" s="180"/>
      <c r="P177" s="180"/>
      <c r="Q177" s="180"/>
      <c r="R177" s="180"/>
      <c r="S177" s="180"/>
      <c r="T177" s="181"/>
      <c r="AT177" s="175" t="s">
        <v>146</v>
      </c>
      <c r="AU177" s="175" t="s">
        <v>91</v>
      </c>
      <c r="AV177" s="174" t="s">
        <v>144</v>
      </c>
      <c r="AW177" s="174" t="s">
        <v>35</v>
      </c>
      <c r="AX177" s="174" t="s">
        <v>89</v>
      </c>
      <c r="AY177" s="175" t="s">
        <v>137</v>
      </c>
    </row>
    <row r="178" spans="1:65" s="42" customFormat="1" ht="37.9" customHeight="1">
      <c r="A178" s="29"/>
      <c r="B178" s="28"/>
      <c r="C178" s="145" t="s">
        <v>206</v>
      </c>
      <c r="D178" s="145" t="s">
        <v>139</v>
      </c>
      <c r="E178" s="146" t="s">
        <v>411</v>
      </c>
      <c r="F178" s="147" t="s">
        <v>412</v>
      </c>
      <c r="G178" s="148" t="s">
        <v>142</v>
      </c>
      <c r="H178" s="149">
        <v>45</v>
      </c>
      <c r="I178" s="150"/>
      <c r="J178" s="151">
        <f>ROUND(I178*H178,2)</f>
        <v>0</v>
      </c>
      <c r="K178" s="147" t="s">
        <v>143</v>
      </c>
      <c r="L178" s="28"/>
      <c r="M178" s="300" t="s">
        <v>1</v>
      </c>
      <c r="N178" s="152" t="s">
        <v>46</v>
      </c>
      <c r="O178" s="65"/>
      <c r="P178" s="153">
        <f>O178*H178</f>
        <v>0</v>
      </c>
      <c r="Q178" s="153">
        <v>0</v>
      </c>
      <c r="R178" s="153">
        <f>Q178*H178</f>
        <v>0</v>
      </c>
      <c r="S178" s="153">
        <v>0</v>
      </c>
      <c r="T178" s="154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301" t="s">
        <v>144</v>
      </c>
      <c r="AT178" s="301" t="s">
        <v>139</v>
      </c>
      <c r="AU178" s="301" t="s">
        <v>91</v>
      </c>
      <c r="AY178" s="276" t="s">
        <v>137</v>
      </c>
      <c r="BE178" s="302">
        <f>IF(N178="základní",J178,0)</f>
        <v>0</v>
      </c>
      <c r="BF178" s="302">
        <f>IF(N178="snížená",J178,0)</f>
        <v>0</v>
      </c>
      <c r="BG178" s="302">
        <f>IF(N178="zákl. přenesená",J178,0)</f>
        <v>0</v>
      </c>
      <c r="BH178" s="302">
        <f>IF(N178="sníž. přenesená",J178,0)</f>
        <v>0</v>
      </c>
      <c r="BI178" s="302">
        <f>IF(N178="nulová",J178,0)</f>
        <v>0</v>
      </c>
      <c r="BJ178" s="276" t="s">
        <v>89</v>
      </c>
      <c r="BK178" s="302">
        <f>ROUND(I178*H178,2)</f>
        <v>0</v>
      </c>
      <c r="BL178" s="276" t="s">
        <v>144</v>
      </c>
      <c r="BM178" s="301" t="s">
        <v>413</v>
      </c>
    </row>
    <row r="179" spans="2:51" s="156" customFormat="1" ht="11.25">
      <c r="B179" s="155"/>
      <c r="D179" s="157" t="s">
        <v>146</v>
      </c>
      <c r="E179" s="158" t="s">
        <v>1</v>
      </c>
      <c r="F179" s="159" t="s">
        <v>414</v>
      </c>
      <c r="H179" s="158" t="s">
        <v>1</v>
      </c>
      <c r="I179" s="160"/>
      <c r="L179" s="155"/>
      <c r="M179" s="161"/>
      <c r="N179" s="162"/>
      <c r="O179" s="162"/>
      <c r="P179" s="162"/>
      <c r="Q179" s="162"/>
      <c r="R179" s="162"/>
      <c r="S179" s="162"/>
      <c r="T179" s="163"/>
      <c r="AT179" s="158" t="s">
        <v>146</v>
      </c>
      <c r="AU179" s="158" t="s">
        <v>91</v>
      </c>
      <c r="AV179" s="156" t="s">
        <v>89</v>
      </c>
      <c r="AW179" s="156" t="s">
        <v>35</v>
      </c>
      <c r="AX179" s="156" t="s">
        <v>81</v>
      </c>
      <c r="AY179" s="158" t="s">
        <v>137</v>
      </c>
    </row>
    <row r="180" spans="2:51" s="156" customFormat="1" ht="11.25">
      <c r="B180" s="155"/>
      <c r="D180" s="157" t="s">
        <v>146</v>
      </c>
      <c r="E180" s="158" t="s">
        <v>1</v>
      </c>
      <c r="F180" s="159" t="s">
        <v>400</v>
      </c>
      <c r="H180" s="158" t="s">
        <v>1</v>
      </c>
      <c r="I180" s="160"/>
      <c r="L180" s="155"/>
      <c r="M180" s="161"/>
      <c r="N180" s="162"/>
      <c r="O180" s="162"/>
      <c r="P180" s="162"/>
      <c r="Q180" s="162"/>
      <c r="R180" s="162"/>
      <c r="S180" s="162"/>
      <c r="T180" s="163"/>
      <c r="AT180" s="158" t="s">
        <v>146</v>
      </c>
      <c r="AU180" s="158" t="s">
        <v>91</v>
      </c>
      <c r="AV180" s="156" t="s">
        <v>89</v>
      </c>
      <c r="AW180" s="156" t="s">
        <v>35</v>
      </c>
      <c r="AX180" s="156" t="s">
        <v>81</v>
      </c>
      <c r="AY180" s="158" t="s">
        <v>137</v>
      </c>
    </row>
    <row r="181" spans="2:51" s="165" customFormat="1" ht="11.25">
      <c r="B181" s="164"/>
      <c r="D181" s="157" t="s">
        <v>146</v>
      </c>
      <c r="E181" s="166" t="s">
        <v>1</v>
      </c>
      <c r="F181" s="167" t="s">
        <v>368</v>
      </c>
      <c r="H181" s="168">
        <v>45</v>
      </c>
      <c r="I181" s="169"/>
      <c r="L181" s="164"/>
      <c r="M181" s="170"/>
      <c r="N181" s="171"/>
      <c r="O181" s="171"/>
      <c r="P181" s="171"/>
      <c r="Q181" s="171"/>
      <c r="R181" s="171"/>
      <c r="S181" s="171"/>
      <c r="T181" s="172"/>
      <c r="AT181" s="166" t="s">
        <v>146</v>
      </c>
      <c r="AU181" s="166" t="s">
        <v>91</v>
      </c>
      <c r="AV181" s="165" t="s">
        <v>91</v>
      </c>
      <c r="AW181" s="165" t="s">
        <v>35</v>
      </c>
      <c r="AX181" s="165" t="s">
        <v>81</v>
      </c>
      <c r="AY181" s="166" t="s">
        <v>137</v>
      </c>
    </row>
    <row r="182" spans="2:51" s="174" customFormat="1" ht="11.25">
      <c r="B182" s="173"/>
      <c r="D182" s="157" t="s">
        <v>146</v>
      </c>
      <c r="E182" s="175" t="s">
        <v>349</v>
      </c>
      <c r="F182" s="176" t="s">
        <v>149</v>
      </c>
      <c r="H182" s="177">
        <v>45</v>
      </c>
      <c r="I182" s="178"/>
      <c r="L182" s="173"/>
      <c r="M182" s="179"/>
      <c r="N182" s="180"/>
      <c r="O182" s="180"/>
      <c r="P182" s="180"/>
      <c r="Q182" s="180"/>
      <c r="R182" s="180"/>
      <c r="S182" s="180"/>
      <c r="T182" s="181"/>
      <c r="AT182" s="175" t="s">
        <v>146</v>
      </c>
      <c r="AU182" s="175" t="s">
        <v>91</v>
      </c>
      <c r="AV182" s="174" t="s">
        <v>144</v>
      </c>
      <c r="AW182" s="174" t="s">
        <v>35</v>
      </c>
      <c r="AX182" s="174" t="s">
        <v>89</v>
      </c>
      <c r="AY182" s="175" t="s">
        <v>137</v>
      </c>
    </row>
    <row r="183" spans="1:65" s="42" customFormat="1" ht="16.5" customHeight="1">
      <c r="A183" s="29"/>
      <c r="B183" s="28"/>
      <c r="C183" s="195" t="s">
        <v>211</v>
      </c>
      <c r="D183" s="195" t="s">
        <v>402</v>
      </c>
      <c r="E183" s="196" t="s">
        <v>415</v>
      </c>
      <c r="F183" s="197" t="s">
        <v>416</v>
      </c>
      <c r="G183" s="198" t="s">
        <v>417</v>
      </c>
      <c r="H183" s="199">
        <v>0.9</v>
      </c>
      <c r="I183" s="200"/>
      <c r="J183" s="201">
        <f>ROUND(I183*H183,2)</f>
        <v>0</v>
      </c>
      <c r="K183" s="197" t="s">
        <v>143</v>
      </c>
      <c r="L183" s="312"/>
      <c r="M183" s="313" t="s">
        <v>1</v>
      </c>
      <c r="N183" s="202" t="s">
        <v>46</v>
      </c>
      <c r="O183" s="65"/>
      <c r="P183" s="153">
        <f>O183*H183</f>
        <v>0</v>
      </c>
      <c r="Q183" s="153">
        <v>0.001</v>
      </c>
      <c r="R183" s="153">
        <f>Q183*H183</f>
        <v>0.0009000000000000001</v>
      </c>
      <c r="S183" s="153">
        <v>0</v>
      </c>
      <c r="T183" s="154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301" t="s">
        <v>189</v>
      </c>
      <c r="AT183" s="301" t="s">
        <v>402</v>
      </c>
      <c r="AU183" s="301" t="s">
        <v>91</v>
      </c>
      <c r="AY183" s="276" t="s">
        <v>137</v>
      </c>
      <c r="BE183" s="302">
        <f>IF(N183="základní",J183,0)</f>
        <v>0</v>
      </c>
      <c r="BF183" s="302">
        <f>IF(N183="snížená",J183,0)</f>
        <v>0</v>
      </c>
      <c r="BG183" s="302">
        <f>IF(N183="zákl. přenesená",J183,0)</f>
        <v>0</v>
      </c>
      <c r="BH183" s="302">
        <f>IF(N183="sníž. přenesená",J183,0)</f>
        <v>0</v>
      </c>
      <c r="BI183" s="302">
        <f>IF(N183="nulová",J183,0)</f>
        <v>0</v>
      </c>
      <c r="BJ183" s="276" t="s">
        <v>89</v>
      </c>
      <c r="BK183" s="302">
        <f>ROUND(I183*H183,2)</f>
        <v>0</v>
      </c>
      <c r="BL183" s="276" t="s">
        <v>144</v>
      </c>
      <c r="BM183" s="301" t="s">
        <v>418</v>
      </c>
    </row>
    <row r="184" spans="2:51" s="165" customFormat="1" ht="11.25">
      <c r="B184" s="164"/>
      <c r="D184" s="157" t="s">
        <v>146</v>
      </c>
      <c r="F184" s="167" t="s">
        <v>419</v>
      </c>
      <c r="H184" s="168">
        <v>0.9</v>
      </c>
      <c r="I184" s="169"/>
      <c r="L184" s="164"/>
      <c r="M184" s="170"/>
      <c r="N184" s="171"/>
      <c r="O184" s="171"/>
      <c r="P184" s="171"/>
      <c r="Q184" s="171"/>
      <c r="R184" s="171"/>
      <c r="S184" s="171"/>
      <c r="T184" s="172"/>
      <c r="AT184" s="166" t="s">
        <v>146</v>
      </c>
      <c r="AU184" s="166" t="s">
        <v>91</v>
      </c>
      <c r="AV184" s="165" t="s">
        <v>91</v>
      </c>
      <c r="AW184" s="165" t="s">
        <v>4</v>
      </c>
      <c r="AX184" s="165" t="s">
        <v>89</v>
      </c>
      <c r="AY184" s="166" t="s">
        <v>137</v>
      </c>
    </row>
    <row r="185" spans="2:63" s="135" customFormat="1" ht="22.9" customHeight="1">
      <c r="B185" s="134"/>
      <c r="D185" s="136" t="s">
        <v>80</v>
      </c>
      <c r="E185" s="143" t="s">
        <v>154</v>
      </c>
      <c r="F185" s="143" t="s">
        <v>420</v>
      </c>
      <c r="I185" s="138"/>
      <c r="J185" s="144">
        <f>BK185</f>
        <v>0</v>
      </c>
      <c r="L185" s="134"/>
      <c r="M185" s="139"/>
      <c r="N185" s="140"/>
      <c r="O185" s="140"/>
      <c r="P185" s="141">
        <f>SUM(P186:P189)</f>
        <v>0</v>
      </c>
      <c r="Q185" s="140"/>
      <c r="R185" s="141">
        <f>SUM(R186:R189)</f>
        <v>0.44201999999999997</v>
      </c>
      <c r="S185" s="140"/>
      <c r="T185" s="142">
        <f>SUM(T186:T189)</f>
        <v>0</v>
      </c>
      <c r="AR185" s="136" t="s">
        <v>89</v>
      </c>
      <c r="AT185" s="298" t="s">
        <v>80</v>
      </c>
      <c r="AU185" s="298" t="s">
        <v>89</v>
      </c>
      <c r="AY185" s="136" t="s">
        <v>137</v>
      </c>
      <c r="BK185" s="299">
        <f>SUM(BK186:BK189)</f>
        <v>0</v>
      </c>
    </row>
    <row r="186" spans="1:65" s="42" customFormat="1" ht="37.9" customHeight="1">
      <c r="A186" s="29"/>
      <c r="B186" s="28"/>
      <c r="C186" s="145" t="s">
        <v>217</v>
      </c>
      <c r="D186" s="145" t="s">
        <v>139</v>
      </c>
      <c r="E186" s="146" t="s">
        <v>421</v>
      </c>
      <c r="F186" s="147" t="s">
        <v>422</v>
      </c>
      <c r="G186" s="148" t="s">
        <v>423</v>
      </c>
      <c r="H186" s="149">
        <v>6</v>
      </c>
      <c r="I186" s="150"/>
      <c r="J186" s="151">
        <f>ROUND(I186*H186,2)</f>
        <v>0</v>
      </c>
      <c r="K186" s="147" t="s">
        <v>143</v>
      </c>
      <c r="L186" s="28"/>
      <c r="M186" s="300" t="s">
        <v>1</v>
      </c>
      <c r="N186" s="152" t="s">
        <v>46</v>
      </c>
      <c r="O186" s="65"/>
      <c r="P186" s="153">
        <f>O186*H186</f>
        <v>0</v>
      </c>
      <c r="Q186" s="153">
        <v>0.07367</v>
      </c>
      <c r="R186" s="153">
        <f>Q186*H186</f>
        <v>0.44201999999999997</v>
      </c>
      <c r="S186" s="153">
        <v>0</v>
      </c>
      <c r="T186" s="154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301" t="s">
        <v>144</v>
      </c>
      <c r="AT186" s="301" t="s">
        <v>139</v>
      </c>
      <c r="AU186" s="301" t="s">
        <v>91</v>
      </c>
      <c r="AY186" s="276" t="s">
        <v>137</v>
      </c>
      <c r="BE186" s="302">
        <f>IF(N186="základní",J186,0)</f>
        <v>0</v>
      </c>
      <c r="BF186" s="302">
        <f>IF(N186="snížená",J186,0)</f>
        <v>0</v>
      </c>
      <c r="BG186" s="302">
        <f>IF(N186="zákl. přenesená",J186,0)</f>
        <v>0</v>
      </c>
      <c r="BH186" s="302">
        <f>IF(N186="sníž. přenesená",J186,0)</f>
        <v>0</v>
      </c>
      <c r="BI186" s="302">
        <f>IF(N186="nulová",J186,0)</f>
        <v>0</v>
      </c>
      <c r="BJ186" s="276" t="s">
        <v>89</v>
      </c>
      <c r="BK186" s="302">
        <f>ROUND(I186*H186,2)</f>
        <v>0</v>
      </c>
      <c r="BL186" s="276" t="s">
        <v>144</v>
      </c>
      <c r="BM186" s="301" t="s">
        <v>424</v>
      </c>
    </row>
    <row r="187" spans="2:51" s="156" customFormat="1" ht="11.25">
      <c r="B187" s="155"/>
      <c r="D187" s="157" t="s">
        <v>146</v>
      </c>
      <c r="E187" s="158" t="s">
        <v>1</v>
      </c>
      <c r="F187" s="159" t="s">
        <v>425</v>
      </c>
      <c r="H187" s="158" t="s">
        <v>1</v>
      </c>
      <c r="I187" s="160"/>
      <c r="L187" s="155"/>
      <c r="M187" s="161"/>
      <c r="N187" s="162"/>
      <c r="O187" s="162"/>
      <c r="P187" s="162"/>
      <c r="Q187" s="162"/>
      <c r="R187" s="162"/>
      <c r="S187" s="162"/>
      <c r="T187" s="163"/>
      <c r="AT187" s="158" t="s">
        <v>146</v>
      </c>
      <c r="AU187" s="158" t="s">
        <v>91</v>
      </c>
      <c r="AV187" s="156" t="s">
        <v>89</v>
      </c>
      <c r="AW187" s="156" t="s">
        <v>35</v>
      </c>
      <c r="AX187" s="156" t="s">
        <v>81</v>
      </c>
      <c r="AY187" s="158" t="s">
        <v>137</v>
      </c>
    </row>
    <row r="188" spans="2:51" s="165" customFormat="1" ht="11.25">
      <c r="B188" s="164"/>
      <c r="D188" s="157" t="s">
        <v>146</v>
      </c>
      <c r="E188" s="166" t="s">
        <v>1</v>
      </c>
      <c r="F188" s="167" t="s">
        <v>175</v>
      </c>
      <c r="H188" s="168">
        <v>6</v>
      </c>
      <c r="I188" s="169"/>
      <c r="L188" s="164"/>
      <c r="M188" s="170"/>
      <c r="N188" s="171"/>
      <c r="O188" s="171"/>
      <c r="P188" s="171"/>
      <c r="Q188" s="171"/>
      <c r="R188" s="171"/>
      <c r="S188" s="171"/>
      <c r="T188" s="172"/>
      <c r="AT188" s="166" t="s">
        <v>146</v>
      </c>
      <c r="AU188" s="166" t="s">
        <v>91</v>
      </c>
      <c r="AV188" s="165" t="s">
        <v>91</v>
      </c>
      <c r="AW188" s="165" t="s">
        <v>35</v>
      </c>
      <c r="AX188" s="165" t="s">
        <v>81</v>
      </c>
      <c r="AY188" s="166" t="s">
        <v>137</v>
      </c>
    </row>
    <row r="189" spans="2:51" s="174" customFormat="1" ht="11.25">
      <c r="B189" s="173"/>
      <c r="D189" s="157" t="s">
        <v>146</v>
      </c>
      <c r="E189" s="175" t="s">
        <v>1</v>
      </c>
      <c r="F189" s="176" t="s">
        <v>149</v>
      </c>
      <c r="H189" s="177">
        <v>6</v>
      </c>
      <c r="I189" s="178"/>
      <c r="L189" s="173"/>
      <c r="M189" s="179"/>
      <c r="N189" s="180"/>
      <c r="O189" s="180"/>
      <c r="P189" s="180"/>
      <c r="Q189" s="180"/>
      <c r="R189" s="180"/>
      <c r="S189" s="180"/>
      <c r="T189" s="181"/>
      <c r="AT189" s="175" t="s">
        <v>146</v>
      </c>
      <c r="AU189" s="175" t="s">
        <v>91</v>
      </c>
      <c r="AV189" s="174" t="s">
        <v>144</v>
      </c>
      <c r="AW189" s="174" t="s">
        <v>35</v>
      </c>
      <c r="AX189" s="174" t="s">
        <v>89</v>
      </c>
      <c r="AY189" s="175" t="s">
        <v>137</v>
      </c>
    </row>
    <row r="190" spans="2:63" s="135" customFormat="1" ht="22.9" customHeight="1">
      <c r="B190" s="134"/>
      <c r="D190" s="136" t="s">
        <v>80</v>
      </c>
      <c r="E190" s="143" t="s">
        <v>144</v>
      </c>
      <c r="F190" s="143" t="s">
        <v>426</v>
      </c>
      <c r="I190" s="138"/>
      <c r="J190" s="144">
        <f>BK190</f>
        <v>0</v>
      </c>
      <c r="L190" s="134"/>
      <c r="M190" s="139"/>
      <c r="N190" s="140"/>
      <c r="O190" s="140"/>
      <c r="P190" s="141">
        <f>SUM(P191:P203)</f>
        <v>0</v>
      </c>
      <c r="Q190" s="140"/>
      <c r="R190" s="141">
        <f>SUM(R191:R203)</f>
        <v>1.26569007</v>
      </c>
      <c r="S190" s="140"/>
      <c r="T190" s="142">
        <f>SUM(T191:T203)</f>
        <v>0</v>
      </c>
      <c r="AR190" s="136" t="s">
        <v>89</v>
      </c>
      <c r="AT190" s="298" t="s">
        <v>80</v>
      </c>
      <c r="AU190" s="298" t="s">
        <v>89</v>
      </c>
      <c r="AY190" s="136" t="s">
        <v>137</v>
      </c>
      <c r="BK190" s="299">
        <f>SUM(BK191:BK203)</f>
        <v>0</v>
      </c>
    </row>
    <row r="191" spans="1:65" s="42" customFormat="1" ht="24.2" customHeight="1">
      <c r="A191" s="29"/>
      <c r="B191" s="28"/>
      <c r="C191" s="145" t="s">
        <v>223</v>
      </c>
      <c r="D191" s="145" t="s">
        <v>139</v>
      </c>
      <c r="E191" s="146" t="s">
        <v>427</v>
      </c>
      <c r="F191" s="147" t="s">
        <v>428</v>
      </c>
      <c r="G191" s="148" t="s">
        <v>165</v>
      </c>
      <c r="H191" s="149">
        <v>0.486</v>
      </c>
      <c r="I191" s="150"/>
      <c r="J191" s="151">
        <f>ROUND(I191*H191,2)</f>
        <v>0</v>
      </c>
      <c r="K191" s="147" t="s">
        <v>143</v>
      </c>
      <c r="L191" s="28"/>
      <c r="M191" s="300" t="s">
        <v>1</v>
      </c>
      <c r="N191" s="152" t="s">
        <v>46</v>
      </c>
      <c r="O191" s="65"/>
      <c r="P191" s="153">
        <f>O191*H191</f>
        <v>0</v>
      </c>
      <c r="Q191" s="153">
        <v>2.50198</v>
      </c>
      <c r="R191" s="153">
        <f>Q191*H191</f>
        <v>1.21596228</v>
      </c>
      <c r="S191" s="153">
        <v>0</v>
      </c>
      <c r="T191" s="154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301" t="s">
        <v>144</v>
      </c>
      <c r="AT191" s="301" t="s">
        <v>139</v>
      </c>
      <c r="AU191" s="301" t="s">
        <v>91</v>
      </c>
      <c r="AY191" s="276" t="s">
        <v>137</v>
      </c>
      <c r="BE191" s="302">
        <f>IF(N191="základní",J191,0)</f>
        <v>0</v>
      </c>
      <c r="BF191" s="302">
        <f>IF(N191="snížená",J191,0)</f>
        <v>0</v>
      </c>
      <c r="BG191" s="302">
        <f>IF(N191="zákl. přenesená",J191,0)</f>
        <v>0</v>
      </c>
      <c r="BH191" s="302">
        <f>IF(N191="sníž. přenesená",J191,0)</f>
        <v>0</v>
      </c>
      <c r="BI191" s="302">
        <f>IF(N191="nulová",J191,0)</f>
        <v>0</v>
      </c>
      <c r="BJ191" s="276" t="s">
        <v>89</v>
      </c>
      <c r="BK191" s="302">
        <f>ROUND(I191*H191,2)</f>
        <v>0</v>
      </c>
      <c r="BL191" s="276" t="s">
        <v>144</v>
      </c>
      <c r="BM191" s="301" t="s">
        <v>429</v>
      </c>
    </row>
    <row r="192" spans="2:51" s="156" customFormat="1" ht="11.25">
      <c r="B192" s="155"/>
      <c r="D192" s="157" t="s">
        <v>146</v>
      </c>
      <c r="E192" s="158" t="s">
        <v>1</v>
      </c>
      <c r="F192" s="159" t="s">
        <v>430</v>
      </c>
      <c r="H192" s="158" t="s">
        <v>1</v>
      </c>
      <c r="I192" s="160"/>
      <c r="L192" s="155"/>
      <c r="M192" s="161"/>
      <c r="N192" s="162"/>
      <c r="O192" s="162"/>
      <c r="P192" s="162"/>
      <c r="Q192" s="162"/>
      <c r="R192" s="162"/>
      <c r="S192" s="162"/>
      <c r="T192" s="163"/>
      <c r="AT192" s="158" t="s">
        <v>146</v>
      </c>
      <c r="AU192" s="158" t="s">
        <v>91</v>
      </c>
      <c r="AV192" s="156" t="s">
        <v>89</v>
      </c>
      <c r="AW192" s="156" t="s">
        <v>35</v>
      </c>
      <c r="AX192" s="156" t="s">
        <v>81</v>
      </c>
      <c r="AY192" s="158" t="s">
        <v>137</v>
      </c>
    </row>
    <row r="193" spans="2:51" s="165" customFormat="1" ht="11.25">
      <c r="B193" s="164"/>
      <c r="D193" s="157" t="s">
        <v>146</v>
      </c>
      <c r="E193" s="166" t="s">
        <v>1</v>
      </c>
      <c r="F193" s="167" t="s">
        <v>431</v>
      </c>
      <c r="H193" s="168">
        <v>0.486</v>
      </c>
      <c r="I193" s="169"/>
      <c r="L193" s="164"/>
      <c r="M193" s="170"/>
      <c r="N193" s="171"/>
      <c r="O193" s="171"/>
      <c r="P193" s="171"/>
      <c r="Q193" s="171"/>
      <c r="R193" s="171"/>
      <c r="S193" s="171"/>
      <c r="T193" s="172"/>
      <c r="AT193" s="166" t="s">
        <v>146</v>
      </c>
      <c r="AU193" s="166" t="s">
        <v>91</v>
      </c>
      <c r="AV193" s="165" t="s">
        <v>91</v>
      </c>
      <c r="AW193" s="165" t="s">
        <v>35</v>
      </c>
      <c r="AX193" s="165" t="s">
        <v>81</v>
      </c>
      <c r="AY193" s="166" t="s">
        <v>137</v>
      </c>
    </row>
    <row r="194" spans="2:51" s="174" customFormat="1" ht="11.25">
      <c r="B194" s="173"/>
      <c r="D194" s="157" t="s">
        <v>146</v>
      </c>
      <c r="E194" s="175" t="s">
        <v>432</v>
      </c>
      <c r="F194" s="176" t="s">
        <v>149</v>
      </c>
      <c r="H194" s="177">
        <v>0.486</v>
      </c>
      <c r="I194" s="178"/>
      <c r="L194" s="173"/>
      <c r="M194" s="179"/>
      <c r="N194" s="180"/>
      <c r="O194" s="180"/>
      <c r="P194" s="180"/>
      <c r="Q194" s="180"/>
      <c r="R194" s="180"/>
      <c r="S194" s="180"/>
      <c r="T194" s="181"/>
      <c r="AT194" s="175" t="s">
        <v>146</v>
      </c>
      <c r="AU194" s="175" t="s">
        <v>91</v>
      </c>
      <c r="AV194" s="174" t="s">
        <v>144</v>
      </c>
      <c r="AW194" s="174" t="s">
        <v>35</v>
      </c>
      <c r="AX194" s="174" t="s">
        <v>89</v>
      </c>
      <c r="AY194" s="175" t="s">
        <v>137</v>
      </c>
    </row>
    <row r="195" spans="1:65" s="42" customFormat="1" ht="24.2" customHeight="1">
      <c r="A195" s="29"/>
      <c r="B195" s="28"/>
      <c r="C195" s="145" t="s">
        <v>8</v>
      </c>
      <c r="D195" s="145" t="s">
        <v>139</v>
      </c>
      <c r="E195" s="146" t="s">
        <v>433</v>
      </c>
      <c r="F195" s="147" t="s">
        <v>434</v>
      </c>
      <c r="G195" s="148" t="s">
        <v>142</v>
      </c>
      <c r="H195" s="149">
        <v>2.601</v>
      </c>
      <c r="I195" s="150"/>
      <c r="J195" s="151">
        <f>ROUND(I195*H195,2)</f>
        <v>0</v>
      </c>
      <c r="K195" s="147" t="s">
        <v>143</v>
      </c>
      <c r="L195" s="28"/>
      <c r="M195" s="300" t="s">
        <v>1</v>
      </c>
      <c r="N195" s="152" t="s">
        <v>46</v>
      </c>
      <c r="O195" s="65"/>
      <c r="P195" s="153">
        <f>O195*H195</f>
        <v>0</v>
      </c>
      <c r="Q195" s="153">
        <v>0.00576</v>
      </c>
      <c r="R195" s="153">
        <f>Q195*H195</f>
        <v>0.01498176</v>
      </c>
      <c r="S195" s="153">
        <v>0</v>
      </c>
      <c r="T195" s="154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301" t="s">
        <v>144</v>
      </c>
      <c r="AT195" s="301" t="s">
        <v>139</v>
      </c>
      <c r="AU195" s="301" t="s">
        <v>91</v>
      </c>
      <c r="AY195" s="276" t="s">
        <v>137</v>
      </c>
      <c r="BE195" s="302">
        <f>IF(N195="základní",J195,0)</f>
        <v>0</v>
      </c>
      <c r="BF195" s="302">
        <f>IF(N195="snížená",J195,0)</f>
        <v>0</v>
      </c>
      <c r="BG195" s="302">
        <f>IF(N195="zákl. přenesená",J195,0)</f>
        <v>0</v>
      </c>
      <c r="BH195" s="302">
        <f>IF(N195="sníž. přenesená",J195,0)</f>
        <v>0</v>
      </c>
      <c r="BI195" s="302">
        <f>IF(N195="nulová",J195,0)</f>
        <v>0</v>
      </c>
      <c r="BJ195" s="276" t="s">
        <v>89</v>
      </c>
      <c r="BK195" s="302">
        <f>ROUND(I195*H195,2)</f>
        <v>0</v>
      </c>
      <c r="BL195" s="276" t="s">
        <v>144</v>
      </c>
      <c r="BM195" s="301" t="s">
        <v>435</v>
      </c>
    </row>
    <row r="196" spans="2:51" s="156" customFormat="1" ht="11.25">
      <c r="B196" s="155"/>
      <c r="D196" s="157" t="s">
        <v>146</v>
      </c>
      <c r="E196" s="158" t="s">
        <v>1</v>
      </c>
      <c r="F196" s="159" t="s">
        <v>436</v>
      </c>
      <c r="H196" s="158" t="s">
        <v>1</v>
      </c>
      <c r="I196" s="160"/>
      <c r="L196" s="155"/>
      <c r="M196" s="161"/>
      <c r="N196" s="162"/>
      <c r="O196" s="162"/>
      <c r="P196" s="162"/>
      <c r="Q196" s="162"/>
      <c r="R196" s="162"/>
      <c r="S196" s="162"/>
      <c r="T196" s="163"/>
      <c r="AT196" s="158" t="s">
        <v>146</v>
      </c>
      <c r="AU196" s="158" t="s">
        <v>91</v>
      </c>
      <c r="AV196" s="156" t="s">
        <v>89</v>
      </c>
      <c r="AW196" s="156" t="s">
        <v>35</v>
      </c>
      <c r="AX196" s="156" t="s">
        <v>81</v>
      </c>
      <c r="AY196" s="158" t="s">
        <v>137</v>
      </c>
    </row>
    <row r="197" spans="2:51" s="165" customFormat="1" ht="11.25">
      <c r="B197" s="164"/>
      <c r="D197" s="157" t="s">
        <v>146</v>
      </c>
      <c r="E197" s="166" t="s">
        <v>1</v>
      </c>
      <c r="F197" s="167" t="s">
        <v>437</v>
      </c>
      <c r="H197" s="168">
        <v>2.601</v>
      </c>
      <c r="I197" s="169"/>
      <c r="L197" s="164"/>
      <c r="M197" s="170"/>
      <c r="N197" s="171"/>
      <c r="O197" s="171"/>
      <c r="P197" s="171"/>
      <c r="Q197" s="171"/>
      <c r="R197" s="171"/>
      <c r="S197" s="171"/>
      <c r="T197" s="172"/>
      <c r="AT197" s="166" t="s">
        <v>146</v>
      </c>
      <c r="AU197" s="166" t="s">
        <v>91</v>
      </c>
      <c r="AV197" s="165" t="s">
        <v>91</v>
      </c>
      <c r="AW197" s="165" t="s">
        <v>35</v>
      </c>
      <c r="AX197" s="165" t="s">
        <v>81</v>
      </c>
      <c r="AY197" s="166" t="s">
        <v>137</v>
      </c>
    </row>
    <row r="198" spans="2:51" s="174" customFormat="1" ht="11.25">
      <c r="B198" s="173"/>
      <c r="D198" s="157" t="s">
        <v>146</v>
      </c>
      <c r="E198" s="175" t="s">
        <v>1</v>
      </c>
      <c r="F198" s="176" t="s">
        <v>149</v>
      </c>
      <c r="H198" s="177">
        <v>2.601</v>
      </c>
      <c r="I198" s="178"/>
      <c r="L198" s="173"/>
      <c r="M198" s="179"/>
      <c r="N198" s="180"/>
      <c r="O198" s="180"/>
      <c r="P198" s="180"/>
      <c r="Q198" s="180"/>
      <c r="R198" s="180"/>
      <c r="S198" s="180"/>
      <c r="T198" s="181"/>
      <c r="AT198" s="175" t="s">
        <v>146</v>
      </c>
      <c r="AU198" s="175" t="s">
        <v>91</v>
      </c>
      <c r="AV198" s="174" t="s">
        <v>144</v>
      </c>
      <c r="AW198" s="174" t="s">
        <v>35</v>
      </c>
      <c r="AX198" s="174" t="s">
        <v>89</v>
      </c>
      <c r="AY198" s="175" t="s">
        <v>137</v>
      </c>
    </row>
    <row r="199" spans="1:65" s="42" customFormat="1" ht="24.2" customHeight="1">
      <c r="A199" s="29"/>
      <c r="B199" s="28"/>
      <c r="C199" s="145" t="s">
        <v>231</v>
      </c>
      <c r="D199" s="145" t="s">
        <v>139</v>
      </c>
      <c r="E199" s="146" t="s">
        <v>438</v>
      </c>
      <c r="F199" s="147" t="s">
        <v>439</v>
      </c>
      <c r="G199" s="148" t="s">
        <v>142</v>
      </c>
      <c r="H199" s="149">
        <v>2.601</v>
      </c>
      <c r="I199" s="150"/>
      <c r="J199" s="151">
        <f>ROUND(I199*H199,2)</f>
        <v>0</v>
      </c>
      <c r="K199" s="147" t="s">
        <v>143</v>
      </c>
      <c r="L199" s="28"/>
      <c r="M199" s="300" t="s">
        <v>1</v>
      </c>
      <c r="N199" s="152" t="s">
        <v>46</v>
      </c>
      <c r="O199" s="65"/>
      <c r="P199" s="153">
        <f>O199*H199</f>
        <v>0</v>
      </c>
      <c r="Q199" s="153">
        <v>0</v>
      </c>
      <c r="R199" s="153">
        <f>Q199*H199</f>
        <v>0</v>
      </c>
      <c r="S199" s="153">
        <v>0</v>
      </c>
      <c r="T199" s="154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301" t="s">
        <v>144</v>
      </c>
      <c r="AT199" s="301" t="s">
        <v>139</v>
      </c>
      <c r="AU199" s="301" t="s">
        <v>91</v>
      </c>
      <c r="AY199" s="276" t="s">
        <v>137</v>
      </c>
      <c r="BE199" s="302">
        <f>IF(N199="základní",J199,0)</f>
        <v>0</v>
      </c>
      <c r="BF199" s="302">
        <f>IF(N199="snížená",J199,0)</f>
        <v>0</v>
      </c>
      <c r="BG199" s="302">
        <f>IF(N199="zákl. přenesená",J199,0)</f>
        <v>0</v>
      </c>
      <c r="BH199" s="302">
        <f>IF(N199="sníž. přenesená",J199,0)</f>
        <v>0</v>
      </c>
      <c r="BI199" s="302">
        <f>IF(N199="nulová",J199,0)</f>
        <v>0</v>
      </c>
      <c r="BJ199" s="276" t="s">
        <v>89</v>
      </c>
      <c r="BK199" s="302">
        <f>ROUND(I199*H199,2)</f>
        <v>0</v>
      </c>
      <c r="BL199" s="276" t="s">
        <v>144</v>
      </c>
      <c r="BM199" s="301" t="s">
        <v>440</v>
      </c>
    </row>
    <row r="200" spans="1:65" s="42" customFormat="1" ht="24.2" customHeight="1">
      <c r="A200" s="29"/>
      <c r="B200" s="28"/>
      <c r="C200" s="145" t="s">
        <v>235</v>
      </c>
      <c r="D200" s="145" t="s">
        <v>139</v>
      </c>
      <c r="E200" s="146" t="s">
        <v>441</v>
      </c>
      <c r="F200" s="147" t="s">
        <v>442</v>
      </c>
      <c r="G200" s="148" t="s">
        <v>226</v>
      </c>
      <c r="H200" s="149">
        <v>0.033</v>
      </c>
      <c r="I200" s="150"/>
      <c r="J200" s="151">
        <f>ROUND(I200*H200,2)</f>
        <v>0</v>
      </c>
      <c r="K200" s="147" t="s">
        <v>143</v>
      </c>
      <c r="L200" s="28"/>
      <c r="M200" s="300" t="s">
        <v>1</v>
      </c>
      <c r="N200" s="152" t="s">
        <v>46</v>
      </c>
      <c r="O200" s="65"/>
      <c r="P200" s="153">
        <f>O200*H200</f>
        <v>0</v>
      </c>
      <c r="Q200" s="153">
        <v>1.05291</v>
      </c>
      <c r="R200" s="153">
        <f>Q200*H200</f>
        <v>0.034746030000000004</v>
      </c>
      <c r="S200" s="153">
        <v>0</v>
      </c>
      <c r="T200" s="154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301" t="s">
        <v>144</v>
      </c>
      <c r="AT200" s="301" t="s">
        <v>139</v>
      </c>
      <c r="AU200" s="301" t="s">
        <v>91</v>
      </c>
      <c r="AY200" s="276" t="s">
        <v>137</v>
      </c>
      <c r="BE200" s="302">
        <f>IF(N200="základní",J200,0)</f>
        <v>0</v>
      </c>
      <c r="BF200" s="302">
        <f>IF(N200="snížená",J200,0)</f>
        <v>0</v>
      </c>
      <c r="BG200" s="302">
        <f>IF(N200="zákl. přenesená",J200,0)</f>
        <v>0</v>
      </c>
      <c r="BH200" s="302">
        <f>IF(N200="sníž. přenesená",J200,0)</f>
        <v>0</v>
      </c>
      <c r="BI200" s="302">
        <f>IF(N200="nulová",J200,0)</f>
        <v>0</v>
      </c>
      <c r="BJ200" s="276" t="s">
        <v>89</v>
      </c>
      <c r="BK200" s="302">
        <f>ROUND(I200*H200,2)</f>
        <v>0</v>
      </c>
      <c r="BL200" s="276" t="s">
        <v>144</v>
      </c>
      <c r="BM200" s="301" t="s">
        <v>443</v>
      </c>
    </row>
    <row r="201" spans="2:51" s="156" customFormat="1" ht="11.25">
      <c r="B201" s="155"/>
      <c r="D201" s="157" t="s">
        <v>146</v>
      </c>
      <c r="E201" s="158" t="s">
        <v>1</v>
      </c>
      <c r="F201" s="159" t="s">
        <v>444</v>
      </c>
      <c r="H201" s="158" t="s">
        <v>1</v>
      </c>
      <c r="I201" s="160"/>
      <c r="L201" s="155"/>
      <c r="M201" s="161"/>
      <c r="N201" s="162"/>
      <c r="O201" s="162"/>
      <c r="P201" s="162"/>
      <c r="Q201" s="162"/>
      <c r="R201" s="162"/>
      <c r="S201" s="162"/>
      <c r="T201" s="163"/>
      <c r="AT201" s="158" t="s">
        <v>146</v>
      </c>
      <c r="AU201" s="158" t="s">
        <v>91</v>
      </c>
      <c r="AV201" s="156" t="s">
        <v>89</v>
      </c>
      <c r="AW201" s="156" t="s">
        <v>35</v>
      </c>
      <c r="AX201" s="156" t="s">
        <v>81</v>
      </c>
      <c r="AY201" s="158" t="s">
        <v>137</v>
      </c>
    </row>
    <row r="202" spans="2:51" s="165" customFormat="1" ht="11.25">
      <c r="B202" s="164"/>
      <c r="D202" s="157" t="s">
        <v>146</v>
      </c>
      <c r="E202" s="166" t="s">
        <v>1</v>
      </c>
      <c r="F202" s="167" t="s">
        <v>445</v>
      </c>
      <c r="H202" s="168">
        <v>0.033</v>
      </c>
      <c r="I202" s="169"/>
      <c r="L202" s="164"/>
      <c r="M202" s="170"/>
      <c r="N202" s="171"/>
      <c r="O202" s="171"/>
      <c r="P202" s="171"/>
      <c r="Q202" s="171"/>
      <c r="R202" s="171"/>
      <c r="S202" s="171"/>
      <c r="T202" s="172"/>
      <c r="AT202" s="166" t="s">
        <v>146</v>
      </c>
      <c r="AU202" s="166" t="s">
        <v>91</v>
      </c>
      <c r="AV202" s="165" t="s">
        <v>91</v>
      </c>
      <c r="AW202" s="165" t="s">
        <v>35</v>
      </c>
      <c r="AX202" s="165" t="s">
        <v>81</v>
      </c>
      <c r="AY202" s="166" t="s">
        <v>137</v>
      </c>
    </row>
    <row r="203" spans="2:51" s="174" customFormat="1" ht="11.25">
      <c r="B203" s="173"/>
      <c r="D203" s="157" t="s">
        <v>146</v>
      </c>
      <c r="E203" s="175" t="s">
        <v>1</v>
      </c>
      <c r="F203" s="176" t="s">
        <v>149</v>
      </c>
      <c r="H203" s="177">
        <v>0.033</v>
      </c>
      <c r="I203" s="178"/>
      <c r="L203" s="173"/>
      <c r="M203" s="179"/>
      <c r="N203" s="180"/>
      <c r="O203" s="180"/>
      <c r="P203" s="180"/>
      <c r="Q203" s="180"/>
      <c r="R203" s="180"/>
      <c r="S203" s="180"/>
      <c r="T203" s="181"/>
      <c r="AT203" s="175" t="s">
        <v>146</v>
      </c>
      <c r="AU203" s="175" t="s">
        <v>91</v>
      </c>
      <c r="AV203" s="174" t="s">
        <v>144</v>
      </c>
      <c r="AW203" s="174" t="s">
        <v>35</v>
      </c>
      <c r="AX203" s="174" t="s">
        <v>89</v>
      </c>
      <c r="AY203" s="175" t="s">
        <v>137</v>
      </c>
    </row>
    <row r="204" spans="2:63" s="135" customFormat="1" ht="22.9" customHeight="1">
      <c r="B204" s="134"/>
      <c r="D204" s="136" t="s">
        <v>80</v>
      </c>
      <c r="E204" s="143" t="s">
        <v>175</v>
      </c>
      <c r="F204" s="143" t="s">
        <v>446</v>
      </c>
      <c r="I204" s="138"/>
      <c r="J204" s="144">
        <f>BK204</f>
        <v>0</v>
      </c>
      <c r="L204" s="134"/>
      <c r="M204" s="139"/>
      <c r="N204" s="140"/>
      <c r="O204" s="140"/>
      <c r="P204" s="141">
        <f>SUM(P205:P385)</f>
        <v>0</v>
      </c>
      <c r="Q204" s="140"/>
      <c r="R204" s="141">
        <f>SUM(R205:R385)</f>
        <v>32.92792596</v>
      </c>
      <c r="S204" s="140"/>
      <c r="T204" s="142">
        <f>SUM(T205:T385)</f>
        <v>0</v>
      </c>
      <c r="AR204" s="136" t="s">
        <v>89</v>
      </c>
      <c r="AT204" s="298" t="s">
        <v>80</v>
      </c>
      <c r="AU204" s="298" t="s">
        <v>89</v>
      </c>
      <c r="AY204" s="136" t="s">
        <v>137</v>
      </c>
      <c r="BK204" s="299">
        <f>SUM(BK205:BK385)</f>
        <v>0</v>
      </c>
    </row>
    <row r="205" spans="1:65" s="42" customFormat="1" ht="24.2" customHeight="1">
      <c r="A205" s="29"/>
      <c r="B205" s="28"/>
      <c r="C205" s="145" t="s">
        <v>239</v>
      </c>
      <c r="D205" s="145" t="s">
        <v>139</v>
      </c>
      <c r="E205" s="146" t="s">
        <v>447</v>
      </c>
      <c r="F205" s="147" t="s">
        <v>448</v>
      </c>
      <c r="G205" s="148" t="s">
        <v>142</v>
      </c>
      <c r="H205" s="149">
        <v>8.67</v>
      </c>
      <c r="I205" s="150"/>
      <c r="J205" s="151">
        <f>ROUND(I205*H205,2)</f>
        <v>0</v>
      </c>
      <c r="K205" s="147" t="s">
        <v>143</v>
      </c>
      <c r="L205" s="28"/>
      <c r="M205" s="300" t="s">
        <v>1</v>
      </c>
      <c r="N205" s="152" t="s">
        <v>46</v>
      </c>
      <c r="O205" s="65"/>
      <c r="P205" s="153">
        <f>O205*H205</f>
        <v>0</v>
      </c>
      <c r="Q205" s="153">
        <v>0.0029</v>
      </c>
      <c r="R205" s="153">
        <f>Q205*H205</f>
        <v>0.025143</v>
      </c>
      <c r="S205" s="153">
        <v>0</v>
      </c>
      <c r="T205" s="154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301" t="s">
        <v>144</v>
      </c>
      <c r="AT205" s="301" t="s">
        <v>139</v>
      </c>
      <c r="AU205" s="301" t="s">
        <v>91</v>
      </c>
      <c r="AY205" s="276" t="s">
        <v>137</v>
      </c>
      <c r="BE205" s="302">
        <f>IF(N205="základní",J205,0)</f>
        <v>0</v>
      </c>
      <c r="BF205" s="302">
        <f>IF(N205="snížená",J205,0)</f>
        <v>0</v>
      </c>
      <c r="BG205" s="302">
        <f>IF(N205="zákl. přenesená",J205,0)</f>
        <v>0</v>
      </c>
      <c r="BH205" s="302">
        <f>IF(N205="sníž. přenesená",J205,0)</f>
        <v>0</v>
      </c>
      <c r="BI205" s="302">
        <f>IF(N205="nulová",J205,0)</f>
        <v>0</v>
      </c>
      <c r="BJ205" s="276" t="s">
        <v>89</v>
      </c>
      <c r="BK205" s="302">
        <f>ROUND(I205*H205,2)</f>
        <v>0</v>
      </c>
      <c r="BL205" s="276" t="s">
        <v>144</v>
      </c>
      <c r="BM205" s="301" t="s">
        <v>449</v>
      </c>
    </row>
    <row r="206" spans="2:51" s="156" customFormat="1" ht="11.25">
      <c r="B206" s="155"/>
      <c r="D206" s="157" t="s">
        <v>146</v>
      </c>
      <c r="E206" s="158" t="s">
        <v>1</v>
      </c>
      <c r="F206" s="159" t="s">
        <v>450</v>
      </c>
      <c r="H206" s="158" t="s">
        <v>1</v>
      </c>
      <c r="I206" s="160"/>
      <c r="L206" s="155"/>
      <c r="M206" s="161"/>
      <c r="N206" s="162"/>
      <c r="O206" s="162"/>
      <c r="P206" s="162"/>
      <c r="Q206" s="162"/>
      <c r="R206" s="162"/>
      <c r="S206" s="162"/>
      <c r="T206" s="163"/>
      <c r="AT206" s="158" t="s">
        <v>146</v>
      </c>
      <c r="AU206" s="158" t="s">
        <v>91</v>
      </c>
      <c r="AV206" s="156" t="s">
        <v>89</v>
      </c>
      <c r="AW206" s="156" t="s">
        <v>35</v>
      </c>
      <c r="AX206" s="156" t="s">
        <v>81</v>
      </c>
      <c r="AY206" s="158" t="s">
        <v>137</v>
      </c>
    </row>
    <row r="207" spans="2:51" s="165" customFormat="1" ht="11.25">
      <c r="B207" s="164"/>
      <c r="D207" s="157" t="s">
        <v>146</v>
      </c>
      <c r="E207" s="166" t="s">
        <v>1</v>
      </c>
      <c r="F207" s="167" t="s">
        <v>451</v>
      </c>
      <c r="H207" s="168">
        <v>8.67</v>
      </c>
      <c r="I207" s="169"/>
      <c r="L207" s="164"/>
      <c r="M207" s="170"/>
      <c r="N207" s="171"/>
      <c r="O207" s="171"/>
      <c r="P207" s="171"/>
      <c r="Q207" s="171"/>
      <c r="R207" s="171"/>
      <c r="S207" s="171"/>
      <c r="T207" s="172"/>
      <c r="AT207" s="166" t="s">
        <v>146</v>
      </c>
      <c r="AU207" s="166" t="s">
        <v>91</v>
      </c>
      <c r="AV207" s="165" t="s">
        <v>91</v>
      </c>
      <c r="AW207" s="165" t="s">
        <v>35</v>
      </c>
      <c r="AX207" s="165" t="s">
        <v>81</v>
      </c>
      <c r="AY207" s="166" t="s">
        <v>137</v>
      </c>
    </row>
    <row r="208" spans="2:51" s="174" customFormat="1" ht="11.25">
      <c r="B208" s="173"/>
      <c r="D208" s="157" t="s">
        <v>146</v>
      </c>
      <c r="E208" s="175" t="s">
        <v>1</v>
      </c>
      <c r="F208" s="176" t="s">
        <v>149</v>
      </c>
      <c r="H208" s="177">
        <v>8.67</v>
      </c>
      <c r="I208" s="178"/>
      <c r="L208" s="173"/>
      <c r="M208" s="179"/>
      <c r="N208" s="180"/>
      <c r="O208" s="180"/>
      <c r="P208" s="180"/>
      <c r="Q208" s="180"/>
      <c r="R208" s="180"/>
      <c r="S208" s="180"/>
      <c r="T208" s="181"/>
      <c r="AT208" s="175" t="s">
        <v>146</v>
      </c>
      <c r="AU208" s="175" t="s">
        <v>91</v>
      </c>
      <c r="AV208" s="174" t="s">
        <v>144</v>
      </c>
      <c r="AW208" s="174" t="s">
        <v>35</v>
      </c>
      <c r="AX208" s="174" t="s">
        <v>89</v>
      </c>
      <c r="AY208" s="175" t="s">
        <v>137</v>
      </c>
    </row>
    <row r="209" spans="1:65" s="42" customFormat="1" ht="37.9" customHeight="1">
      <c r="A209" s="29"/>
      <c r="B209" s="28"/>
      <c r="C209" s="145" t="s">
        <v>244</v>
      </c>
      <c r="D209" s="145" t="s">
        <v>139</v>
      </c>
      <c r="E209" s="146" t="s">
        <v>452</v>
      </c>
      <c r="F209" s="147" t="s">
        <v>453</v>
      </c>
      <c r="G209" s="148" t="s">
        <v>142</v>
      </c>
      <c r="H209" s="149">
        <v>60</v>
      </c>
      <c r="I209" s="150"/>
      <c r="J209" s="151">
        <f>ROUND(I209*H209,2)</f>
        <v>0</v>
      </c>
      <c r="K209" s="147" t="s">
        <v>143</v>
      </c>
      <c r="L209" s="28"/>
      <c r="M209" s="300" t="s">
        <v>1</v>
      </c>
      <c r="N209" s="152" t="s">
        <v>46</v>
      </c>
      <c r="O209" s="65"/>
      <c r="P209" s="153">
        <f>O209*H209</f>
        <v>0</v>
      </c>
      <c r="Q209" s="153">
        <v>0</v>
      </c>
      <c r="R209" s="153">
        <f>Q209*H209</f>
        <v>0</v>
      </c>
      <c r="S209" s="153">
        <v>0</v>
      </c>
      <c r="T209" s="154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301" t="s">
        <v>144</v>
      </c>
      <c r="AT209" s="301" t="s">
        <v>139</v>
      </c>
      <c r="AU209" s="301" t="s">
        <v>91</v>
      </c>
      <c r="AY209" s="276" t="s">
        <v>137</v>
      </c>
      <c r="BE209" s="302">
        <f>IF(N209="základní",J209,0)</f>
        <v>0</v>
      </c>
      <c r="BF209" s="302">
        <f>IF(N209="snížená",J209,0)</f>
        <v>0</v>
      </c>
      <c r="BG209" s="302">
        <f>IF(N209="zákl. přenesená",J209,0)</f>
        <v>0</v>
      </c>
      <c r="BH209" s="302">
        <f>IF(N209="sníž. přenesená",J209,0)</f>
        <v>0</v>
      </c>
      <c r="BI209" s="302">
        <f>IF(N209="nulová",J209,0)</f>
        <v>0</v>
      </c>
      <c r="BJ209" s="276" t="s">
        <v>89</v>
      </c>
      <c r="BK209" s="302">
        <f>ROUND(I209*H209,2)</f>
        <v>0</v>
      </c>
      <c r="BL209" s="276" t="s">
        <v>144</v>
      </c>
      <c r="BM209" s="301" t="s">
        <v>454</v>
      </c>
    </row>
    <row r="210" spans="1:65" s="42" customFormat="1" ht="24.2" customHeight="1">
      <c r="A210" s="29"/>
      <c r="B210" s="28"/>
      <c r="C210" s="145" t="s">
        <v>252</v>
      </c>
      <c r="D210" s="145" t="s">
        <v>139</v>
      </c>
      <c r="E210" s="146" t="s">
        <v>455</v>
      </c>
      <c r="F210" s="147" t="s">
        <v>456</v>
      </c>
      <c r="G210" s="148" t="s">
        <v>142</v>
      </c>
      <c r="H210" s="149">
        <v>4.34</v>
      </c>
      <c r="I210" s="150"/>
      <c r="J210" s="151">
        <f>ROUND(I210*H210,2)</f>
        <v>0</v>
      </c>
      <c r="K210" s="147" t="s">
        <v>143</v>
      </c>
      <c r="L210" s="28"/>
      <c r="M210" s="300" t="s">
        <v>1</v>
      </c>
      <c r="N210" s="152" t="s">
        <v>46</v>
      </c>
      <c r="O210" s="65"/>
      <c r="P210" s="153">
        <f>O210*H210</f>
        <v>0</v>
      </c>
      <c r="Q210" s="153">
        <v>0.03358</v>
      </c>
      <c r="R210" s="153">
        <f>Q210*H210</f>
        <v>0.14573719999999998</v>
      </c>
      <c r="S210" s="153">
        <v>0</v>
      </c>
      <c r="T210" s="154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301" t="s">
        <v>144</v>
      </c>
      <c r="AT210" s="301" t="s">
        <v>139</v>
      </c>
      <c r="AU210" s="301" t="s">
        <v>91</v>
      </c>
      <c r="AY210" s="276" t="s">
        <v>137</v>
      </c>
      <c r="BE210" s="302">
        <f>IF(N210="základní",J210,0)</f>
        <v>0</v>
      </c>
      <c r="BF210" s="302">
        <f>IF(N210="snížená",J210,0)</f>
        <v>0</v>
      </c>
      <c r="BG210" s="302">
        <f>IF(N210="zákl. přenesená",J210,0)</f>
        <v>0</v>
      </c>
      <c r="BH210" s="302">
        <f>IF(N210="sníž. přenesená",J210,0)</f>
        <v>0</v>
      </c>
      <c r="BI210" s="302">
        <f>IF(N210="nulová",J210,0)</f>
        <v>0</v>
      </c>
      <c r="BJ210" s="276" t="s">
        <v>89</v>
      </c>
      <c r="BK210" s="302">
        <f>ROUND(I210*H210,2)</f>
        <v>0</v>
      </c>
      <c r="BL210" s="276" t="s">
        <v>144</v>
      </c>
      <c r="BM210" s="301" t="s">
        <v>457</v>
      </c>
    </row>
    <row r="211" spans="2:51" s="156" customFormat="1" ht="11.25">
      <c r="B211" s="155"/>
      <c r="D211" s="157" t="s">
        <v>146</v>
      </c>
      <c r="E211" s="158" t="s">
        <v>1</v>
      </c>
      <c r="F211" s="159" t="s">
        <v>458</v>
      </c>
      <c r="H211" s="158" t="s">
        <v>1</v>
      </c>
      <c r="I211" s="160"/>
      <c r="L211" s="155"/>
      <c r="M211" s="161"/>
      <c r="N211" s="162"/>
      <c r="O211" s="162"/>
      <c r="P211" s="162"/>
      <c r="Q211" s="162"/>
      <c r="R211" s="162"/>
      <c r="S211" s="162"/>
      <c r="T211" s="163"/>
      <c r="AT211" s="158" t="s">
        <v>146</v>
      </c>
      <c r="AU211" s="158" t="s">
        <v>91</v>
      </c>
      <c r="AV211" s="156" t="s">
        <v>89</v>
      </c>
      <c r="AW211" s="156" t="s">
        <v>35</v>
      </c>
      <c r="AX211" s="156" t="s">
        <v>81</v>
      </c>
      <c r="AY211" s="158" t="s">
        <v>137</v>
      </c>
    </row>
    <row r="212" spans="2:51" s="165" customFormat="1" ht="11.25">
      <c r="B212" s="164"/>
      <c r="D212" s="157" t="s">
        <v>146</v>
      </c>
      <c r="E212" s="166" t="s">
        <v>1</v>
      </c>
      <c r="F212" s="167" t="s">
        <v>459</v>
      </c>
      <c r="H212" s="168">
        <v>4.34</v>
      </c>
      <c r="I212" s="169"/>
      <c r="L212" s="164"/>
      <c r="M212" s="170"/>
      <c r="N212" s="171"/>
      <c r="O212" s="171"/>
      <c r="P212" s="171"/>
      <c r="Q212" s="171"/>
      <c r="R212" s="171"/>
      <c r="S212" s="171"/>
      <c r="T212" s="172"/>
      <c r="AT212" s="166" t="s">
        <v>146</v>
      </c>
      <c r="AU212" s="166" t="s">
        <v>91</v>
      </c>
      <c r="AV212" s="165" t="s">
        <v>91</v>
      </c>
      <c r="AW212" s="165" t="s">
        <v>35</v>
      </c>
      <c r="AX212" s="165" t="s">
        <v>81</v>
      </c>
      <c r="AY212" s="166" t="s">
        <v>137</v>
      </c>
    </row>
    <row r="213" spans="2:51" s="174" customFormat="1" ht="11.25">
      <c r="B213" s="173"/>
      <c r="D213" s="157" t="s">
        <v>146</v>
      </c>
      <c r="E213" s="175" t="s">
        <v>1</v>
      </c>
      <c r="F213" s="176" t="s">
        <v>149</v>
      </c>
      <c r="H213" s="177">
        <v>4.34</v>
      </c>
      <c r="I213" s="178"/>
      <c r="L213" s="173"/>
      <c r="M213" s="179"/>
      <c r="N213" s="180"/>
      <c r="O213" s="180"/>
      <c r="P213" s="180"/>
      <c r="Q213" s="180"/>
      <c r="R213" s="180"/>
      <c r="S213" s="180"/>
      <c r="T213" s="181"/>
      <c r="AT213" s="175" t="s">
        <v>146</v>
      </c>
      <c r="AU213" s="175" t="s">
        <v>91</v>
      </c>
      <c r="AV213" s="174" t="s">
        <v>144</v>
      </c>
      <c r="AW213" s="174" t="s">
        <v>35</v>
      </c>
      <c r="AX213" s="174" t="s">
        <v>89</v>
      </c>
      <c r="AY213" s="175" t="s">
        <v>137</v>
      </c>
    </row>
    <row r="214" spans="1:65" s="42" customFormat="1" ht="24.2" customHeight="1">
      <c r="A214" s="29"/>
      <c r="B214" s="28"/>
      <c r="C214" s="145" t="s">
        <v>7</v>
      </c>
      <c r="D214" s="145" t="s">
        <v>139</v>
      </c>
      <c r="E214" s="146" t="s">
        <v>460</v>
      </c>
      <c r="F214" s="147" t="s">
        <v>461</v>
      </c>
      <c r="G214" s="148" t="s">
        <v>142</v>
      </c>
      <c r="H214" s="149">
        <v>6.648</v>
      </c>
      <c r="I214" s="150"/>
      <c r="J214" s="151">
        <f>ROUND(I214*H214,2)</f>
        <v>0</v>
      </c>
      <c r="K214" s="147" t="s">
        <v>1</v>
      </c>
      <c r="L214" s="28"/>
      <c r="M214" s="300" t="s">
        <v>1</v>
      </c>
      <c r="N214" s="152" t="s">
        <v>46</v>
      </c>
      <c r="O214" s="65"/>
      <c r="P214" s="153">
        <f>O214*H214</f>
        <v>0</v>
      </c>
      <c r="Q214" s="153">
        <v>0</v>
      </c>
      <c r="R214" s="153">
        <f>Q214*H214</f>
        <v>0</v>
      </c>
      <c r="S214" s="153">
        <v>0</v>
      </c>
      <c r="T214" s="154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301" t="s">
        <v>144</v>
      </c>
      <c r="AT214" s="301" t="s">
        <v>139</v>
      </c>
      <c r="AU214" s="301" t="s">
        <v>91</v>
      </c>
      <c r="AY214" s="276" t="s">
        <v>137</v>
      </c>
      <c r="BE214" s="302">
        <f>IF(N214="základní",J214,0)</f>
        <v>0</v>
      </c>
      <c r="BF214" s="302">
        <f>IF(N214="snížená",J214,0)</f>
        <v>0</v>
      </c>
      <c r="BG214" s="302">
        <f>IF(N214="zákl. přenesená",J214,0)</f>
        <v>0</v>
      </c>
      <c r="BH214" s="302">
        <f>IF(N214="sníž. přenesená",J214,0)</f>
        <v>0</v>
      </c>
      <c r="BI214" s="302">
        <f>IF(N214="nulová",J214,0)</f>
        <v>0</v>
      </c>
      <c r="BJ214" s="276" t="s">
        <v>89</v>
      </c>
      <c r="BK214" s="302">
        <f>ROUND(I214*H214,2)</f>
        <v>0</v>
      </c>
      <c r="BL214" s="276" t="s">
        <v>144</v>
      </c>
      <c r="BM214" s="301" t="s">
        <v>462</v>
      </c>
    </row>
    <row r="215" spans="2:51" s="156" customFormat="1" ht="11.25">
      <c r="B215" s="155"/>
      <c r="D215" s="157" t="s">
        <v>146</v>
      </c>
      <c r="E215" s="158" t="s">
        <v>1</v>
      </c>
      <c r="F215" s="159" t="s">
        <v>463</v>
      </c>
      <c r="H215" s="158" t="s">
        <v>1</v>
      </c>
      <c r="I215" s="160"/>
      <c r="L215" s="155"/>
      <c r="M215" s="161"/>
      <c r="N215" s="162"/>
      <c r="O215" s="162"/>
      <c r="P215" s="162"/>
      <c r="Q215" s="162"/>
      <c r="R215" s="162"/>
      <c r="S215" s="162"/>
      <c r="T215" s="163"/>
      <c r="AT215" s="158" t="s">
        <v>146</v>
      </c>
      <c r="AU215" s="158" t="s">
        <v>91</v>
      </c>
      <c r="AV215" s="156" t="s">
        <v>89</v>
      </c>
      <c r="AW215" s="156" t="s">
        <v>35</v>
      </c>
      <c r="AX215" s="156" t="s">
        <v>81</v>
      </c>
      <c r="AY215" s="158" t="s">
        <v>137</v>
      </c>
    </row>
    <row r="216" spans="2:51" s="165" customFormat="1" ht="11.25">
      <c r="B216" s="164"/>
      <c r="D216" s="157" t="s">
        <v>146</v>
      </c>
      <c r="E216" s="166" t="s">
        <v>1</v>
      </c>
      <c r="F216" s="167" t="s">
        <v>464</v>
      </c>
      <c r="H216" s="168">
        <v>6.648</v>
      </c>
      <c r="I216" s="169"/>
      <c r="L216" s="164"/>
      <c r="M216" s="170"/>
      <c r="N216" s="171"/>
      <c r="O216" s="171"/>
      <c r="P216" s="171"/>
      <c r="Q216" s="171"/>
      <c r="R216" s="171"/>
      <c r="S216" s="171"/>
      <c r="T216" s="172"/>
      <c r="AT216" s="166" t="s">
        <v>146</v>
      </c>
      <c r="AU216" s="166" t="s">
        <v>91</v>
      </c>
      <c r="AV216" s="165" t="s">
        <v>91</v>
      </c>
      <c r="AW216" s="165" t="s">
        <v>35</v>
      </c>
      <c r="AX216" s="165" t="s">
        <v>81</v>
      </c>
      <c r="AY216" s="166" t="s">
        <v>137</v>
      </c>
    </row>
    <row r="217" spans="2:51" s="174" customFormat="1" ht="11.25">
      <c r="B217" s="173"/>
      <c r="D217" s="157" t="s">
        <v>146</v>
      </c>
      <c r="E217" s="175" t="s">
        <v>1</v>
      </c>
      <c r="F217" s="176" t="s">
        <v>149</v>
      </c>
      <c r="H217" s="177">
        <v>6.648</v>
      </c>
      <c r="I217" s="178"/>
      <c r="L217" s="173"/>
      <c r="M217" s="179"/>
      <c r="N217" s="180"/>
      <c r="O217" s="180"/>
      <c r="P217" s="180"/>
      <c r="Q217" s="180"/>
      <c r="R217" s="180"/>
      <c r="S217" s="180"/>
      <c r="T217" s="181"/>
      <c r="AT217" s="175" t="s">
        <v>146</v>
      </c>
      <c r="AU217" s="175" t="s">
        <v>91</v>
      </c>
      <c r="AV217" s="174" t="s">
        <v>144</v>
      </c>
      <c r="AW217" s="174" t="s">
        <v>35</v>
      </c>
      <c r="AX217" s="174" t="s">
        <v>89</v>
      </c>
      <c r="AY217" s="175" t="s">
        <v>137</v>
      </c>
    </row>
    <row r="218" spans="1:65" s="42" customFormat="1" ht="37.9" customHeight="1">
      <c r="A218" s="29"/>
      <c r="B218" s="28"/>
      <c r="C218" s="145" t="s">
        <v>268</v>
      </c>
      <c r="D218" s="145" t="s">
        <v>139</v>
      </c>
      <c r="E218" s="146" t="s">
        <v>465</v>
      </c>
      <c r="F218" s="147" t="s">
        <v>466</v>
      </c>
      <c r="G218" s="148" t="s">
        <v>142</v>
      </c>
      <c r="H218" s="149">
        <v>335.1</v>
      </c>
      <c r="I218" s="150"/>
      <c r="J218" s="151">
        <f>ROUND(I218*H218,2)</f>
        <v>0</v>
      </c>
      <c r="K218" s="147" t="s">
        <v>143</v>
      </c>
      <c r="L218" s="28"/>
      <c r="M218" s="300" t="s">
        <v>1</v>
      </c>
      <c r="N218" s="152" t="s">
        <v>46</v>
      </c>
      <c r="O218" s="65"/>
      <c r="P218" s="153">
        <f>O218*H218</f>
        <v>0</v>
      </c>
      <c r="Q218" s="153">
        <v>0.01198</v>
      </c>
      <c r="R218" s="153">
        <f>Q218*H218</f>
        <v>4.014498</v>
      </c>
      <c r="S218" s="153">
        <v>0</v>
      </c>
      <c r="T218" s="154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301" t="s">
        <v>144</v>
      </c>
      <c r="AT218" s="301" t="s">
        <v>139</v>
      </c>
      <c r="AU218" s="301" t="s">
        <v>91</v>
      </c>
      <c r="AY218" s="276" t="s">
        <v>137</v>
      </c>
      <c r="BE218" s="302">
        <f>IF(N218="základní",J218,0)</f>
        <v>0</v>
      </c>
      <c r="BF218" s="302">
        <f>IF(N218="snížená",J218,0)</f>
        <v>0</v>
      </c>
      <c r="BG218" s="302">
        <f>IF(N218="zákl. přenesená",J218,0)</f>
        <v>0</v>
      </c>
      <c r="BH218" s="302">
        <f>IF(N218="sníž. přenesená",J218,0)</f>
        <v>0</v>
      </c>
      <c r="BI218" s="302">
        <f>IF(N218="nulová",J218,0)</f>
        <v>0</v>
      </c>
      <c r="BJ218" s="276" t="s">
        <v>89</v>
      </c>
      <c r="BK218" s="302">
        <f>ROUND(I218*H218,2)</f>
        <v>0</v>
      </c>
      <c r="BL218" s="276" t="s">
        <v>144</v>
      </c>
      <c r="BM218" s="301" t="s">
        <v>467</v>
      </c>
    </row>
    <row r="219" spans="2:51" s="156" customFormat="1" ht="11.25">
      <c r="B219" s="155"/>
      <c r="D219" s="157" t="s">
        <v>146</v>
      </c>
      <c r="E219" s="158" t="s">
        <v>1</v>
      </c>
      <c r="F219" s="159" t="s">
        <v>468</v>
      </c>
      <c r="H219" s="158" t="s">
        <v>1</v>
      </c>
      <c r="I219" s="160"/>
      <c r="L219" s="155"/>
      <c r="M219" s="161"/>
      <c r="N219" s="162"/>
      <c r="O219" s="162"/>
      <c r="P219" s="162"/>
      <c r="Q219" s="162"/>
      <c r="R219" s="162"/>
      <c r="S219" s="162"/>
      <c r="T219" s="163"/>
      <c r="AT219" s="158" t="s">
        <v>146</v>
      </c>
      <c r="AU219" s="158" t="s">
        <v>91</v>
      </c>
      <c r="AV219" s="156" t="s">
        <v>89</v>
      </c>
      <c r="AW219" s="156" t="s">
        <v>35</v>
      </c>
      <c r="AX219" s="156" t="s">
        <v>81</v>
      </c>
      <c r="AY219" s="158" t="s">
        <v>137</v>
      </c>
    </row>
    <row r="220" spans="2:51" s="165" customFormat="1" ht="11.25">
      <c r="B220" s="164"/>
      <c r="D220" s="157" t="s">
        <v>146</v>
      </c>
      <c r="E220" s="166" t="s">
        <v>1</v>
      </c>
      <c r="F220" s="167" t="s">
        <v>469</v>
      </c>
      <c r="H220" s="168">
        <v>335.1</v>
      </c>
      <c r="I220" s="169"/>
      <c r="L220" s="164"/>
      <c r="M220" s="170"/>
      <c r="N220" s="171"/>
      <c r="O220" s="171"/>
      <c r="P220" s="171"/>
      <c r="Q220" s="171"/>
      <c r="R220" s="171"/>
      <c r="S220" s="171"/>
      <c r="T220" s="172"/>
      <c r="AT220" s="166" t="s">
        <v>146</v>
      </c>
      <c r="AU220" s="166" t="s">
        <v>91</v>
      </c>
      <c r="AV220" s="165" t="s">
        <v>91</v>
      </c>
      <c r="AW220" s="165" t="s">
        <v>35</v>
      </c>
      <c r="AX220" s="165" t="s">
        <v>81</v>
      </c>
      <c r="AY220" s="166" t="s">
        <v>137</v>
      </c>
    </row>
    <row r="221" spans="2:51" s="174" customFormat="1" ht="11.25">
      <c r="B221" s="173"/>
      <c r="D221" s="157" t="s">
        <v>146</v>
      </c>
      <c r="E221" s="175" t="s">
        <v>1</v>
      </c>
      <c r="F221" s="176" t="s">
        <v>149</v>
      </c>
      <c r="H221" s="177">
        <v>335.1</v>
      </c>
      <c r="I221" s="178"/>
      <c r="L221" s="173"/>
      <c r="M221" s="179"/>
      <c r="N221" s="180"/>
      <c r="O221" s="180"/>
      <c r="P221" s="180"/>
      <c r="Q221" s="180"/>
      <c r="R221" s="180"/>
      <c r="S221" s="180"/>
      <c r="T221" s="181"/>
      <c r="AT221" s="175" t="s">
        <v>146</v>
      </c>
      <c r="AU221" s="175" t="s">
        <v>91</v>
      </c>
      <c r="AV221" s="174" t="s">
        <v>144</v>
      </c>
      <c r="AW221" s="174" t="s">
        <v>35</v>
      </c>
      <c r="AX221" s="174" t="s">
        <v>89</v>
      </c>
      <c r="AY221" s="175" t="s">
        <v>137</v>
      </c>
    </row>
    <row r="222" spans="1:65" s="42" customFormat="1" ht="66.75" customHeight="1">
      <c r="A222" s="29"/>
      <c r="B222" s="28"/>
      <c r="C222" s="145" t="s">
        <v>274</v>
      </c>
      <c r="D222" s="145" t="s">
        <v>139</v>
      </c>
      <c r="E222" s="146" t="s">
        <v>470</v>
      </c>
      <c r="F222" s="147" t="s">
        <v>471</v>
      </c>
      <c r="G222" s="148" t="s">
        <v>142</v>
      </c>
      <c r="H222" s="149">
        <v>396.814</v>
      </c>
      <c r="I222" s="150"/>
      <c r="J222" s="151">
        <f>ROUND(I222*H222,2)</f>
        <v>0</v>
      </c>
      <c r="K222" s="147" t="s">
        <v>143</v>
      </c>
      <c r="L222" s="28"/>
      <c r="M222" s="300" t="s">
        <v>1</v>
      </c>
      <c r="N222" s="152" t="s">
        <v>46</v>
      </c>
      <c r="O222" s="65"/>
      <c r="P222" s="153">
        <f>O222*H222</f>
        <v>0</v>
      </c>
      <c r="Q222" s="153">
        <v>0.00868</v>
      </c>
      <c r="R222" s="153">
        <f>Q222*H222</f>
        <v>3.44434552</v>
      </c>
      <c r="S222" s="153">
        <v>0</v>
      </c>
      <c r="T222" s="154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301" t="s">
        <v>144</v>
      </c>
      <c r="AT222" s="301" t="s">
        <v>139</v>
      </c>
      <c r="AU222" s="301" t="s">
        <v>91</v>
      </c>
      <c r="AY222" s="276" t="s">
        <v>137</v>
      </c>
      <c r="BE222" s="302">
        <f>IF(N222="základní",J222,0)</f>
        <v>0</v>
      </c>
      <c r="BF222" s="302">
        <f>IF(N222="snížená",J222,0)</f>
        <v>0</v>
      </c>
      <c r="BG222" s="302">
        <f>IF(N222="zákl. přenesená",J222,0)</f>
        <v>0</v>
      </c>
      <c r="BH222" s="302">
        <f>IF(N222="sníž. přenesená",J222,0)</f>
        <v>0</v>
      </c>
      <c r="BI222" s="302">
        <f>IF(N222="nulová",J222,0)</f>
        <v>0</v>
      </c>
      <c r="BJ222" s="276" t="s">
        <v>89</v>
      </c>
      <c r="BK222" s="302">
        <f>ROUND(I222*H222,2)</f>
        <v>0</v>
      </c>
      <c r="BL222" s="276" t="s">
        <v>144</v>
      </c>
      <c r="BM222" s="301" t="s">
        <v>472</v>
      </c>
    </row>
    <row r="223" spans="1:65" s="42" customFormat="1" ht="55.5" customHeight="1">
      <c r="A223" s="29"/>
      <c r="B223" s="28"/>
      <c r="C223" s="145" t="s">
        <v>280</v>
      </c>
      <c r="D223" s="145" t="s">
        <v>139</v>
      </c>
      <c r="E223" s="146" t="s">
        <v>473</v>
      </c>
      <c r="F223" s="147" t="s">
        <v>474</v>
      </c>
      <c r="G223" s="148" t="s">
        <v>142</v>
      </c>
      <c r="H223" s="149">
        <v>396.814</v>
      </c>
      <c r="I223" s="150"/>
      <c r="J223" s="151">
        <f>ROUND(I223*H223,2)</f>
        <v>0</v>
      </c>
      <c r="K223" s="147" t="s">
        <v>143</v>
      </c>
      <c r="L223" s="28"/>
      <c r="M223" s="300" t="s">
        <v>1</v>
      </c>
      <c r="N223" s="152" t="s">
        <v>46</v>
      </c>
      <c r="O223" s="65"/>
      <c r="P223" s="153">
        <f>O223*H223</f>
        <v>0</v>
      </c>
      <c r="Q223" s="153">
        <v>8E-05</v>
      </c>
      <c r="R223" s="153">
        <f>Q223*H223</f>
        <v>0.03174512</v>
      </c>
      <c r="S223" s="153">
        <v>0</v>
      </c>
      <c r="T223" s="154">
        <f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301" t="s">
        <v>144</v>
      </c>
      <c r="AT223" s="301" t="s">
        <v>139</v>
      </c>
      <c r="AU223" s="301" t="s">
        <v>91</v>
      </c>
      <c r="AY223" s="276" t="s">
        <v>137</v>
      </c>
      <c r="BE223" s="302">
        <f>IF(N223="základní",J223,0)</f>
        <v>0</v>
      </c>
      <c r="BF223" s="302">
        <f>IF(N223="snížená",J223,0)</f>
        <v>0</v>
      </c>
      <c r="BG223" s="302">
        <f>IF(N223="zákl. přenesená",J223,0)</f>
        <v>0</v>
      </c>
      <c r="BH223" s="302">
        <f>IF(N223="sníž. přenesená",J223,0)</f>
        <v>0</v>
      </c>
      <c r="BI223" s="302">
        <f>IF(N223="nulová",J223,0)</f>
        <v>0</v>
      </c>
      <c r="BJ223" s="276" t="s">
        <v>89</v>
      </c>
      <c r="BK223" s="302">
        <f>ROUND(I223*H223,2)</f>
        <v>0</v>
      </c>
      <c r="BL223" s="276" t="s">
        <v>144</v>
      </c>
      <c r="BM223" s="301" t="s">
        <v>475</v>
      </c>
    </row>
    <row r="224" spans="1:65" s="42" customFormat="1" ht="44.25" customHeight="1">
      <c r="A224" s="29"/>
      <c r="B224" s="28"/>
      <c r="C224" s="145" t="s">
        <v>288</v>
      </c>
      <c r="D224" s="145" t="s">
        <v>139</v>
      </c>
      <c r="E224" s="146" t="s">
        <v>476</v>
      </c>
      <c r="F224" s="147" t="s">
        <v>477</v>
      </c>
      <c r="G224" s="148" t="s">
        <v>142</v>
      </c>
      <c r="H224" s="149">
        <v>396.814</v>
      </c>
      <c r="I224" s="150"/>
      <c r="J224" s="151">
        <f>ROUND(I224*H224,2)</f>
        <v>0</v>
      </c>
      <c r="K224" s="147" t="s">
        <v>143</v>
      </c>
      <c r="L224" s="28"/>
      <c r="M224" s="300" t="s">
        <v>1</v>
      </c>
      <c r="N224" s="152" t="s">
        <v>46</v>
      </c>
      <c r="O224" s="65"/>
      <c r="P224" s="153">
        <f>O224*H224</f>
        <v>0</v>
      </c>
      <c r="Q224" s="153">
        <v>0.00378</v>
      </c>
      <c r="R224" s="153">
        <f>Q224*H224</f>
        <v>1.49995692</v>
      </c>
      <c r="S224" s="153">
        <v>0</v>
      </c>
      <c r="T224" s="154">
        <f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301" t="s">
        <v>144</v>
      </c>
      <c r="AT224" s="301" t="s">
        <v>139</v>
      </c>
      <c r="AU224" s="301" t="s">
        <v>91</v>
      </c>
      <c r="AY224" s="276" t="s">
        <v>137</v>
      </c>
      <c r="BE224" s="302">
        <f>IF(N224="základní",J224,0)</f>
        <v>0</v>
      </c>
      <c r="BF224" s="302">
        <f>IF(N224="snížená",J224,0)</f>
        <v>0</v>
      </c>
      <c r="BG224" s="302">
        <f>IF(N224="zákl. přenesená",J224,0)</f>
        <v>0</v>
      </c>
      <c r="BH224" s="302">
        <f>IF(N224="sníž. přenesená",J224,0)</f>
        <v>0</v>
      </c>
      <c r="BI224" s="302">
        <f>IF(N224="nulová",J224,0)</f>
        <v>0</v>
      </c>
      <c r="BJ224" s="276" t="s">
        <v>89</v>
      </c>
      <c r="BK224" s="302">
        <f>ROUND(I224*H224,2)</f>
        <v>0</v>
      </c>
      <c r="BL224" s="276" t="s">
        <v>144</v>
      </c>
      <c r="BM224" s="301" t="s">
        <v>478</v>
      </c>
    </row>
    <row r="225" spans="1:65" s="42" customFormat="1" ht="16.5" customHeight="1">
      <c r="A225" s="29"/>
      <c r="B225" s="28"/>
      <c r="C225" s="195" t="s">
        <v>296</v>
      </c>
      <c r="D225" s="195" t="s">
        <v>402</v>
      </c>
      <c r="E225" s="196" t="s">
        <v>479</v>
      </c>
      <c r="F225" s="197" t="s">
        <v>480</v>
      </c>
      <c r="G225" s="198" t="s">
        <v>142</v>
      </c>
      <c r="H225" s="199">
        <v>395.797</v>
      </c>
      <c r="I225" s="200"/>
      <c r="J225" s="201">
        <f>ROUND(I225*H225,2)</f>
        <v>0</v>
      </c>
      <c r="K225" s="197" t="s">
        <v>143</v>
      </c>
      <c r="L225" s="312"/>
      <c r="M225" s="313" t="s">
        <v>1</v>
      </c>
      <c r="N225" s="202" t="s">
        <v>46</v>
      </c>
      <c r="O225" s="65"/>
      <c r="P225" s="153">
        <f>O225*H225</f>
        <v>0</v>
      </c>
      <c r="Q225" s="153">
        <v>0.0027</v>
      </c>
      <c r="R225" s="153">
        <f>Q225*H225</f>
        <v>1.0686519</v>
      </c>
      <c r="S225" s="153">
        <v>0</v>
      </c>
      <c r="T225" s="154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301" t="s">
        <v>189</v>
      </c>
      <c r="AT225" s="301" t="s">
        <v>402</v>
      </c>
      <c r="AU225" s="301" t="s">
        <v>91</v>
      </c>
      <c r="AY225" s="276" t="s">
        <v>137</v>
      </c>
      <c r="BE225" s="302">
        <f>IF(N225="základní",J225,0)</f>
        <v>0</v>
      </c>
      <c r="BF225" s="302">
        <f>IF(N225="snížená",J225,0)</f>
        <v>0</v>
      </c>
      <c r="BG225" s="302">
        <f>IF(N225="zákl. přenesená",J225,0)</f>
        <v>0</v>
      </c>
      <c r="BH225" s="302">
        <f>IF(N225="sníž. přenesená",J225,0)</f>
        <v>0</v>
      </c>
      <c r="BI225" s="302">
        <f>IF(N225="nulová",J225,0)</f>
        <v>0</v>
      </c>
      <c r="BJ225" s="276" t="s">
        <v>89</v>
      </c>
      <c r="BK225" s="302">
        <f>ROUND(I225*H225,2)</f>
        <v>0</v>
      </c>
      <c r="BL225" s="276" t="s">
        <v>144</v>
      </c>
      <c r="BM225" s="301" t="s">
        <v>481</v>
      </c>
    </row>
    <row r="226" spans="2:51" s="156" customFormat="1" ht="11.25">
      <c r="B226" s="155"/>
      <c r="D226" s="157" t="s">
        <v>146</v>
      </c>
      <c r="E226" s="158" t="s">
        <v>1</v>
      </c>
      <c r="F226" s="159" t="s">
        <v>482</v>
      </c>
      <c r="H226" s="158" t="s">
        <v>1</v>
      </c>
      <c r="I226" s="160"/>
      <c r="L226" s="155"/>
      <c r="M226" s="161"/>
      <c r="N226" s="162"/>
      <c r="O226" s="162"/>
      <c r="P226" s="162"/>
      <c r="Q226" s="162"/>
      <c r="R226" s="162"/>
      <c r="S226" s="162"/>
      <c r="T226" s="163"/>
      <c r="AT226" s="158" t="s">
        <v>146</v>
      </c>
      <c r="AU226" s="158" t="s">
        <v>91</v>
      </c>
      <c r="AV226" s="156" t="s">
        <v>89</v>
      </c>
      <c r="AW226" s="156" t="s">
        <v>35</v>
      </c>
      <c r="AX226" s="156" t="s">
        <v>81</v>
      </c>
      <c r="AY226" s="158" t="s">
        <v>137</v>
      </c>
    </row>
    <row r="227" spans="2:51" s="156" customFormat="1" ht="11.25">
      <c r="B227" s="155"/>
      <c r="D227" s="157" t="s">
        <v>146</v>
      </c>
      <c r="E227" s="158" t="s">
        <v>1</v>
      </c>
      <c r="F227" s="159" t="s">
        <v>483</v>
      </c>
      <c r="H227" s="158" t="s">
        <v>1</v>
      </c>
      <c r="I227" s="160"/>
      <c r="L227" s="155"/>
      <c r="M227" s="161"/>
      <c r="N227" s="162"/>
      <c r="O227" s="162"/>
      <c r="P227" s="162"/>
      <c r="Q227" s="162"/>
      <c r="R227" s="162"/>
      <c r="S227" s="162"/>
      <c r="T227" s="163"/>
      <c r="AT227" s="158" t="s">
        <v>146</v>
      </c>
      <c r="AU227" s="158" t="s">
        <v>91</v>
      </c>
      <c r="AV227" s="156" t="s">
        <v>89</v>
      </c>
      <c r="AW227" s="156" t="s">
        <v>35</v>
      </c>
      <c r="AX227" s="156" t="s">
        <v>81</v>
      </c>
      <c r="AY227" s="158" t="s">
        <v>137</v>
      </c>
    </row>
    <row r="228" spans="2:51" s="165" customFormat="1" ht="11.25">
      <c r="B228" s="164"/>
      <c r="D228" s="157" t="s">
        <v>146</v>
      </c>
      <c r="E228" s="166" t="s">
        <v>1</v>
      </c>
      <c r="F228" s="167" t="s">
        <v>484</v>
      </c>
      <c r="H228" s="168">
        <v>46.79</v>
      </c>
      <c r="I228" s="169"/>
      <c r="L228" s="164"/>
      <c r="M228" s="170"/>
      <c r="N228" s="171"/>
      <c r="O228" s="171"/>
      <c r="P228" s="171"/>
      <c r="Q228" s="171"/>
      <c r="R228" s="171"/>
      <c r="S228" s="171"/>
      <c r="T228" s="172"/>
      <c r="AT228" s="166" t="s">
        <v>146</v>
      </c>
      <c r="AU228" s="166" t="s">
        <v>91</v>
      </c>
      <c r="AV228" s="165" t="s">
        <v>91</v>
      </c>
      <c r="AW228" s="165" t="s">
        <v>35</v>
      </c>
      <c r="AX228" s="165" t="s">
        <v>81</v>
      </c>
      <c r="AY228" s="166" t="s">
        <v>137</v>
      </c>
    </row>
    <row r="229" spans="2:51" s="165" customFormat="1" ht="33.75">
      <c r="B229" s="164"/>
      <c r="D229" s="157" t="s">
        <v>146</v>
      </c>
      <c r="E229" s="166" t="s">
        <v>1</v>
      </c>
      <c r="F229" s="167" t="s">
        <v>485</v>
      </c>
      <c r="H229" s="168">
        <v>-9.882</v>
      </c>
      <c r="I229" s="169"/>
      <c r="L229" s="164"/>
      <c r="M229" s="170"/>
      <c r="N229" s="171"/>
      <c r="O229" s="171"/>
      <c r="P229" s="171"/>
      <c r="Q229" s="171"/>
      <c r="R229" s="171"/>
      <c r="S229" s="171"/>
      <c r="T229" s="172"/>
      <c r="AT229" s="166" t="s">
        <v>146</v>
      </c>
      <c r="AU229" s="166" t="s">
        <v>91</v>
      </c>
      <c r="AV229" s="165" t="s">
        <v>91</v>
      </c>
      <c r="AW229" s="165" t="s">
        <v>35</v>
      </c>
      <c r="AX229" s="165" t="s">
        <v>81</v>
      </c>
      <c r="AY229" s="166" t="s">
        <v>137</v>
      </c>
    </row>
    <row r="230" spans="2:51" s="156" customFormat="1" ht="11.25">
      <c r="B230" s="155"/>
      <c r="D230" s="157" t="s">
        <v>146</v>
      </c>
      <c r="E230" s="158" t="s">
        <v>1</v>
      </c>
      <c r="F230" s="159" t="s">
        <v>486</v>
      </c>
      <c r="H230" s="158" t="s">
        <v>1</v>
      </c>
      <c r="I230" s="160"/>
      <c r="L230" s="155"/>
      <c r="M230" s="161"/>
      <c r="N230" s="162"/>
      <c r="O230" s="162"/>
      <c r="P230" s="162"/>
      <c r="Q230" s="162"/>
      <c r="R230" s="162"/>
      <c r="S230" s="162"/>
      <c r="T230" s="163"/>
      <c r="AT230" s="158" t="s">
        <v>146</v>
      </c>
      <c r="AU230" s="158" t="s">
        <v>91</v>
      </c>
      <c r="AV230" s="156" t="s">
        <v>89</v>
      </c>
      <c r="AW230" s="156" t="s">
        <v>35</v>
      </c>
      <c r="AX230" s="156" t="s">
        <v>81</v>
      </c>
      <c r="AY230" s="158" t="s">
        <v>137</v>
      </c>
    </row>
    <row r="231" spans="2:51" s="165" customFormat="1" ht="11.25">
      <c r="B231" s="164"/>
      <c r="D231" s="157" t="s">
        <v>146</v>
      </c>
      <c r="E231" s="166" t="s">
        <v>1</v>
      </c>
      <c r="F231" s="167" t="s">
        <v>487</v>
      </c>
      <c r="H231" s="168">
        <v>367.71</v>
      </c>
      <c r="I231" s="169"/>
      <c r="L231" s="164"/>
      <c r="M231" s="170"/>
      <c r="N231" s="171"/>
      <c r="O231" s="171"/>
      <c r="P231" s="171"/>
      <c r="Q231" s="171"/>
      <c r="R231" s="171"/>
      <c r="S231" s="171"/>
      <c r="T231" s="172"/>
      <c r="AT231" s="166" t="s">
        <v>146</v>
      </c>
      <c r="AU231" s="166" t="s">
        <v>91</v>
      </c>
      <c r="AV231" s="165" t="s">
        <v>91</v>
      </c>
      <c r="AW231" s="165" t="s">
        <v>35</v>
      </c>
      <c r="AX231" s="165" t="s">
        <v>81</v>
      </c>
      <c r="AY231" s="166" t="s">
        <v>137</v>
      </c>
    </row>
    <row r="232" spans="2:51" s="165" customFormat="1" ht="33.75">
      <c r="B232" s="164"/>
      <c r="D232" s="157" t="s">
        <v>146</v>
      </c>
      <c r="E232" s="166" t="s">
        <v>1</v>
      </c>
      <c r="F232" s="167" t="s">
        <v>488</v>
      </c>
      <c r="H232" s="168">
        <v>-24.153</v>
      </c>
      <c r="I232" s="169"/>
      <c r="L232" s="164"/>
      <c r="M232" s="170"/>
      <c r="N232" s="171"/>
      <c r="O232" s="171"/>
      <c r="P232" s="171"/>
      <c r="Q232" s="171"/>
      <c r="R232" s="171"/>
      <c r="S232" s="171"/>
      <c r="T232" s="172"/>
      <c r="AT232" s="166" t="s">
        <v>146</v>
      </c>
      <c r="AU232" s="166" t="s">
        <v>91</v>
      </c>
      <c r="AV232" s="165" t="s">
        <v>91</v>
      </c>
      <c r="AW232" s="165" t="s">
        <v>35</v>
      </c>
      <c r="AX232" s="165" t="s">
        <v>81</v>
      </c>
      <c r="AY232" s="166" t="s">
        <v>137</v>
      </c>
    </row>
    <row r="233" spans="2:51" s="165" customFormat="1" ht="33.75">
      <c r="B233" s="164"/>
      <c r="D233" s="157" t="s">
        <v>146</v>
      </c>
      <c r="E233" s="166" t="s">
        <v>1</v>
      </c>
      <c r="F233" s="167" t="s">
        <v>489</v>
      </c>
      <c r="H233" s="168">
        <v>-20.65</v>
      </c>
      <c r="I233" s="169"/>
      <c r="L233" s="164"/>
      <c r="M233" s="170"/>
      <c r="N233" s="171"/>
      <c r="O233" s="171"/>
      <c r="P233" s="171"/>
      <c r="Q233" s="171"/>
      <c r="R233" s="171"/>
      <c r="S233" s="171"/>
      <c r="T233" s="172"/>
      <c r="AT233" s="166" t="s">
        <v>146</v>
      </c>
      <c r="AU233" s="166" t="s">
        <v>91</v>
      </c>
      <c r="AV233" s="165" t="s">
        <v>91</v>
      </c>
      <c r="AW233" s="165" t="s">
        <v>35</v>
      </c>
      <c r="AX233" s="165" t="s">
        <v>81</v>
      </c>
      <c r="AY233" s="166" t="s">
        <v>137</v>
      </c>
    </row>
    <row r="234" spans="2:51" s="174" customFormat="1" ht="11.25">
      <c r="B234" s="173"/>
      <c r="D234" s="157" t="s">
        <v>146</v>
      </c>
      <c r="E234" s="175" t="s">
        <v>1</v>
      </c>
      <c r="F234" s="176" t="s">
        <v>149</v>
      </c>
      <c r="H234" s="177">
        <v>359.815</v>
      </c>
      <c r="I234" s="178"/>
      <c r="L234" s="173"/>
      <c r="M234" s="179"/>
      <c r="N234" s="180"/>
      <c r="O234" s="180"/>
      <c r="P234" s="180"/>
      <c r="Q234" s="180"/>
      <c r="R234" s="180"/>
      <c r="S234" s="180"/>
      <c r="T234" s="181"/>
      <c r="AT234" s="175" t="s">
        <v>146</v>
      </c>
      <c r="AU234" s="175" t="s">
        <v>91</v>
      </c>
      <c r="AV234" s="174" t="s">
        <v>144</v>
      </c>
      <c r="AW234" s="174" t="s">
        <v>35</v>
      </c>
      <c r="AX234" s="174" t="s">
        <v>89</v>
      </c>
      <c r="AY234" s="175" t="s">
        <v>137</v>
      </c>
    </row>
    <row r="235" spans="2:51" s="165" customFormat="1" ht="11.25">
      <c r="B235" s="164"/>
      <c r="D235" s="157" t="s">
        <v>146</v>
      </c>
      <c r="F235" s="167" t="s">
        <v>490</v>
      </c>
      <c r="H235" s="168">
        <v>395.797</v>
      </c>
      <c r="I235" s="169"/>
      <c r="L235" s="164"/>
      <c r="M235" s="170"/>
      <c r="N235" s="171"/>
      <c r="O235" s="171"/>
      <c r="P235" s="171"/>
      <c r="Q235" s="171"/>
      <c r="R235" s="171"/>
      <c r="S235" s="171"/>
      <c r="T235" s="172"/>
      <c r="AT235" s="166" t="s">
        <v>146</v>
      </c>
      <c r="AU235" s="166" t="s">
        <v>91</v>
      </c>
      <c r="AV235" s="165" t="s">
        <v>91</v>
      </c>
      <c r="AW235" s="165" t="s">
        <v>4</v>
      </c>
      <c r="AX235" s="165" t="s">
        <v>89</v>
      </c>
      <c r="AY235" s="166" t="s">
        <v>137</v>
      </c>
    </row>
    <row r="236" spans="1:65" s="42" customFormat="1" ht="24.2" customHeight="1">
      <c r="A236" s="29"/>
      <c r="B236" s="28"/>
      <c r="C236" s="195" t="s">
        <v>301</v>
      </c>
      <c r="D236" s="195" t="s">
        <v>402</v>
      </c>
      <c r="E236" s="196" t="s">
        <v>491</v>
      </c>
      <c r="F236" s="197" t="s">
        <v>492</v>
      </c>
      <c r="G236" s="198" t="s">
        <v>142</v>
      </c>
      <c r="H236" s="199">
        <v>40.699</v>
      </c>
      <c r="I236" s="200"/>
      <c r="J236" s="201">
        <f>ROUND(I236*H236,2)</f>
        <v>0</v>
      </c>
      <c r="K236" s="197" t="s">
        <v>143</v>
      </c>
      <c r="L236" s="312"/>
      <c r="M236" s="313" t="s">
        <v>1</v>
      </c>
      <c r="N236" s="202" t="s">
        <v>46</v>
      </c>
      <c r="O236" s="65"/>
      <c r="P236" s="153">
        <f>O236*H236</f>
        <v>0</v>
      </c>
      <c r="Q236" s="153">
        <v>0.0052</v>
      </c>
      <c r="R236" s="153">
        <f>Q236*H236</f>
        <v>0.21163479999999998</v>
      </c>
      <c r="S236" s="153">
        <v>0</v>
      </c>
      <c r="T236" s="154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301" t="s">
        <v>189</v>
      </c>
      <c r="AT236" s="301" t="s">
        <v>402</v>
      </c>
      <c r="AU236" s="301" t="s">
        <v>91</v>
      </c>
      <c r="AY236" s="276" t="s">
        <v>137</v>
      </c>
      <c r="BE236" s="302">
        <f>IF(N236="základní",J236,0)</f>
        <v>0</v>
      </c>
      <c r="BF236" s="302">
        <f>IF(N236="snížená",J236,0)</f>
        <v>0</v>
      </c>
      <c r="BG236" s="302">
        <f>IF(N236="zákl. přenesená",J236,0)</f>
        <v>0</v>
      </c>
      <c r="BH236" s="302">
        <f>IF(N236="sníž. přenesená",J236,0)</f>
        <v>0</v>
      </c>
      <c r="BI236" s="302">
        <f>IF(N236="nulová",J236,0)</f>
        <v>0</v>
      </c>
      <c r="BJ236" s="276" t="s">
        <v>89</v>
      </c>
      <c r="BK236" s="302">
        <f>ROUND(I236*H236,2)</f>
        <v>0</v>
      </c>
      <c r="BL236" s="276" t="s">
        <v>144</v>
      </c>
      <c r="BM236" s="301" t="s">
        <v>493</v>
      </c>
    </row>
    <row r="237" spans="2:51" s="156" customFormat="1" ht="11.25">
      <c r="B237" s="155"/>
      <c r="D237" s="157" t="s">
        <v>146</v>
      </c>
      <c r="E237" s="158" t="s">
        <v>1</v>
      </c>
      <c r="F237" s="159" t="s">
        <v>482</v>
      </c>
      <c r="H237" s="158" t="s">
        <v>1</v>
      </c>
      <c r="I237" s="160"/>
      <c r="L237" s="155"/>
      <c r="M237" s="161"/>
      <c r="N237" s="162"/>
      <c r="O237" s="162"/>
      <c r="P237" s="162"/>
      <c r="Q237" s="162"/>
      <c r="R237" s="162"/>
      <c r="S237" s="162"/>
      <c r="T237" s="163"/>
      <c r="AT237" s="158" t="s">
        <v>146</v>
      </c>
      <c r="AU237" s="158" t="s">
        <v>91</v>
      </c>
      <c r="AV237" s="156" t="s">
        <v>89</v>
      </c>
      <c r="AW237" s="156" t="s">
        <v>35</v>
      </c>
      <c r="AX237" s="156" t="s">
        <v>81</v>
      </c>
      <c r="AY237" s="158" t="s">
        <v>137</v>
      </c>
    </row>
    <row r="238" spans="2:51" s="156" customFormat="1" ht="11.25">
      <c r="B238" s="155"/>
      <c r="D238" s="157" t="s">
        <v>146</v>
      </c>
      <c r="E238" s="158" t="s">
        <v>1</v>
      </c>
      <c r="F238" s="159" t="s">
        <v>483</v>
      </c>
      <c r="H238" s="158" t="s">
        <v>1</v>
      </c>
      <c r="I238" s="160"/>
      <c r="L238" s="155"/>
      <c r="M238" s="161"/>
      <c r="N238" s="162"/>
      <c r="O238" s="162"/>
      <c r="P238" s="162"/>
      <c r="Q238" s="162"/>
      <c r="R238" s="162"/>
      <c r="S238" s="162"/>
      <c r="T238" s="163"/>
      <c r="AT238" s="158" t="s">
        <v>146</v>
      </c>
      <c r="AU238" s="158" t="s">
        <v>91</v>
      </c>
      <c r="AV238" s="156" t="s">
        <v>89</v>
      </c>
      <c r="AW238" s="156" t="s">
        <v>35</v>
      </c>
      <c r="AX238" s="156" t="s">
        <v>81</v>
      </c>
      <c r="AY238" s="158" t="s">
        <v>137</v>
      </c>
    </row>
    <row r="239" spans="2:51" s="165" customFormat="1" ht="11.25">
      <c r="B239" s="164"/>
      <c r="D239" s="157" t="s">
        <v>146</v>
      </c>
      <c r="E239" s="166" t="s">
        <v>1</v>
      </c>
      <c r="F239" s="167" t="s">
        <v>494</v>
      </c>
      <c r="H239" s="168">
        <v>30.3</v>
      </c>
      <c r="I239" s="169"/>
      <c r="L239" s="164"/>
      <c r="M239" s="170"/>
      <c r="N239" s="171"/>
      <c r="O239" s="171"/>
      <c r="P239" s="171"/>
      <c r="Q239" s="171"/>
      <c r="R239" s="171"/>
      <c r="S239" s="171"/>
      <c r="T239" s="172"/>
      <c r="AT239" s="166" t="s">
        <v>146</v>
      </c>
      <c r="AU239" s="166" t="s">
        <v>91</v>
      </c>
      <c r="AV239" s="165" t="s">
        <v>91</v>
      </c>
      <c r="AW239" s="165" t="s">
        <v>35</v>
      </c>
      <c r="AX239" s="165" t="s">
        <v>81</v>
      </c>
      <c r="AY239" s="166" t="s">
        <v>137</v>
      </c>
    </row>
    <row r="240" spans="2:51" s="156" customFormat="1" ht="11.25">
      <c r="B240" s="155"/>
      <c r="D240" s="157" t="s">
        <v>146</v>
      </c>
      <c r="E240" s="158" t="s">
        <v>1</v>
      </c>
      <c r="F240" s="159" t="s">
        <v>486</v>
      </c>
      <c r="H240" s="158" t="s">
        <v>1</v>
      </c>
      <c r="I240" s="160"/>
      <c r="L240" s="155"/>
      <c r="M240" s="161"/>
      <c r="N240" s="162"/>
      <c r="O240" s="162"/>
      <c r="P240" s="162"/>
      <c r="Q240" s="162"/>
      <c r="R240" s="162"/>
      <c r="S240" s="162"/>
      <c r="T240" s="163"/>
      <c r="AT240" s="158" t="s">
        <v>146</v>
      </c>
      <c r="AU240" s="158" t="s">
        <v>91</v>
      </c>
      <c r="AV240" s="156" t="s">
        <v>89</v>
      </c>
      <c r="AW240" s="156" t="s">
        <v>35</v>
      </c>
      <c r="AX240" s="156" t="s">
        <v>81</v>
      </c>
      <c r="AY240" s="158" t="s">
        <v>137</v>
      </c>
    </row>
    <row r="241" spans="2:51" s="165" customFormat="1" ht="11.25">
      <c r="B241" s="164"/>
      <c r="D241" s="157" t="s">
        <v>146</v>
      </c>
      <c r="E241" s="166" t="s">
        <v>1</v>
      </c>
      <c r="F241" s="167" t="s">
        <v>495</v>
      </c>
      <c r="H241" s="168">
        <v>6.699</v>
      </c>
      <c r="I241" s="169"/>
      <c r="L241" s="164"/>
      <c r="M241" s="170"/>
      <c r="N241" s="171"/>
      <c r="O241" s="171"/>
      <c r="P241" s="171"/>
      <c r="Q241" s="171"/>
      <c r="R241" s="171"/>
      <c r="S241" s="171"/>
      <c r="T241" s="172"/>
      <c r="AT241" s="166" t="s">
        <v>146</v>
      </c>
      <c r="AU241" s="166" t="s">
        <v>91</v>
      </c>
      <c r="AV241" s="165" t="s">
        <v>91</v>
      </c>
      <c r="AW241" s="165" t="s">
        <v>35</v>
      </c>
      <c r="AX241" s="165" t="s">
        <v>81</v>
      </c>
      <c r="AY241" s="166" t="s">
        <v>137</v>
      </c>
    </row>
    <row r="242" spans="2:51" s="174" customFormat="1" ht="11.25">
      <c r="B242" s="173"/>
      <c r="D242" s="157" t="s">
        <v>146</v>
      </c>
      <c r="E242" s="175" t="s">
        <v>1</v>
      </c>
      <c r="F242" s="176" t="s">
        <v>149</v>
      </c>
      <c r="H242" s="177">
        <v>36.999</v>
      </c>
      <c r="I242" s="178"/>
      <c r="L242" s="173"/>
      <c r="M242" s="179"/>
      <c r="N242" s="180"/>
      <c r="O242" s="180"/>
      <c r="P242" s="180"/>
      <c r="Q242" s="180"/>
      <c r="R242" s="180"/>
      <c r="S242" s="180"/>
      <c r="T242" s="181"/>
      <c r="AT242" s="175" t="s">
        <v>146</v>
      </c>
      <c r="AU242" s="175" t="s">
        <v>91</v>
      </c>
      <c r="AV242" s="174" t="s">
        <v>144</v>
      </c>
      <c r="AW242" s="174" t="s">
        <v>35</v>
      </c>
      <c r="AX242" s="174" t="s">
        <v>89</v>
      </c>
      <c r="AY242" s="175" t="s">
        <v>137</v>
      </c>
    </row>
    <row r="243" spans="2:51" s="165" customFormat="1" ht="11.25">
      <c r="B243" s="164"/>
      <c r="D243" s="157" t="s">
        <v>146</v>
      </c>
      <c r="F243" s="167" t="s">
        <v>496</v>
      </c>
      <c r="H243" s="168">
        <v>40.699</v>
      </c>
      <c r="I243" s="169"/>
      <c r="L243" s="164"/>
      <c r="M243" s="170"/>
      <c r="N243" s="171"/>
      <c r="O243" s="171"/>
      <c r="P243" s="171"/>
      <c r="Q243" s="171"/>
      <c r="R243" s="171"/>
      <c r="S243" s="171"/>
      <c r="T243" s="172"/>
      <c r="AT243" s="166" t="s">
        <v>146</v>
      </c>
      <c r="AU243" s="166" t="s">
        <v>91</v>
      </c>
      <c r="AV243" s="165" t="s">
        <v>91</v>
      </c>
      <c r="AW243" s="165" t="s">
        <v>4</v>
      </c>
      <c r="AX243" s="165" t="s">
        <v>89</v>
      </c>
      <c r="AY243" s="166" t="s">
        <v>137</v>
      </c>
    </row>
    <row r="244" spans="1:65" s="42" customFormat="1" ht="49.15" customHeight="1">
      <c r="A244" s="29"/>
      <c r="B244" s="28"/>
      <c r="C244" s="145" t="s">
        <v>307</v>
      </c>
      <c r="D244" s="145" t="s">
        <v>139</v>
      </c>
      <c r="E244" s="146" t="s">
        <v>497</v>
      </c>
      <c r="F244" s="147" t="s">
        <v>498</v>
      </c>
      <c r="G244" s="148" t="s">
        <v>157</v>
      </c>
      <c r="H244" s="149">
        <v>119.45</v>
      </c>
      <c r="I244" s="150"/>
      <c r="J244" s="151">
        <f>ROUND(I244*H244,2)</f>
        <v>0</v>
      </c>
      <c r="K244" s="147" t="s">
        <v>143</v>
      </c>
      <c r="L244" s="28"/>
      <c r="M244" s="300" t="s">
        <v>1</v>
      </c>
      <c r="N244" s="152" t="s">
        <v>46</v>
      </c>
      <c r="O244" s="65"/>
      <c r="P244" s="153">
        <f>O244*H244</f>
        <v>0</v>
      </c>
      <c r="Q244" s="153">
        <v>0.00539</v>
      </c>
      <c r="R244" s="153">
        <f>Q244*H244</f>
        <v>0.6438355</v>
      </c>
      <c r="S244" s="153">
        <v>0</v>
      </c>
      <c r="T244" s="154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301" t="s">
        <v>144</v>
      </c>
      <c r="AT244" s="301" t="s">
        <v>139</v>
      </c>
      <c r="AU244" s="301" t="s">
        <v>91</v>
      </c>
      <c r="AY244" s="276" t="s">
        <v>137</v>
      </c>
      <c r="BE244" s="302">
        <f>IF(N244="základní",J244,0)</f>
        <v>0</v>
      </c>
      <c r="BF244" s="302">
        <f>IF(N244="snížená",J244,0)</f>
        <v>0</v>
      </c>
      <c r="BG244" s="302">
        <f>IF(N244="zákl. přenesená",J244,0)</f>
        <v>0</v>
      </c>
      <c r="BH244" s="302">
        <f>IF(N244="sníž. přenesená",J244,0)</f>
        <v>0</v>
      </c>
      <c r="BI244" s="302">
        <f>IF(N244="nulová",J244,0)</f>
        <v>0</v>
      </c>
      <c r="BJ244" s="276" t="s">
        <v>89</v>
      </c>
      <c r="BK244" s="302">
        <f>ROUND(I244*H244,2)</f>
        <v>0</v>
      </c>
      <c r="BL244" s="276" t="s">
        <v>144</v>
      </c>
      <c r="BM244" s="301" t="s">
        <v>499</v>
      </c>
    </row>
    <row r="245" spans="2:51" s="156" customFormat="1" ht="11.25">
      <c r="B245" s="155"/>
      <c r="D245" s="157" t="s">
        <v>146</v>
      </c>
      <c r="E245" s="158" t="s">
        <v>1</v>
      </c>
      <c r="F245" s="159" t="s">
        <v>500</v>
      </c>
      <c r="H245" s="158" t="s">
        <v>1</v>
      </c>
      <c r="I245" s="160"/>
      <c r="L245" s="155"/>
      <c r="M245" s="161"/>
      <c r="N245" s="162"/>
      <c r="O245" s="162"/>
      <c r="P245" s="162"/>
      <c r="Q245" s="162"/>
      <c r="R245" s="162"/>
      <c r="S245" s="162"/>
      <c r="T245" s="163"/>
      <c r="AT245" s="158" t="s">
        <v>146</v>
      </c>
      <c r="AU245" s="158" t="s">
        <v>91</v>
      </c>
      <c r="AV245" s="156" t="s">
        <v>89</v>
      </c>
      <c r="AW245" s="156" t="s">
        <v>35</v>
      </c>
      <c r="AX245" s="156" t="s">
        <v>81</v>
      </c>
      <c r="AY245" s="158" t="s">
        <v>137</v>
      </c>
    </row>
    <row r="246" spans="2:51" s="165" customFormat="1" ht="33.75">
      <c r="B246" s="164"/>
      <c r="D246" s="157" t="s">
        <v>146</v>
      </c>
      <c r="E246" s="166" t="s">
        <v>1</v>
      </c>
      <c r="F246" s="167" t="s">
        <v>501</v>
      </c>
      <c r="H246" s="168">
        <v>88.41</v>
      </c>
      <c r="I246" s="169"/>
      <c r="L246" s="164"/>
      <c r="M246" s="170"/>
      <c r="N246" s="171"/>
      <c r="O246" s="171"/>
      <c r="P246" s="171"/>
      <c r="Q246" s="171"/>
      <c r="R246" s="171"/>
      <c r="S246" s="171"/>
      <c r="T246" s="172"/>
      <c r="AT246" s="166" t="s">
        <v>146</v>
      </c>
      <c r="AU246" s="166" t="s">
        <v>91</v>
      </c>
      <c r="AV246" s="165" t="s">
        <v>91</v>
      </c>
      <c r="AW246" s="165" t="s">
        <v>35</v>
      </c>
      <c r="AX246" s="165" t="s">
        <v>81</v>
      </c>
      <c r="AY246" s="166" t="s">
        <v>137</v>
      </c>
    </row>
    <row r="247" spans="2:51" s="165" customFormat="1" ht="22.5">
      <c r="B247" s="164"/>
      <c r="D247" s="157" t="s">
        <v>146</v>
      </c>
      <c r="E247" s="166" t="s">
        <v>1</v>
      </c>
      <c r="F247" s="167" t="s">
        <v>502</v>
      </c>
      <c r="H247" s="168">
        <v>31.04</v>
      </c>
      <c r="I247" s="169"/>
      <c r="L247" s="164"/>
      <c r="M247" s="170"/>
      <c r="N247" s="171"/>
      <c r="O247" s="171"/>
      <c r="P247" s="171"/>
      <c r="Q247" s="171"/>
      <c r="R247" s="171"/>
      <c r="S247" s="171"/>
      <c r="T247" s="172"/>
      <c r="AT247" s="166" t="s">
        <v>146</v>
      </c>
      <c r="AU247" s="166" t="s">
        <v>91</v>
      </c>
      <c r="AV247" s="165" t="s">
        <v>91</v>
      </c>
      <c r="AW247" s="165" t="s">
        <v>35</v>
      </c>
      <c r="AX247" s="165" t="s">
        <v>81</v>
      </c>
      <c r="AY247" s="166" t="s">
        <v>137</v>
      </c>
    </row>
    <row r="248" spans="2:51" s="174" customFormat="1" ht="11.25">
      <c r="B248" s="173"/>
      <c r="D248" s="157" t="s">
        <v>146</v>
      </c>
      <c r="E248" s="175" t="s">
        <v>1</v>
      </c>
      <c r="F248" s="176" t="s">
        <v>149</v>
      </c>
      <c r="H248" s="177">
        <v>119.45</v>
      </c>
      <c r="I248" s="178"/>
      <c r="L248" s="173"/>
      <c r="M248" s="179"/>
      <c r="N248" s="180"/>
      <c r="O248" s="180"/>
      <c r="P248" s="180"/>
      <c r="Q248" s="180"/>
      <c r="R248" s="180"/>
      <c r="S248" s="180"/>
      <c r="T248" s="181"/>
      <c r="AT248" s="175" t="s">
        <v>146</v>
      </c>
      <c r="AU248" s="175" t="s">
        <v>91</v>
      </c>
      <c r="AV248" s="174" t="s">
        <v>144</v>
      </c>
      <c r="AW248" s="174" t="s">
        <v>35</v>
      </c>
      <c r="AX248" s="174" t="s">
        <v>89</v>
      </c>
      <c r="AY248" s="175" t="s">
        <v>137</v>
      </c>
    </row>
    <row r="249" spans="1:65" s="42" customFormat="1" ht="16.5" customHeight="1">
      <c r="A249" s="29"/>
      <c r="B249" s="28"/>
      <c r="C249" s="195" t="s">
        <v>315</v>
      </c>
      <c r="D249" s="195" t="s">
        <v>402</v>
      </c>
      <c r="E249" s="196" t="s">
        <v>503</v>
      </c>
      <c r="F249" s="197" t="s">
        <v>504</v>
      </c>
      <c r="G249" s="198" t="s">
        <v>142</v>
      </c>
      <c r="H249" s="199">
        <v>27.592</v>
      </c>
      <c r="I249" s="200"/>
      <c r="J249" s="201">
        <f>ROUND(I249*H249,2)</f>
        <v>0</v>
      </c>
      <c r="K249" s="197" t="s">
        <v>1</v>
      </c>
      <c r="L249" s="312"/>
      <c r="M249" s="313" t="s">
        <v>1</v>
      </c>
      <c r="N249" s="202" t="s">
        <v>46</v>
      </c>
      <c r="O249" s="65"/>
      <c r="P249" s="153">
        <f>O249*H249</f>
        <v>0</v>
      </c>
      <c r="Q249" s="153">
        <v>0.003</v>
      </c>
      <c r="R249" s="153">
        <f>Q249*H249</f>
        <v>0.082776</v>
      </c>
      <c r="S249" s="153">
        <v>0</v>
      </c>
      <c r="T249" s="154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301" t="s">
        <v>189</v>
      </c>
      <c r="AT249" s="301" t="s">
        <v>402</v>
      </c>
      <c r="AU249" s="301" t="s">
        <v>91</v>
      </c>
      <c r="AY249" s="276" t="s">
        <v>137</v>
      </c>
      <c r="BE249" s="302">
        <f>IF(N249="základní",J249,0)</f>
        <v>0</v>
      </c>
      <c r="BF249" s="302">
        <f>IF(N249="snížená",J249,0)</f>
        <v>0</v>
      </c>
      <c r="BG249" s="302">
        <f>IF(N249="zákl. přenesená",J249,0)</f>
        <v>0</v>
      </c>
      <c r="BH249" s="302">
        <f>IF(N249="sníž. přenesená",J249,0)</f>
        <v>0</v>
      </c>
      <c r="BI249" s="302">
        <f>IF(N249="nulová",J249,0)</f>
        <v>0</v>
      </c>
      <c r="BJ249" s="276" t="s">
        <v>89</v>
      </c>
      <c r="BK249" s="302">
        <f>ROUND(I249*H249,2)</f>
        <v>0</v>
      </c>
      <c r="BL249" s="276" t="s">
        <v>144</v>
      </c>
      <c r="BM249" s="301" t="s">
        <v>505</v>
      </c>
    </row>
    <row r="250" spans="2:51" s="156" customFormat="1" ht="11.25">
      <c r="B250" s="155"/>
      <c r="D250" s="157" t="s">
        <v>146</v>
      </c>
      <c r="E250" s="158" t="s">
        <v>1</v>
      </c>
      <c r="F250" s="159" t="s">
        <v>506</v>
      </c>
      <c r="H250" s="158" t="s">
        <v>1</v>
      </c>
      <c r="I250" s="160"/>
      <c r="L250" s="155"/>
      <c r="M250" s="161"/>
      <c r="N250" s="162"/>
      <c r="O250" s="162"/>
      <c r="P250" s="162"/>
      <c r="Q250" s="162"/>
      <c r="R250" s="162"/>
      <c r="S250" s="162"/>
      <c r="T250" s="163"/>
      <c r="AT250" s="158" t="s">
        <v>146</v>
      </c>
      <c r="AU250" s="158" t="s">
        <v>91</v>
      </c>
      <c r="AV250" s="156" t="s">
        <v>89</v>
      </c>
      <c r="AW250" s="156" t="s">
        <v>35</v>
      </c>
      <c r="AX250" s="156" t="s">
        <v>81</v>
      </c>
      <c r="AY250" s="158" t="s">
        <v>137</v>
      </c>
    </row>
    <row r="251" spans="2:51" s="165" customFormat="1" ht="33.75">
      <c r="B251" s="164"/>
      <c r="D251" s="157" t="s">
        <v>146</v>
      </c>
      <c r="E251" s="166" t="s">
        <v>1</v>
      </c>
      <c r="F251" s="167" t="s">
        <v>507</v>
      </c>
      <c r="H251" s="168">
        <v>18.566</v>
      </c>
      <c r="I251" s="169"/>
      <c r="L251" s="164"/>
      <c r="M251" s="170"/>
      <c r="N251" s="171"/>
      <c r="O251" s="171"/>
      <c r="P251" s="171"/>
      <c r="Q251" s="171"/>
      <c r="R251" s="171"/>
      <c r="S251" s="171"/>
      <c r="T251" s="172"/>
      <c r="AT251" s="166" t="s">
        <v>146</v>
      </c>
      <c r="AU251" s="166" t="s">
        <v>91</v>
      </c>
      <c r="AV251" s="165" t="s">
        <v>91</v>
      </c>
      <c r="AW251" s="165" t="s">
        <v>35</v>
      </c>
      <c r="AX251" s="165" t="s">
        <v>81</v>
      </c>
      <c r="AY251" s="166" t="s">
        <v>137</v>
      </c>
    </row>
    <row r="252" spans="2:51" s="165" customFormat="1" ht="22.5">
      <c r="B252" s="164"/>
      <c r="D252" s="157" t="s">
        <v>146</v>
      </c>
      <c r="E252" s="166" t="s">
        <v>1</v>
      </c>
      <c r="F252" s="167" t="s">
        <v>508</v>
      </c>
      <c r="H252" s="168">
        <v>6.518</v>
      </c>
      <c r="I252" s="169"/>
      <c r="L252" s="164"/>
      <c r="M252" s="170"/>
      <c r="N252" s="171"/>
      <c r="O252" s="171"/>
      <c r="P252" s="171"/>
      <c r="Q252" s="171"/>
      <c r="R252" s="171"/>
      <c r="S252" s="171"/>
      <c r="T252" s="172"/>
      <c r="AT252" s="166" t="s">
        <v>146</v>
      </c>
      <c r="AU252" s="166" t="s">
        <v>91</v>
      </c>
      <c r="AV252" s="165" t="s">
        <v>91</v>
      </c>
      <c r="AW252" s="165" t="s">
        <v>35</v>
      </c>
      <c r="AX252" s="165" t="s">
        <v>81</v>
      </c>
      <c r="AY252" s="166" t="s">
        <v>137</v>
      </c>
    </row>
    <row r="253" spans="2:51" s="174" customFormat="1" ht="11.25">
      <c r="B253" s="173"/>
      <c r="D253" s="157" t="s">
        <v>146</v>
      </c>
      <c r="E253" s="175" t="s">
        <v>1</v>
      </c>
      <c r="F253" s="176" t="s">
        <v>149</v>
      </c>
      <c r="H253" s="177">
        <v>25.084</v>
      </c>
      <c r="I253" s="178"/>
      <c r="L253" s="173"/>
      <c r="M253" s="179"/>
      <c r="N253" s="180"/>
      <c r="O253" s="180"/>
      <c r="P253" s="180"/>
      <c r="Q253" s="180"/>
      <c r="R253" s="180"/>
      <c r="S253" s="180"/>
      <c r="T253" s="181"/>
      <c r="AT253" s="175" t="s">
        <v>146</v>
      </c>
      <c r="AU253" s="175" t="s">
        <v>91</v>
      </c>
      <c r="AV253" s="174" t="s">
        <v>144</v>
      </c>
      <c r="AW253" s="174" t="s">
        <v>35</v>
      </c>
      <c r="AX253" s="174" t="s">
        <v>89</v>
      </c>
      <c r="AY253" s="175" t="s">
        <v>137</v>
      </c>
    </row>
    <row r="254" spans="2:51" s="165" customFormat="1" ht="11.25">
      <c r="B254" s="164"/>
      <c r="D254" s="157" t="s">
        <v>146</v>
      </c>
      <c r="F254" s="167" t="s">
        <v>509</v>
      </c>
      <c r="H254" s="168">
        <v>27.592</v>
      </c>
      <c r="I254" s="169"/>
      <c r="L254" s="164"/>
      <c r="M254" s="170"/>
      <c r="N254" s="171"/>
      <c r="O254" s="171"/>
      <c r="P254" s="171"/>
      <c r="Q254" s="171"/>
      <c r="R254" s="171"/>
      <c r="S254" s="171"/>
      <c r="T254" s="172"/>
      <c r="AT254" s="166" t="s">
        <v>146</v>
      </c>
      <c r="AU254" s="166" t="s">
        <v>91</v>
      </c>
      <c r="AV254" s="165" t="s">
        <v>91</v>
      </c>
      <c r="AW254" s="165" t="s">
        <v>4</v>
      </c>
      <c r="AX254" s="165" t="s">
        <v>89</v>
      </c>
      <c r="AY254" s="166" t="s">
        <v>137</v>
      </c>
    </row>
    <row r="255" spans="1:65" s="42" customFormat="1" ht="44.25" customHeight="1">
      <c r="A255" s="29"/>
      <c r="B255" s="28"/>
      <c r="C255" s="145" t="s">
        <v>321</v>
      </c>
      <c r="D255" s="145" t="s">
        <v>139</v>
      </c>
      <c r="E255" s="146" t="s">
        <v>510</v>
      </c>
      <c r="F255" s="147" t="s">
        <v>511</v>
      </c>
      <c r="G255" s="148" t="s">
        <v>157</v>
      </c>
      <c r="H255" s="149">
        <v>520.36</v>
      </c>
      <c r="I255" s="150"/>
      <c r="J255" s="151">
        <f>ROUND(I255*H255,2)</f>
        <v>0</v>
      </c>
      <c r="K255" s="147" t="s">
        <v>143</v>
      </c>
      <c r="L255" s="28"/>
      <c r="M255" s="300" t="s">
        <v>1</v>
      </c>
      <c r="N255" s="152" t="s">
        <v>46</v>
      </c>
      <c r="O255" s="65"/>
      <c r="P255" s="153">
        <f>O255*H255</f>
        <v>0</v>
      </c>
      <c r="Q255" s="153">
        <v>0</v>
      </c>
      <c r="R255" s="153">
        <f>Q255*H255</f>
        <v>0</v>
      </c>
      <c r="S255" s="153">
        <v>0</v>
      </c>
      <c r="T255" s="154">
        <f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301" t="s">
        <v>144</v>
      </c>
      <c r="AT255" s="301" t="s">
        <v>139</v>
      </c>
      <c r="AU255" s="301" t="s">
        <v>91</v>
      </c>
      <c r="AY255" s="276" t="s">
        <v>137</v>
      </c>
      <c r="BE255" s="302">
        <f>IF(N255="základní",J255,0)</f>
        <v>0</v>
      </c>
      <c r="BF255" s="302">
        <f>IF(N255="snížená",J255,0)</f>
        <v>0</v>
      </c>
      <c r="BG255" s="302">
        <f>IF(N255="zákl. přenesená",J255,0)</f>
        <v>0</v>
      </c>
      <c r="BH255" s="302">
        <f>IF(N255="sníž. přenesená",J255,0)</f>
        <v>0</v>
      </c>
      <c r="BI255" s="302">
        <f>IF(N255="nulová",J255,0)</f>
        <v>0</v>
      </c>
      <c r="BJ255" s="276" t="s">
        <v>89</v>
      </c>
      <c r="BK255" s="302">
        <f>ROUND(I255*H255,2)</f>
        <v>0</v>
      </c>
      <c r="BL255" s="276" t="s">
        <v>144</v>
      </c>
      <c r="BM255" s="301" t="s">
        <v>512</v>
      </c>
    </row>
    <row r="256" spans="1:65" s="42" customFormat="1" ht="24.2" customHeight="1">
      <c r="A256" s="29"/>
      <c r="B256" s="28"/>
      <c r="C256" s="195" t="s">
        <v>325</v>
      </c>
      <c r="D256" s="195" t="s">
        <v>402</v>
      </c>
      <c r="E256" s="196" t="s">
        <v>513</v>
      </c>
      <c r="F256" s="197" t="s">
        <v>514</v>
      </c>
      <c r="G256" s="198" t="s">
        <v>157</v>
      </c>
      <c r="H256" s="199">
        <v>412.148</v>
      </c>
      <c r="I256" s="200"/>
      <c r="J256" s="201">
        <f>ROUND(I256*H256,2)</f>
        <v>0</v>
      </c>
      <c r="K256" s="197" t="s">
        <v>143</v>
      </c>
      <c r="L256" s="312"/>
      <c r="M256" s="313" t="s">
        <v>1</v>
      </c>
      <c r="N256" s="202" t="s">
        <v>46</v>
      </c>
      <c r="O256" s="65"/>
      <c r="P256" s="153">
        <f>O256*H256</f>
        <v>0</v>
      </c>
      <c r="Q256" s="153">
        <v>3E-05</v>
      </c>
      <c r="R256" s="153">
        <f>Q256*H256</f>
        <v>0.01236444</v>
      </c>
      <c r="S256" s="153">
        <v>0</v>
      </c>
      <c r="T256" s="154">
        <f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301" t="s">
        <v>189</v>
      </c>
      <c r="AT256" s="301" t="s">
        <v>402</v>
      </c>
      <c r="AU256" s="301" t="s">
        <v>91</v>
      </c>
      <c r="AY256" s="276" t="s">
        <v>137</v>
      </c>
      <c r="BE256" s="302">
        <f>IF(N256="základní",J256,0)</f>
        <v>0</v>
      </c>
      <c r="BF256" s="302">
        <f>IF(N256="snížená",J256,0)</f>
        <v>0</v>
      </c>
      <c r="BG256" s="302">
        <f>IF(N256="zákl. přenesená",J256,0)</f>
        <v>0</v>
      </c>
      <c r="BH256" s="302">
        <f>IF(N256="sníž. přenesená",J256,0)</f>
        <v>0</v>
      </c>
      <c r="BI256" s="302">
        <f>IF(N256="nulová",J256,0)</f>
        <v>0</v>
      </c>
      <c r="BJ256" s="276" t="s">
        <v>89</v>
      </c>
      <c r="BK256" s="302">
        <f>ROUND(I256*H256,2)</f>
        <v>0</v>
      </c>
      <c r="BL256" s="276" t="s">
        <v>144</v>
      </c>
      <c r="BM256" s="301" t="s">
        <v>515</v>
      </c>
    </row>
    <row r="257" spans="2:51" s="156" customFormat="1" ht="11.25">
      <c r="B257" s="155"/>
      <c r="D257" s="157" t="s">
        <v>146</v>
      </c>
      <c r="E257" s="158" t="s">
        <v>1</v>
      </c>
      <c r="F257" s="159" t="s">
        <v>516</v>
      </c>
      <c r="H257" s="158" t="s">
        <v>1</v>
      </c>
      <c r="I257" s="160"/>
      <c r="L257" s="155"/>
      <c r="M257" s="161"/>
      <c r="N257" s="162"/>
      <c r="O257" s="162"/>
      <c r="P257" s="162"/>
      <c r="Q257" s="162"/>
      <c r="R257" s="162"/>
      <c r="S257" s="162"/>
      <c r="T257" s="163"/>
      <c r="AT257" s="158" t="s">
        <v>146</v>
      </c>
      <c r="AU257" s="158" t="s">
        <v>91</v>
      </c>
      <c r="AV257" s="156" t="s">
        <v>89</v>
      </c>
      <c r="AW257" s="156" t="s">
        <v>35</v>
      </c>
      <c r="AX257" s="156" t="s">
        <v>81</v>
      </c>
      <c r="AY257" s="158" t="s">
        <v>137</v>
      </c>
    </row>
    <row r="258" spans="2:51" s="165" customFormat="1" ht="11.25">
      <c r="B258" s="164"/>
      <c r="D258" s="157" t="s">
        <v>146</v>
      </c>
      <c r="E258" s="166" t="s">
        <v>1</v>
      </c>
      <c r="F258" s="167" t="s">
        <v>517</v>
      </c>
      <c r="H258" s="168">
        <v>37.08</v>
      </c>
      <c r="I258" s="169"/>
      <c r="L258" s="164"/>
      <c r="M258" s="170"/>
      <c r="N258" s="171"/>
      <c r="O258" s="171"/>
      <c r="P258" s="171"/>
      <c r="Q258" s="171"/>
      <c r="R258" s="171"/>
      <c r="S258" s="171"/>
      <c r="T258" s="172"/>
      <c r="AT258" s="166" t="s">
        <v>146</v>
      </c>
      <c r="AU258" s="166" t="s">
        <v>91</v>
      </c>
      <c r="AV258" s="165" t="s">
        <v>91</v>
      </c>
      <c r="AW258" s="165" t="s">
        <v>35</v>
      </c>
      <c r="AX258" s="165" t="s">
        <v>81</v>
      </c>
      <c r="AY258" s="166" t="s">
        <v>137</v>
      </c>
    </row>
    <row r="259" spans="2:51" s="165" customFormat="1" ht="11.25">
      <c r="B259" s="164"/>
      <c r="D259" s="157" t="s">
        <v>146</v>
      </c>
      <c r="E259" s="166" t="s">
        <v>1</v>
      </c>
      <c r="F259" s="167" t="s">
        <v>518</v>
      </c>
      <c r="H259" s="168">
        <v>10.12</v>
      </c>
      <c r="I259" s="169"/>
      <c r="L259" s="164"/>
      <c r="M259" s="170"/>
      <c r="N259" s="171"/>
      <c r="O259" s="171"/>
      <c r="P259" s="171"/>
      <c r="Q259" s="171"/>
      <c r="R259" s="171"/>
      <c r="S259" s="171"/>
      <c r="T259" s="172"/>
      <c r="AT259" s="166" t="s">
        <v>146</v>
      </c>
      <c r="AU259" s="166" t="s">
        <v>91</v>
      </c>
      <c r="AV259" s="165" t="s">
        <v>91</v>
      </c>
      <c r="AW259" s="165" t="s">
        <v>35</v>
      </c>
      <c r="AX259" s="165" t="s">
        <v>81</v>
      </c>
      <c r="AY259" s="166" t="s">
        <v>137</v>
      </c>
    </row>
    <row r="260" spans="2:51" s="165" customFormat="1" ht="11.25">
      <c r="B260" s="164"/>
      <c r="D260" s="157" t="s">
        <v>146</v>
      </c>
      <c r="E260" s="166" t="s">
        <v>1</v>
      </c>
      <c r="F260" s="167" t="s">
        <v>519</v>
      </c>
      <c r="H260" s="168">
        <v>68.56</v>
      </c>
      <c r="I260" s="169"/>
      <c r="L260" s="164"/>
      <c r="M260" s="170"/>
      <c r="N260" s="171"/>
      <c r="O260" s="171"/>
      <c r="P260" s="171"/>
      <c r="Q260" s="171"/>
      <c r="R260" s="171"/>
      <c r="S260" s="171"/>
      <c r="T260" s="172"/>
      <c r="AT260" s="166" t="s">
        <v>146</v>
      </c>
      <c r="AU260" s="166" t="s">
        <v>91</v>
      </c>
      <c r="AV260" s="165" t="s">
        <v>91</v>
      </c>
      <c r="AW260" s="165" t="s">
        <v>35</v>
      </c>
      <c r="AX260" s="165" t="s">
        <v>81</v>
      </c>
      <c r="AY260" s="166" t="s">
        <v>137</v>
      </c>
    </row>
    <row r="261" spans="2:51" s="165" customFormat="1" ht="11.25">
      <c r="B261" s="164"/>
      <c r="D261" s="157" t="s">
        <v>146</v>
      </c>
      <c r="E261" s="166" t="s">
        <v>1</v>
      </c>
      <c r="F261" s="167" t="s">
        <v>520</v>
      </c>
      <c r="H261" s="168">
        <v>17.92</v>
      </c>
      <c r="I261" s="169"/>
      <c r="L261" s="164"/>
      <c r="M261" s="170"/>
      <c r="N261" s="171"/>
      <c r="O261" s="171"/>
      <c r="P261" s="171"/>
      <c r="Q261" s="171"/>
      <c r="R261" s="171"/>
      <c r="S261" s="171"/>
      <c r="T261" s="172"/>
      <c r="AT261" s="166" t="s">
        <v>146</v>
      </c>
      <c r="AU261" s="166" t="s">
        <v>91</v>
      </c>
      <c r="AV261" s="165" t="s">
        <v>91</v>
      </c>
      <c r="AW261" s="165" t="s">
        <v>35</v>
      </c>
      <c r="AX261" s="165" t="s">
        <v>81</v>
      </c>
      <c r="AY261" s="166" t="s">
        <v>137</v>
      </c>
    </row>
    <row r="262" spans="2:51" s="165" customFormat="1" ht="11.25">
      <c r="B262" s="164"/>
      <c r="D262" s="157" t="s">
        <v>146</v>
      </c>
      <c r="E262" s="166" t="s">
        <v>1</v>
      </c>
      <c r="F262" s="167" t="s">
        <v>521</v>
      </c>
      <c r="H262" s="168">
        <v>67</v>
      </c>
      <c r="I262" s="169"/>
      <c r="L262" s="164"/>
      <c r="M262" s="170"/>
      <c r="N262" s="171"/>
      <c r="O262" s="171"/>
      <c r="P262" s="171"/>
      <c r="Q262" s="171"/>
      <c r="R262" s="171"/>
      <c r="S262" s="171"/>
      <c r="T262" s="172"/>
      <c r="AT262" s="166" t="s">
        <v>146</v>
      </c>
      <c r="AU262" s="166" t="s">
        <v>91</v>
      </c>
      <c r="AV262" s="165" t="s">
        <v>91</v>
      </c>
      <c r="AW262" s="165" t="s">
        <v>35</v>
      </c>
      <c r="AX262" s="165" t="s">
        <v>81</v>
      </c>
      <c r="AY262" s="166" t="s">
        <v>137</v>
      </c>
    </row>
    <row r="263" spans="2:51" s="165" customFormat="1" ht="11.25">
      <c r="B263" s="164"/>
      <c r="D263" s="157" t="s">
        <v>146</v>
      </c>
      <c r="E263" s="166" t="s">
        <v>1</v>
      </c>
      <c r="F263" s="167" t="s">
        <v>522</v>
      </c>
      <c r="H263" s="168">
        <v>14.18</v>
      </c>
      <c r="I263" s="169"/>
      <c r="L263" s="164"/>
      <c r="M263" s="170"/>
      <c r="N263" s="171"/>
      <c r="O263" s="171"/>
      <c r="P263" s="171"/>
      <c r="Q263" s="171"/>
      <c r="R263" s="171"/>
      <c r="S263" s="171"/>
      <c r="T263" s="172"/>
      <c r="AT263" s="166" t="s">
        <v>146</v>
      </c>
      <c r="AU263" s="166" t="s">
        <v>91</v>
      </c>
      <c r="AV263" s="165" t="s">
        <v>91</v>
      </c>
      <c r="AW263" s="165" t="s">
        <v>35</v>
      </c>
      <c r="AX263" s="165" t="s">
        <v>81</v>
      </c>
      <c r="AY263" s="166" t="s">
        <v>137</v>
      </c>
    </row>
    <row r="264" spans="2:51" s="156" customFormat="1" ht="11.25">
      <c r="B264" s="155"/>
      <c r="D264" s="157" t="s">
        <v>146</v>
      </c>
      <c r="E264" s="158" t="s">
        <v>1</v>
      </c>
      <c r="F264" s="159" t="s">
        <v>523</v>
      </c>
      <c r="H264" s="158" t="s">
        <v>1</v>
      </c>
      <c r="I264" s="160"/>
      <c r="L264" s="155"/>
      <c r="M264" s="161"/>
      <c r="N264" s="162"/>
      <c r="O264" s="162"/>
      <c r="P264" s="162"/>
      <c r="Q264" s="162"/>
      <c r="R264" s="162"/>
      <c r="S264" s="162"/>
      <c r="T264" s="163"/>
      <c r="AT264" s="158" t="s">
        <v>146</v>
      </c>
      <c r="AU264" s="158" t="s">
        <v>91</v>
      </c>
      <c r="AV264" s="156" t="s">
        <v>89</v>
      </c>
      <c r="AW264" s="156" t="s">
        <v>35</v>
      </c>
      <c r="AX264" s="156" t="s">
        <v>81</v>
      </c>
      <c r="AY264" s="158" t="s">
        <v>137</v>
      </c>
    </row>
    <row r="265" spans="2:51" s="165" customFormat="1" ht="11.25">
      <c r="B265" s="164"/>
      <c r="D265" s="157" t="s">
        <v>146</v>
      </c>
      <c r="E265" s="166" t="s">
        <v>1</v>
      </c>
      <c r="F265" s="167" t="s">
        <v>524</v>
      </c>
      <c r="H265" s="168">
        <v>159.82</v>
      </c>
      <c r="I265" s="169"/>
      <c r="L265" s="164"/>
      <c r="M265" s="170"/>
      <c r="N265" s="171"/>
      <c r="O265" s="171"/>
      <c r="P265" s="171"/>
      <c r="Q265" s="171"/>
      <c r="R265" s="171"/>
      <c r="S265" s="171"/>
      <c r="T265" s="172"/>
      <c r="AT265" s="166" t="s">
        <v>146</v>
      </c>
      <c r="AU265" s="166" t="s">
        <v>91</v>
      </c>
      <c r="AV265" s="165" t="s">
        <v>91</v>
      </c>
      <c r="AW265" s="165" t="s">
        <v>35</v>
      </c>
      <c r="AX265" s="165" t="s">
        <v>81</v>
      </c>
      <c r="AY265" s="166" t="s">
        <v>137</v>
      </c>
    </row>
    <row r="266" spans="2:51" s="174" customFormat="1" ht="11.25">
      <c r="B266" s="173"/>
      <c r="D266" s="157" t="s">
        <v>146</v>
      </c>
      <c r="E266" s="175" t="s">
        <v>1</v>
      </c>
      <c r="F266" s="176" t="s">
        <v>149</v>
      </c>
      <c r="H266" s="177">
        <v>374.68</v>
      </c>
      <c r="I266" s="178"/>
      <c r="L266" s="173"/>
      <c r="M266" s="179"/>
      <c r="N266" s="180"/>
      <c r="O266" s="180"/>
      <c r="P266" s="180"/>
      <c r="Q266" s="180"/>
      <c r="R266" s="180"/>
      <c r="S266" s="180"/>
      <c r="T266" s="181"/>
      <c r="AT266" s="175" t="s">
        <v>146</v>
      </c>
      <c r="AU266" s="175" t="s">
        <v>91</v>
      </c>
      <c r="AV266" s="174" t="s">
        <v>144</v>
      </c>
      <c r="AW266" s="174" t="s">
        <v>35</v>
      </c>
      <c r="AX266" s="174" t="s">
        <v>89</v>
      </c>
      <c r="AY266" s="175" t="s">
        <v>137</v>
      </c>
    </row>
    <row r="267" spans="2:51" s="165" customFormat="1" ht="11.25">
      <c r="B267" s="164"/>
      <c r="D267" s="157" t="s">
        <v>146</v>
      </c>
      <c r="F267" s="167" t="s">
        <v>525</v>
      </c>
      <c r="H267" s="168">
        <v>412.148</v>
      </c>
      <c r="I267" s="169"/>
      <c r="L267" s="164"/>
      <c r="M267" s="170"/>
      <c r="N267" s="171"/>
      <c r="O267" s="171"/>
      <c r="P267" s="171"/>
      <c r="Q267" s="171"/>
      <c r="R267" s="171"/>
      <c r="S267" s="171"/>
      <c r="T267" s="172"/>
      <c r="AT267" s="166" t="s">
        <v>146</v>
      </c>
      <c r="AU267" s="166" t="s">
        <v>91</v>
      </c>
      <c r="AV267" s="165" t="s">
        <v>91</v>
      </c>
      <c r="AW267" s="165" t="s">
        <v>4</v>
      </c>
      <c r="AX267" s="165" t="s">
        <v>89</v>
      </c>
      <c r="AY267" s="166" t="s">
        <v>137</v>
      </c>
    </row>
    <row r="268" spans="1:65" s="42" customFormat="1" ht="24.2" customHeight="1">
      <c r="A268" s="29"/>
      <c r="B268" s="28"/>
      <c r="C268" s="195" t="s">
        <v>332</v>
      </c>
      <c r="D268" s="195" t="s">
        <v>402</v>
      </c>
      <c r="E268" s="196" t="s">
        <v>526</v>
      </c>
      <c r="F268" s="197" t="s">
        <v>527</v>
      </c>
      <c r="G268" s="198" t="s">
        <v>157</v>
      </c>
      <c r="H268" s="199">
        <v>160.248</v>
      </c>
      <c r="I268" s="200"/>
      <c r="J268" s="201">
        <f>ROUND(I268*H268,2)</f>
        <v>0</v>
      </c>
      <c r="K268" s="197" t="s">
        <v>143</v>
      </c>
      <c r="L268" s="312"/>
      <c r="M268" s="313" t="s">
        <v>1</v>
      </c>
      <c r="N268" s="202" t="s">
        <v>46</v>
      </c>
      <c r="O268" s="65"/>
      <c r="P268" s="153">
        <f>O268*H268</f>
        <v>0</v>
      </c>
      <c r="Q268" s="153">
        <v>0.0003</v>
      </c>
      <c r="R268" s="153">
        <f>Q268*H268</f>
        <v>0.048074399999999996</v>
      </c>
      <c r="S268" s="153">
        <v>0</v>
      </c>
      <c r="T268" s="154">
        <f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301" t="s">
        <v>189</v>
      </c>
      <c r="AT268" s="301" t="s">
        <v>402</v>
      </c>
      <c r="AU268" s="301" t="s">
        <v>91</v>
      </c>
      <c r="AY268" s="276" t="s">
        <v>137</v>
      </c>
      <c r="BE268" s="302">
        <f>IF(N268="základní",J268,0)</f>
        <v>0</v>
      </c>
      <c r="BF268" s="302">
        <f>IF(N268="snížená",J268,0)</f>
        <v>0</v>
      </c>
      <c r="BG268" s="302">
        <f>IF(N268="zákl. přenesená",J268,0)</f>
        <v>0</v>
      </c>
      <c r="BH268" s="302">
        <f>IF(N268="sníž. přenesená",J268,0)</f>
        <v>0</v>
      </c>
      <c r="BI268" s="302">
        <f>IF(N268="nulová",J268,0)</f>
        <v>0</v>
      </c>
      <c r="BJ268" s="276" t="s">
        <v>89</v>
      </c>
      <c r="BK268" s="302">
        <f>ROUND(I268*H268,2)</f>
        <v>0</v>
      </c>
      <c r="BL268" s="276" t="s">
        <v>144</v>
      </c>
      <c r="BM268" s="301" t="s">
        <v>528</v>
      </c>
    </row>
    <row r="269" spans="2:51" s="156" customFormat="1" ht="11.25">
      <c r="B269" s="155"/>
      <c r="D269" s="157" t="s">
        <v>146</v>
      </c>
      <c r="E269" s="158" t="s">
        <v>1</v>
      </c>
      <c r="F269" s="159" t="s">
        <v>516</v>
      </c>
      <c r="H269" s="158" t="s">
        <v>1</v>
      </c>
      <c r="I269" s="160"/>
      <c r="L269" s="155"/>
      <c r="M269" s="161"/>
      <c r="N269" s="162"/>
      <c r="O269" s="162"/>
      <c r="P269" s="162"/>
      <c r="Q269" s="162"/>
      <c r="R269" s="162"/>
      <c r="S269" s="162"/>
      <c r="T269" s="163"/>
      <c r="AT269" s="158" t="s">
        <v>146</v>
      </c>
      <c r="AU269" s="158" t="s">
        <v>91</v>
      </c>
      <c r="AV269" s="156" t="s">
        <v>89</v>
      </c>
      <c r="AW269" s="156" t="s">
        <v>35</v>
      </c>
      <c r="AX269" s="156" t="s">
        <v>81</v>
      </c>
      <c r="AY269" s="158" t="s">
        <v>137</v>
      </c>
    </row>
    <row r="270" spans="2:51" s="165" customFormat="1" ht="11.25">
      <c r="B270" s="164"/>
      <c r="D270" s="157" t="s">
        <v>146</v>
      </c>
      <c r="E270" s="166" t="s">
        <v>1</v>
      </c>
      <c r="F270" s="167" t="s">
        <v>529</v>
      </c>
      <c r="H270" s="168">
        <v>22.42</v>
      </c>
      <c r="I270" s="169"/>
      <c r="L270" s="164"/>
      <c r="M270" s="170"/>
      <c r="N270" s="171"/>
      <c r="O270" s="171"/>
      <c r="P270" s="171"/>
      <c r="Q270" s="171"/>
      <c r="R270" s="171"/>
      <c r="S270" s="171"/>
      <c r="T270" s="172"/>
      <c r="AT270" s="166" t="s">
        <v>146</v>
      </c>
      <c r="AU270" s="166" t="s">
        <v>91</v>
      </c>
      <c r="AV270" s="165" t="s">
        <v>91</v>
      </c>
      <c r="AW270" s="165" t="s">
        <v>35</v>
      </c>
      <c r="AX270" s="165" t="s">
        <v>81</v>
      </c>
      <c r="AY270" s="166" t="s">
        <v>137</v>
      </c>
    </row>
    <row r="271" spans="2:51" s="165" customFormat="1" ht="11.25">
      <c r="B271" s="164"/>
      <c r="D271" s="157" t="s">
        <v>146</v>
      </c>
      <c r="E271" s="166" t="s">
        <v>1</v>
      </c>
      <c r="F271" s="167" t="s">
        <v>530</v>
      </c>
      <c r="H271" s="168">
        <v>38.54</v>
      </c>
      <c r="I271" s="169"/>
      <c r="L271" s="164"/>
      <c r="M271" s="170"/>
      <c r="N271" s="171"/>
      <c r="O271" s="171"/>
      <c r="P271" s="171"/>
      <c r="Q271" s="171"/>
      <c r="R271" s="171"/>
      <c r="S271" s="171"/>
      <c r="T271" s="172"/>
      <c r="AT271" s="166" t="s">
        <v>146</v>
      </c>
      <c r="AU271" s="166" t="s">
        <v>91</v>
      </c>
      <c r="AV271" s="165" t="s">
        <v>91</v>
      </c>
      <c r="AW271" s="165" t="s">
        <v>35</v>
      </c>
      <c r="AX271" s="165" t="s">
        <v>81</v>
      </c>
      <c r="AY271" s="166" t="s">
        <v>137</v>
      </c>
    </row>
    <row r="272" spans="2:51" s="165" customFormat="1" ht="11.25">
      <c r="B272" s="164"/>
      <c r="D272" s="157" t="s">
        <v>146</v>
      </c>
      <c r="E272" s="166" t="s">
        <v>1</v>
      </c>
      <c r="F272" s="167" t="s">
        <v>531</v>
      </c>
      <c r="H272" s="168">
        <v>30.52</v>
      </c>
      <c r="I272" s="169"/>
      <c r="L272" s="164"/>
      <c r="M272" s="170"/>
      <c r="N272" s="171"/>
      <c r="O272" s="171"/>
      <c r="P272" s="171"/>
      <c r="Q272" s="171"/>
      <c r="R272" s="171"/>
      <c r="S272" s="171"/>
      <c r="T272" s="172"/>
      <c r="AT272" s="166" t="s">
        <v>146</v>
      </c>
      <c r="AU272" s="166" t="s">
        <v>91</v>
      </c>
      <c r="AV272" s="165" t="s">
        <v>91</v>
      </c>
      <c r="AW272" s="165" t="s">
        <v>35</v>
      </c>
      <c r="AX272" s="165" t="s">
        <v>81</v>
      </c>
      <c r="AY272" s="166" t="s">
        <v>137</v>
      </c>
    </row>
    <row r="273" spans="2:51" s="156" customFormat="1" ht="11.25">
      <c r="B273" s="155"/>
      <c r="D273" s="157" t="s">
        <v>146</v>
      </c>
      <c r="E273" s="158" t="s">
        <v>1</v>
      </c>
      <c r="F273" s="159" t="s">
        <v>523</v>
      </c>
      <c r="H273" s="158" t="s">
        <v>1</v>
      </c>
      <c r="I273" s="160"/>
      <c r="L273" s="155"/>
      <c r="M273" s="161"/>
      <c r="N273" s="162"/>
      <c r="O273" s="162"/>
      <c r="P273" s="162"/>
      <c r="Q273" s="162"/>
      <c r="R273" s="162"/>
      <c r="S273" s="162"/>
      <c r="T273" s="163"/>
      <c r="AT273" s="158" t="s">
        <v>146</v>
      </c>
      <c r="AU273" s="158" t="s">
        <v>91</v>
      </c>
      <c r="AV273" s="156" t="s">
        <v>89</v>
      </c>
      <c r="AW273" s="156" t="s">
        <v>35</v>
      </c>
      <c r="AX273" s="156" t="s">
        <v>81</v>
      </c>
      <c r="AY273" s="158" t="s">
        <v>137</v>
      </c>
    </row>
    <row r="274" spans="2:51" s="165" customFormat="1" ht="11.25">
      <c r="B274" s="164"/>
      <c r="D274" s="157" t="s">
        <v>146</v>
      </c>
      <c r="E274" s="166" t="s">
        <v>1</v>
      </c>
      <c r="F274" s="167" t="s">
        <v>532</v>
      </c>
      <c r="H274" s="168">
        <v>54.2</v>
      </c>
      <c r="I274" s="169"/>
      <c r="L274" s="164"/>
      <c r="M274" s="170"/>
      <c r="N274" s="171"/>
      <c r="O274" s="171"/>
      <c r="P274" s="171"/>
      <c r="Q274" s="171"/>
      <c r="R274" s="171"/>
      <c r="S274" s="171"/>
      <c r="T274" s="172"/>
      <c r="AT274" s="166" t="s">
        <v>146</v>
      </c>
      <c r="AU274" s="166" t="s">
        <v>91</v>
      </c>
      <c r="AV274" s="165" t="s">
        <v>91</v>
      </c>
      <c r="AW274" s="165" t="s">
        <v>35</v>
      </c>
      <c r="AX274" s="165" t="s">
        <v>81</v>
      </c>
      <c r="AY274" s="166" t="s">
        <v>137</v>
      </c>
    </row>
    <row r="275" spans="2:51" s="174" customFormat="1" ht="11.25">
      <c r="B275" s="173"/>
      <c r="D275" s="157" t="s">
        <v>146</v>
      </c>
      <c r="E275" s="175" t="s">
        <v>1</v>
      </c>
      <c r="F275" s="176" t="s">
        <v>149</v>
      </c>
      <c r="H275" s="177">
        <v>145.68</v>
      </c>
      <c r="I275" s="178"/>
      <c r="L275" s="173"/>
      <c r="M275" s="179"/>
      <c r="N275" s="180"/>
      <c r="O275" s="180"/>
      <c r="P275" s="180"/>
      <c r="Q275" s="180"/>
      <c r="R275" s="180"/>
      <c r="S275" s="180"/>
      <c r="T275" s="181"/>
      <c r="AT275" s="175" t="s">
        <v>146</v>
      </c>
      <c r="AU275" s="175" t="s">
        <v>91</v>
      </c>
      <c r="AV275" s="174" t="s">
        <v>144</v>
      </c>
      <c r="AW275" s="174" t="s">
        <v>35</v>
      </c>
      <c r="AX275" s="174" t="s">
        <v>89</v>
      </c>
      <c r="AY275" s="175" t="s">
        <v>137</v>
      </c>
    </row>
    <row r="276" spans="2:51" s="165" customFormat="1" ht="11.25">
      <c r="B276" s="164"/>
      <c r="D276" s="157" t="s">
        <v>146</v>
      </c>
      <c r="F276" s="167" t="s">
        <v>533</v>
      </c>
      <c r="H276" s="168">
        <v>160.248</v>
      </c>
      <c r="I276" s="169"/>
      <c r="L276" s="164"/>
      <c r="M276" s="170"/>
      <c r="N276" s="171"/>
      <c r="O276" s="171"/>
      <c r="P276" s="171"/>
      <c r="Q276" s="171"/>
      <c r="R276" s="171"/>
      <c r="S276" s="171"/>
      <c r="T276" s="172"/>
      <c r="AT276" s="166" t="s">
        <v>146</v>
      </c>
      <c r="AU276" s="166" t="s">
        <v>91</v>
      </c>
      <c r="AV276" s="165" t="s">
        <v>91</v>
      </c>
      <c r="AW276" s="165" t="s">
        <v>4</v>
      </c>
      <c r="AX276" s="165" t="s">
        <v>89</v>
      </c>
      <c r="AY276" s="166" t="s">
        <v>137</v>
      </c>
    </row>
    <row r="277" spans="1:65" s="42" customFormat="1" ht="55.5" customHeight="1">
      <c r="A277" s="29"/>
      <c r="B277" s="28"/>
      <c r="C277" s="145" t="s">
        <v>338</v>
      </c>
      <c r="D277" s="145" t="s">
        <v>139</v>
      </c>
      <c r="E277" s="146" t="s">
        <v>534</v>
      </c>
      <c r="F277" s="147" t="s">
        <v>535</v>
      </c>
      <c r="G277" s="148" t="s">
        <v>157</v>
      </c>
      <c r="H277" s="149">
        <v>130.56</v>
      </c>
      <c r="I277" s="150"/>
      <c r="J277" s="151">
        <f>ROUND(I277*H277,2)</f>
        <v>0</v>
      </c>
      <c r="K277" s="147" t="s">
        <v>143</v>
      </c>
      <c r="L277" s="28"/>
      <c r="M277" s="300" t="s">
        <v>1</v>
      </c>
      <c r="N277" s="152" t="s">
        <v>46</v>
      </c>
      <c r="O277" s="65"/>
      <c r="P277" s="153">
        <f>O277*H277</f>
        <v>0</v>
      </c>
      <c r="Q277" s="153">
        <v>0</v>
      </c>
      <c r="R277" s="153">
        <f>Q277*H277</f>
        <v>0</v>
      </c>
      <c r="S277" s="153">
        <v>0</v>
      </c>
      <c r="T277" s="154">
        <f>S277*H277</f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301" t="s">
        <v>144</v>
      </c>
      <c r="AT277" s="301" t="s">
        <v>139</v>
      </c>
      <c r="AU277" s="301" t="s">
        <v>91</v>
      </c>
      <c r="AY277" s="276" t="s">
        <v>137</v>
      </c>
      <c r="BE277" s="302">
        <f>IF(N277="základní",J277,0)</f>
        <v>0</v>
      </c>
      <c r="BF277" s="302">
        <f>IF(N277="snížená",J277,0)</f>
        <v>0</v>
      </c>
      <c r="BG277" s="302">
        <f>IF(N277="zákl. přenesená",J277,0)</f>
        <v>0</v>
      </c>
      <c r="BH277" s="302">
        <f>IF(N277="sníž. přenesená",J277,0)</f>
        <v>0</v>
      </c>
      <c r="BI277" s="302">
        <f>IF(N277="nulová",J277,0)</f>
        <v>0</v>
      </c>
      <c r="BJ277" s="276" t="s">
        <v>89</v>
      </c>
      <c r="BK277" s="302">
        <f>ROUND(I277*H277,2)</f>
        <v>0</v>
      </c>
      <c r="BL277" s="276" t="s">
        <v>144</v>
      </c>
      <c r="BM277" s="301" t="s">
        <v>536</v>
      </c>
    </row>
    <row r="278" spans="2:51" s="156" customFormat="1" ht="11.25">
      <c r="B278" s="155"/>
      <c r="D278" s="157" t="s">
        <v>146</v>
      </c>
      <c r="E278" s="158" t="s">
        <v>1</v>
      </c>
      <c r="F278" s="159" t="s">
        <v>516</v>
      </c>
      <c r="H278" s="158" t="s">
        <v>1</v>
      </c>
      <c r="I278" s="160"/>
      <c r="L278" s="155"/>
      <c r="M278" s="161"/>
      <c r="N278" s="162"/>
      <c r="O278" s="162"/>
      <c r="P278" s="162"/>
      <c r="Q278" s="162"/>
      <c r="R278" s="162"/>
      <c r="S278" s="162"/>
      <c r="T278" s="163"/>
      <c r="AT278" s="158" t="s">
        <v>146</v>
      </c>
      <c r="AU278" s="158" t="s">
        <v>91</v>
      </c>
      <c r="AV278" s="156" t="s">
        <v>89</v>
      </c>
      <c r="AW278" s="156" t="s">
        <v>35</v>
      </c>
      <c r="AX278" s="156" t="s">
        <v>81</v>
      </c>
      <c r="AY278" s="158" t="s">
        <v>137</v>
      </c>
    </row>
    <row r="279" spans="2:51" s="165" customFormat="1" ht="11.25">
      <c r="B279" s="164"/>
      <c r="D279" s="157" t="s">
        <v>146</v>
      </c>
      <c r="E279" s="166" t="s">
        <v>1</v>
      </c>
      <c r="F279" s="167" t="s">
        <v>537</v>
      </c>
      <c r="H279" s="168">
        <v>11.11</v>
      </c>
      <c r="I279" s="169"/>
      <c r="L279" s="164"/>
      <c r="M279" s="170"/>
      <c r="N279" s="171"/>
      <c r="O279" s="171"/>
      <c r="P279" s="171"/>
      <c r="Q279" s="171"/>
      <c r="R279" s="171"/>
      <c r="S279" s="171"/>
      <c r="T279" s="172"/>
      <c r="AT279" s="166" t="s">
        <v>146</v>
      </c>
      <c r="AU279" s="166" t="s">
        <v>91</v>
      </c>
      <c r="AV279" s="165" t="s">
        <v>91</v>
      </c>
      <c r="AW279" s="165" t="s">
        <v>35</v>
      </c>
      <c r="AX279" s="165" t="s">
        <v>81</v>
      </c>
      <c r="AY279" s="166" t="s">
        <v>137</v>
      </c>
    </row>
    <row r="280" spans="2:51" s="165" customFormat="1" ht="33.75">
      <c r="B280" s="164"/>
      <c r="D280" s="157" t="s">
        <v>146</v>
      </c>
      <c r="E280" s="166" t="s">
        <v>1</v>
      </c>
      <c r="F280" s="167" t="s">
        <v>501</v>
      </c>
      <c r="H280" s="168">
        <v>88.41</v>
      </c>
      <c r="I280" s="169"/>
      <c r="L280" s="164"/>
      <c r="M280" s="170"/>
      <c r="N280" s="171"/>
      <c r="O280" s="171"/>
      <c r="P280" s="171"/>
      <c r="Q280" s="171"/>
      <c r="R280" s="171"/>
      <c r="S280" s="171"/>
      <c r="T280" s="172"/>
      <c r="AT280" s="166" t="s">
        <v>146</v>
      </c>
      <c r="AU280" s="166" t="s">
        <v>91</v>
      </c>
      <c r="AV280" s="165" t="s">
        <v>91</v>
      </c>
      <c r="AW280" s="165" t="s">
        <v>35</v>
      </c>
      <c r="AX280" s="165" t="s">
        <v>81</v>
      </c>
      <c r="AY280" s="166" t="s">
        <v>137</v>
      </c>
    </row>
    <row r="281" spans="2:51" s="165" customFormat="1" ht="22.5">
      <c r="B281" s="164"/>
      <c r="D281" s="157" t="s">
        <v>146</v>
      </c>
      <c r="E281" s="166" t="s">
        <v>1</v>
      </c>
      <c r="F281" s="167" t="s">
        <v>502</v>
      </c>
      <c r="H281" s="168">
        <v>31.04</v>
      </c>
      <c r="I281" s="169"/>
      <c r="L281" s="164"/>
      <c r="M281" s="170"/>
      <c r="N281" s="171"/>
      <c r="O281" s="171"/>
      <c r="P281" s="171"/>
      <c r="Q281" s="171"/>
      <c r="R281" s="171"/>
      <c r="S281" s="171"/>
      <c r="T281" s="172"/>
      <c r="AT281" s="166" t="s">
        <v>146</v>
      </c>
      <c r="AU281" s="166" t="s">
        <v>91</v>
      </c>
      <c r="AV281" s="165" t="s">
        <v>91</v>
      </c>
      <c r="AW281" s="165" t="s">
        <v>35</v>
      </c>
      <c r="AX281" s="165" t="s">
        <v>81</v>
      </c>
      <c r="AY281" s="166" t="s">
        <v>137</v>
      </c>
    </row>
    <row r="282" spans="2:51" s="174" customFormat="1" ht="11.25">
      <c r="B282" s="173"/>
      <c r="D282" s="157" t="s">
        <v>146</v>
      </c>
      <c r="E282" s="175" t="s">
        <v>1</v>
      </c>
      <c r="F282" s="176" t="s">
        <v>149</v>
      </c>
      <c r="H282" s="177">
        <v>130.56</v>
      </c>
      <c r="I282" s="178"/>
      <c r="L282" s="173"/>
      <c r="M282" s="179"/>
      <c r="N282" s="180"/>
      <c r="O282" s="180"/>
      <c r="P282" s="180"/>
      <c r="Q282" s="180"/>
      <c r="R282" s="180"/>
      <c r="S282" s="180"/>
      <c r="T282" s="181"/>
      <c r="AT282" s="175" t="s">
        <v>146</v>
      </c>
      <c r="AU282" s="175" t="s">
        <v>91</v>
      </c>
      <c r="AV282" s="174" t="s">
        <v>144</v>
      </c>
      <c r="AW282" s="174" t="s">
        <v>35</v>
      </c>
      <c r="AX282" s="174" t="s">
        <v>89</v>
      </c>
      <c r="AY282" s="175" t="s">
        <v>137</v>
      </c>
    </row>
    <row r="283" spans="1:65" s="42" customFormat="1" ht="24.2" customHeight="1">
      <c r="A283" s="29"/>
      <c r="B283" s="28"/>
      <c r="C283" s="195" t="s">
        <v>538</v>
      </c>
      <c r="D283" s="195" t="s">
        <v>402</v>
      </c>
      <c r="E283" s="196" t="s">
        <v>539</v>
      </c>
      <c r="F283" s="197" t="s">
        <v>540</v>
      </c>
      <c r="G283" s="198" t="s">
        <v>157</v>
      </c>
      <c r="H283" s="199">
        <v>143.616</v>
      </c>
      <c r="I283" s="200"/>
      <c r="J283" s="201">
        <f>ROUND(I283*H283,2)</f>
        <v>0</v>
      </c>
      <c r="K283" s="197" t="s">
        <v>143</v>
      </c>
      <c r="L283" s="312"/>
      <c r="M283" s="313" t="s">
        <v>1</v>
      </c>
      <c r="N283" s="202" t="s">
        <v>46</v>
      </c>
      <c r="O283" s="65"/>
      <c r="P283" s="153">
        <f>O283*H283</f>
        <v>0</v>
      </c>
      <c r="Q283" s="153">
        <v>4E-05</v>
      </c>
      <c r="R283" s="153">
        <f>Q283*H283</f>
        <v>0.005744640000000001</v>
      </c>
      <c r="S283" s="153">
        <v>0</v>
      </c>
      <c r="T283" s="154">
        <f>S283*H283</f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301" t="s">
        <v>189</v>
      </c>
      <c r="AT283" s="301" t="s">
        <v>402</v>
      </c>
      <c r="AU283" s="301" t="s">
        <v>91</v>
      </c>
      <c r="AY283" s="276" t="s">
        <v>137</v>
      </c>
      <c r="BE283" s="302">
        <f>IF(N283="základní",J283,0)</f>
        <v>0</v>
      </c>
      <c r="BF283" s="302">
        <f>IF(N283="snížená",J283,0)</f>
        <v>0</v>
      </c>
      <c r="BG283" s="302">
        <f>IF(N283="zákl. přenesená",J283,0)</f>
        <v>0</v>
      </c>
      <c r="BH283" s="302">
        <f>IF(N283="sníž. přenesená",J283,0)</f>
        <v>0</v>
      </c>
      <c r="BI283" s="302">
        <f>IF(N283="nulová",J283,0)</f>
        <v>0</v>
      </c>
      <c r="BJ283" s="276" t="s">
        <v>89</v>
      </c>
      <c r="BK283" s="302">
        <f>ROUND(I283*H283,2)</f>
        <v>0</v>
      </c>
      <c r="BL283" s="276" t="s">
        <v>144</v>
      </c>
      <c r="BM283" s="301" t="s">
        <v>541</v>
      </c>
    </row>
    <row r="284" spans="2:51" s="165" customFormat="1" ht="11.25">
      <c r="B284" s="164"/>
      <c r="D284" s="157" t="s">
        <v>146</v>
      </c>
      <c r="F284" s="167" t="s">
        <v>542</v>
      </c>
      <c r="H284" s="168">
        <v>143.616</v>
      </c>
      <c r="I284" s="169"/>
      <c r="L284" s="164"/>
      <c r="M284" s="170"/>
      <c r="N284" s="171"/>
      <c r="O284" s="171"/>
      <c r="P284" s="171"/>
      <c r="Q284" s="171"/>
      <c r="R284" s="171"/>
      <c r="S284" s="171"/>
      <c r="T284" s="172"/>
      <c r="AT284" s="166" t="s">
        <v>146</v>
      </c>
      <c r="AU284" s="166" t="s">
        <v>91</v>
      </c>
      <c r="AV284" s="165" t="s">
        <v>91</v>
      </c>
      <c r="AW284" s="165" t="s">
        <v>4</v>
      </c>
      <c r="AX284" s="165" t="s">
        <v>89</v>
      </c>
      <c r="AY284" s="166" t="s">
        <v>137</v>
      </c>
    </row>
    <row r="285" spans="1:65" s="42" customFormat="1" ht="44.25" customHeight="1">
      <c r="A285" s="29"/>
      <c r="B285" s="28"/>
      <c r="C285" s="145" t="s">
        <v>543</v>
      </c>
      <c r="D285" s="145" t="s">
        <v>139</v>
      </c>
      <c r="E285" s="146" t="s">
        <v>544</v>
      </c>
      <c r="F285" s="147" t="s">
        <v>545</v>
      </c>
      <c r="G285" s="148" t="s">
        <v>157</v>
      </c>
      <c r="H285" s="149">
        <v>44.32</v>
      </c>
      <c r="I285" s="150"/>
      <c r="J285" s="151">
        <f>ROUND(I285*H285,2)</f>
        <v>0</v>
      </c>
      <c r="K285" s="147" t="s">
        <v>143</v>
      </c>
      <c r="L285" s="28"/>
      <c r="M285" s="300" t="s">
        <v>1</v>
      </c>
      <c r="N285" s="152" t="s">
        <v>46</v>
      </c>
      <c r="O285" s="65"/>
      <c r="P285" s="153">
        <f>O285*H285</f>
        <v>0</v>
      </c>
      <c r="Q285" s="153">
        <v>0</v>
      </c>
      <c r="R285" s="153">
        <f>Q285*H285</f>
        <v>0</v>
      </c>
      <c r="S285" s="153">
        <v>0</v>
      </c>
      <c r="T285" s="154">
        <f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301" t="s">
        <v>144</v>
      </c>
      <c r="AT285" s="301" t="s">
        <v>139</v>
      </c>
      <c r="AU285" s="301" t="s">
        <v>91</v>
      </c>
      <c r="AY285" s="276" t="s">
        <v>137</v>
      </c>
      <c r="BE285" s="302">
        <f>IF(N285="základní",J285,0)</f>
        <v>0</v>
      </c>
      <c r="BF285" s="302">
        <f>IF(N285="snížená",J285,0)</f>
        <v>0</v>
      </c>
      <c r="BG285" s="302">
        <f>IF(N285="zákl. přenesená",J285,0)</f>
        <v>0</v>
      </c>
      <c r="BH285" s="302">
        <f>IF(N285="sníž. přenesená",J285,0)</f>
        <v>0</v>
      </c>
      <c r="BI285" s="302">
        <f>IF(N285="nulová",J285,0)</f>
        <v>0</v>
      </c>
      <c r="BJ285" s="276" t="s">
        <v>89</v>
      </c>
      <c r="BK285" s="302">
        <f>ROUND(I285*H285,2)</f>
        <v>0</v>
      </c>
      <c r="BL285" s="276" t="s">
        <v>144</v>
      </c>
      <c r="BM285" s="301" t="s">
        <v>546</v>
      </c>
    </row>
    <row r="286" spans="1:65" s="42" customFormat="1" ht="24.2" customHeight="1">
      <c r="A286" s="29"/>
      <c r="B286" s="28"/>
      <c r="C286" s="195" t="s">
        <v>547</v>
      </c>
      <c r="D286" s="195" t="s">
        <v>402</v>
      </c>
      <c r="E286" s="196" t="s">
        <v>548</v>
      </c>
      <c r="F286" s="197" t="s">
        <v>549</v>
      </c>
      <c r="G286" s="198" t="s">
        <v>157</v>
      </c>
      <c r="H286" s="199">
        <v>48.752</v>
      </c>
      <c r="I286" s="200"/>
      <c r="J286" s="201">
        <f>ROUND(I286*H286,2)</f>
        <v>0</v>
      </c>
      <c r="K286" s="197" t="s">
        <v>143</v>
      </c>
      <c r="L286" s="312"/>
      <c r="M286" s="313" t="s">
        <v>1</v>
      </c>
      <c r="N286" s="202" t="s">
        <v>46</v>
      </c>
      <c r="O286" s="65"/>
      <c r="P286" s="153">
        <f>O286*H286</f>
        <v>0</v>
      </c>
      <c r="Q286" s="153">
        <v>0.0002</v>
      </c>
      <c r="R286" s="153">
        <f>Q286*H286</f>
        <v>0.009750400000000001</v>
      </c>
      <c r="S286" s="153">
        <v>0</v>
      </c>
      <c r="T286" s="154">
        <f>S286*H286</f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301" t="s">
        <v>189</v>
      </c>
      <c r="AT286" s="301" t="s">
        <v>402</v>
      </c>
      <c r="AU286" s="301" t="s">
        <v>91</v>
      </c>
      <c r="AY286" s="276" t="s">
        <v>137</v>
      </c>
      <c r="BE286" s="302">
        <f>IF(N286="základní",J286,0)</f>
        <v>0</v>
      </c>
      <c r="BF286" s="302">
        <f>IF(N286="snížená",J286,0)</f>
        <v>0</v>
      </c>
      <c r="BG286" s="302">
        <f>IF(N286="zákl. přenesená",J286,0)</f>
        <v>0</v>
      </c>
      <c r="BH286" s="302">
        <f>IF(N286="sníž. přenesená",J286,0)</f>
        <v>0</v>
      </c>
      <c r="BI286" s="302">
        <f>IF(N286="nulová",J286,0)</f>
        <v>0</v>
      </c>
      <c r="BJ286" s="276" t="s">
        <v>89</v>
      </c>
      <c r="BK286" s="302">
        <f>ROUND(I286*H286,2)</f>
        <v>0</v>
      </c>
      <c r="BL286" s="276" t="s">
        <v>144</v>
      </c>
      <c r="BM286" s="301" t="s">
        <v>550</v>
      </c>
    </row>
    <row r="287" spans="2:51" s="165" customFormat="1" ht="11.25">
      <c r="B287" s="164"/>
      <c r="D287" s="157" t="s">
        <v>146</v>
      </c>
      <c r="F287" s="167" t="s">
        <v>551</v>
      </c>
      <c r="H287" s="168">
        <v>48.752</v>
      </c>
      <c r="I287" s="169"/>
      <c r="L287" s="164"/>
      <c r="M287" s="170"/>
      <c r="N287" s="171"/>
      <c r="O287" s="171"/>
      <c r="P287" s="171"/>
      <c r="Q287" s="171"/>
      <c r="R287" s="171"/>
      <c r="S287" s="171"/>
      <c r="T287" s="172"/>
      <c r="AT287" s="166" t="s">
        <v>146</v>
      </c>
      <c r="AU287" s="166" t="s">
        <v>91</v>
      </c>
      <c r="AV287" s="165" t="s">
        <v>91</v>
      </c>
      <c r="AW287" s="165" t="s">
        <v>4</v>
      </c>
      <c r="AX287" s="165" t="s">
        <v>89</v>
      </c>
      <c r="AY287" s="166" t="s">
        <v>137</v>
      </c>
    </row>
    <row r="288" spans="1:65" s="42" customFormat="1" ht="37.9" customHeight="1">
      <c r="A288" s="29"/>
      <c r="B288" s="28"/>
      <c r="C288" s="145" t="s">
        <v>552</v>
      </c>
      <c r="D288" s="145" t="s">
        <v>139</v>
      </c>
      <c r="E288" s="146" t="s">
        <v>553</v>
      </c>
      <c r="F288" s="147" t="s">
        <v>554</v>
      </c>
      <c r="G288" s="148" t="s">
        <v>142</v>
      </c>
      <c r="H288" s="149">
        <v>35.424</v>
      </c>
      <c r="I288" s="150"/>
      <c r="J288" s="151">
        <f>ROUND(I288*H288,2)</f>
        <v>0</v>
      </c>
      <c r="K288" s="147" t="s">
        <v>143</v>
      </c>
      <c r="L288" s="28"/>
      <c r="M288" s="300" t="s">
        <v>1</v>
      </c>
      <c r="N288" s="152" t="s">
        <v>46</v>
      </c>
      <c r="O288" s="65"/>
      <c r="P288" s="153">
        <f>O288*H288</f>
        <v>0</v>
      </c>
      <c r="Q288" s="153">
        <v>0.00438</v>
      </c>
      <c r="R288" s="153">
        <f>Q288*H288</f>
        <v>0.15515712</v>
      </c>
      <c r="S288" s="153">
        <v>0</v>
      </c>
      <c r="T288" s="154">
        <f>S288*H288</f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301" t="s">
        <v>144</v>
      </c>
      <c r="AT288" s="301" t="s">
        <v>139</v>
      </c>
      <c r="AU288" s="301" t="s">
        <v>91</v>
      </c>
      <c r="AY288" s="276" t="s">
        <v>137</v>
      </c>
      <c r="BE288" s="302">
        <f>IF(N288="základní",J288,0)</f>
        <v>0</v>
      </c>
      <c r="BF288" s="302">
        <f>IF(N288="snížená",J288,0)</f>
        <v>0</v>
      </c>
      <c r="BG288" s="302">
        <f>IF(N288="zákl. přenesená",J288,0)</f>
        <v>0</v>
      </c>
      <c r="BH288" s="302">
        <f>IF(N288="sníž. přenesená",J288,0)</f>
        <v>0</v>
      </c>
      <c r="BI288" s="302">
        <f>IF(N288="nulová",J288,0)</f>
        <v>0</v>
      </c>
      <c r="BJ288" s="276" t="s">
        <v>89</v>
      </c>
      <c r="BK288" s="302">
        <f>ROUND(I288*H288,2)</f>
        <v>0</v>
      </c>
      <c r="BL288" s="276" t="s">
        <v>144</v>
      </c>
      <c r="BM288" s="301" t="s">
        <v>555</v>
      </c>
    </row>
    <row r="289" spans="2:51" s="156" customFormat="1" ht="11.25">
      <c r="B289" s="155"/>
      <c r="D289" s="157" t="s">
        <v>146</v>
      </c>
      <c r="E289" s="158" t="s">
        <v>1</v>
      </c>
      <c r="F289" s="159" t="s">
        <v>556</v>
      </c>
      <c r="H289" s="158" t="s">
        <v>1</v>
      </c>
      <c r="I289" s="160"/>
      <c r="L289" s="155"/>
      <c r="M289" s="161"/>
      <c r="N289" s="162"/>
      <c r="O289" s="162"/>
      <c r="P289" s="162"/>
      <c r="Q289" s="162"/>
      <c r="R289" s="162"/>
      <c r="S289" s="162"/>
      <c r="T289" s="163"/>
      <c r="AT289" s="158" t="s">
        <v>146</v>
      </c>
      <c r="AU289" s="158" t="s">
        <v>91</v>
      </c>
      <c r="AV289" s="156" t="s">
        <v>89</v>
      </c>
      <c r="AW289" s="156" t="s">
        <v>35</v>
      </c>
      <c r="AX289" s="156" t="s">
        <v>81</v>
      </c>
      <c r="AY289" s="158" t="s">
        <v>137</v>
      </c>
    </row>
    <row r="290" spans="2:51" s="156" customFormat="1" ht="11.25">
      <c r="B290" s="155"/>
      <c r="D290" s="157" t="s">
        <v>146</v>
      </c>
      <c r="E290" s="158" t="s">
        <v>1</v>
      </c>
      <c r="F290" s="159" t="s">
        <v>557</v>
      </c>
      <c r="H290" s="158" t="s">
        <v>1</v>
      </c>
      <c r="I290" s="160"/>
      <c r="L290" s="155"/>
      <c r="M290" s="161"/>
      <c r="N290" s="162"/>
      <c r="O290" s="162"/>
      <c r="P290" s="162"/>
      <c r="Q290" s="162"/>
      <c r="R290" s="162"/>
      <c r="S290" s="162"/>
      <c r="T290" s="163"/>
      <c r="AT290" s="158" t="s">
        <v>146</v>
      </c>
      <c r="AU290" s="158" t="s">
        <v>91</v>
      </c>
      <c r="AV290" s="156" t="s">
        <v>89</v>
      </c>
      <c r="AW290" s="156" t="s">
        <v>35</v>
      </c>
      <c r="AX290" s="156" t="s">
        <v>81</v>
      </c>
      <c r="AY290" s="158" t="s">
        <v>137</v>
      </c>
    </row>
    <row r="291" spans="2:51" s="165" customFormat="1" ht="11.25">
      <c r="B291" s="164"/>
      <c r="D291" s="157" t="s">
        <v>146</v>
      </c>
      <c r="E291" s="166" t="s">
        <v>1</v>
      </c>
      <c r="F291" s="167" t="s">
        <v>558</v>
      </c>
      <c r="H291" s="168">
        <v>2.904</v>
      </c>
      <c r="I291" s="169"/>
      <c r="L291" s="164"/>
      <c r="M291" s="170"/>
      <c r="N291" s="171"/>
      <c r="O291" s="171"/>
      <c r="P291" s="171"/>
      <c r="Q291" s="171"/>
      <c r="R291" s="171"/>
      <c r="S291" s="171"/>
      <c r="T291" s="172"/>
      <c r="AT291" s="166" t="s">
        <v>146</v>
      </c>
      <c r="AU291" s="166" t="s">
        <v>91</v>
      </c>
      <c r="AV291" s="165" t="s">
        <v>91</v>
      </c>
      <c r="AW291" s="165" t="s">
        <v>35</v>
      </c>
      <c r="AX291" s="165" t="s">
        <v>81</v>
      </c>
      <c r="AY291" s="166" t="s">
        <v>137</v>
      </c>
    </row>
    <row r="292" spans="2:51" s="156" customFormat="1" ht="11.25">
      <c r="B292" s="155"/>
      <c r="D292" s="157" t="s">
        <v>146</v>
      </c>
      <c r="E292" s="158" t="s">
        <v>1</v>
      </c>
      <c r="F292" s="159" t="s">
        <v>559</v>
      </c>
      <c r="H292" s="158" t="s">
        <v>1</v>
      </c>
      <c r="I292" s="160"/>
      <c r="L292" s="155"/>
      <c r="M292" s="161"/>
      <c r="N292" s="162"/>
      <c r="O292" s="162"/>
      <c r="P292" s="162"/>
      <c r="Q292" s="162"/>
      <c r="R292" s="162"/>
      <c r="S292" s="162"/>
      <c r="T292" s="163"/>
      <c r="AT292" s="158" t="s">
        <v>146</v>
      </c>
      <c r="AU292" s="158" t="s">
        <v>91</v>
      </c>
      <c r="AV292" s="156" t="s">
        <v>89</v>
      </c>
      <c r="AW292" s="156" t="s">
        <v>35</v>
      </c>
      <c r="AX292" s="156" t="s">
        <v>81</v>
      </c>
      <c r="AY292" s="158" t="s">
        <v>137</v>
      </c>
    </row>
    <row r="293" spans="2:51" s="165" customFormat="1" ht="11.25">
      <c r="B293" s="164"/>
      <c r="D293" s="157" t="s">
        <v>146</v>
      </c>
      <c r="E293" s="166" t="s">
        <v>1</v>
      </c>
      <c r="F293" s="167" t="s">
        <v>560</v>
      </c>
      <c r="H293" s="168">
        <v>32.52</v>
      </c>
      <c r="I293" s="169"/>
      <c r="L293" s="164"/>
      <c r="M293" s="170"/>
      <c r="N293" s="171"/>
      <c r="O293" s="171"/>
      <c r="P293" s="171"/>
      <c r="Q293" s="171"/>
      <c r="R293" s="171"/>
      <c r="S293" s="171"/>
      <c r="T293" s="172"/>
      <c r="AT293" s="166" t="s">
        <v>146</v>
      </c>
      <c r="AU293" s="166" t="s">
        <v>91</v>
      </c>
      <c r="AV293" s="165" t="s">
        <v>91</v>
      </c>
      <c r="AW293" s="165" t="s">
        <v>35</v>
      </c>
      <c r="AX293" s="165" t="s">
        <v>81</v>
      </c>
      <c r="AY293" s="166" t="s">
        <v>137</v>
      </c>
    </row>
    <row r="294" spans="2:51" s="174" customFormat="1" ht="11.25">
      <c r="B294" s="173"/>
      <c r="D294" s="157" t="s">
        <v>146</v>
      </c>
      <c r="E294" s="175" t="s">
        <v>1</v>
      </c>
      <c r="F294" s="176" t="s">
        <v>149</v>
      </c>
      <c r="H294" s="177">
        <v>35.424</v>
      </c>
      <c r="I294" s="178"/>
      <c r="L294" s="173"/>
      <c r="M294" s="179"/>
      <c r="N294" s="180"/>
      <c r="O294" s="180"/>
      <c r="P294" s="180"/>
      <c r="Q294" s="180"/>
      <c r="R294" s="180"/>
      <c r="S294" s="180"/>
      <c r="T294" s="181"/>
      <c r="AT294" s="175" t="s">
        <v>146</v>
      </c>
      <c r="AU294" s="175" t="s">
        <v>91</v>
      </c>
      <c r="AV294" s="174" t="s">
        <v>144</v>
      </c>
      <c r="AW294" s="174" t="s">
        <v>35</v>
      </c>
      <c r="AX294" s="174" t="s">
        <v>89</v>
      </c>
      <c r="AY294" s="175" t="s">
        <v>137</v>
      </c>
    </row>
    <row r="295" spans="1:65" s="42" customFormat="1" ht="24.2" customHeight="1">
      <c r="A295" s="29"/>
      <c r="B295" s="28"/>
      <c r="C295" s="145" t="s">
        <v>561</v>
      </c>
      <c r="D295" s="145" t="s">
        <v>139</v>
      </c>
      <c r="E295" s="146" t="s">
        <v>562</v>
      </c>
      <c r="F295" s="147" t="s">
        <v>563</v>
      </c>
      <c r="G295" s="148" t="s">
        <v>142</v>
      </c>
      <c r="H295" s="149">
        <v>35.424</v>
      </c>
      <c r="I295" s="150"/>
      <c r="J295" s="151">
        <f>ROUND(I295*H295,2)</f>
        <v>0</v>
      </c>
      <c r="K295" s="147" t="s">
        <v>143</v>
      </c>
      <c r="L295" s="28"/>
      <c r="M295" s="300" t="s">
        <v>1</v>
      </c>
      <c r="N295" s="152" t="s">
        <v>46</v>
      </c>
      <c r="O295" s="65"/>
      <c r="P295" s="153">
        <f>O295*H295</f>
        <v>0</v>
      </c>
      <c r="Q295" s="153">
        <v>0.0003</v>
      </c>
      <c r="R295" s="153">
        <f>Q295*H295</f>
        <v>0.010627199999999998</v>
      </c>
      <c r="S295" s="153">
        <v>0</v>
      </c>
      <c r="T295" s="154">
        <f>S295*H295</f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301" t="s">
        <v>144</v>
      </c>
      <c r="AT295" s="301" t="s">
        <v>139</v>
      </c>
      <c r="AU295" s="301" t="s">
        <v>91</v>
      </c>
      <c r="AY295" s="276" t="s">
        <v>137</v>
      </c>
      <c r="BE295" s="302">
        <f>IF(N295="základní",J295,0)</f>
        <v>0</v>
      </c>
      <c r="BF295" s="302">
        <f>IF(N295="snížená",J295,0)</f>
        <v>0</v>
      </c>
      <c r="BG295" s="302">
        <f>IF(N295="zákl. přenesená",J295,0)</f>
        <v>0</v>
      </c>
      <c r="BH295" s="302">
        <f>IF(N295="sníž. přenesená",J295,0)</f>
        <v>0</v>
      </c>
      <c r="BI295" s="302">
        <f>IF(N295="nulová",J295,0)</f>
        <v>0</v>
      </c>
      <c r="BJ295" s="276" t="s">
        <v>89</v>
      </c>
      <c r="BK295" s="302">
        <f>ROUND(I295*H295,2)</f>
        <v>0</v>
      </c>
      <c r="BL295" s="276" t="s">
        <v>144</v>
      </c>
      <c r="BM295" s="301" t="s">
        <v>564</v>
      </c>
    </row>
    <row r="296" spans="2:51" s="156" customFormat="1" ht="11.25">
      <c r="B296" s="155"/>
      <c r="D296" s="157" t="s">
        <v>146</v>
      </c>
      <c r="E296" s="158" t="s">
        <v>1</v>
      </c>
      <c r="F296" s="159" t="s">
        <v>565</v>
      </c>
      <c r="H296" s="158" t="s">
        <v>1</v>
      </c>
      <c r="I296" s="160"/>
      <c r="L296" s="155"/>
      <c r="M296" s="161"/>
      <c r="N296" s="162"/>
      <c r="O296" s="162"/>
      <c r="P296" s="162"/>
      <c r="Q296" s="162"/>
      <c r="R296" s="162"/>
      <c r="S296" s="162"/>
      <c r="T296" s="163"/>
      <c r="AT296" s="158" t="s">
        <v>146</v>
      </c>
      <c r="AU296" s="158" t="s">
        <v>91</v>
      </c>
      <c r="AV296" s="156" t="s">
        <v>89</v>
      </c>
      <c r="AW296" s="156" t="s">
        <v>35</v>
      </c>
      <c r="AX296" s="156" t="s">
        <v>81</v>
      </c>
      <c r="AY296" s="158" t="s">
        <v>137</v>
      </c>
    </row>
    <row r="297" spans="2:51" s="156" customFormat="1" ht="11.25">
      <c r="B297" s="155"/>
      <c r="D297" s="157" t="s">
        <v>146</v>
      </c>
      <c r="E297" s="158" t="s">
        <v>1</v>
      </c>
      <c r="F297" s="159" t="s">
        <v>557</v>
      </c>
      <c r="H297" s="158" t="s">
        <v>1</v>
      </c>
      <c r="I297" s="160"/>
      <c r="L297" s="155"/>
      <c r="M297" s="161"/>
      <c r="N297" s="162"/>
      <c r="O297" s="162"/>
      <c r="P297" s="162"/>
      <c r="Q297" s="162"/>
      <c r="R297" s="162"/>
      <c r="S297" s="162"/>
      <c r="T297" s="163"/>
      <c r="AT297" s="158" t="s">
        <v>146</v>
      </c>
      <c r="AU297" s="158" t="s">
        <v>91</v>
      </c>
      <c r="AV297" s="156" t="s">
        <v>89</v>
      </c>
      <c r="AW297" s="156" t="s">
        <v>35</v>
      </c>
      <c r="AX297" s="156" t="s">
        <v>81</v>
      </c>
      <c r="AY297" s="158" t="s">
        <v>137</v>
      </c>
    </row>
    <row r="298" spans="2:51" s="165" customFormat="1" ht="11.25">
      <c r="B298" s="164"/>
      <c r="D298" s="157" t="s">
        <v>146</v>
      </c>
      <c r="E298" s="166" t="s">
        <v>1</v>
      </c>
      <c r="F298" s="167" t="s">
        <v>558</v>
      </c>
      <c r="H298" s="168">
        <v>2.904</v>
      </c>
      <c r="I298" s="169"/>
      <c r="L298" s="164"/>
      <c r="M298" s="170"/>
      <c r="N298" s="171"/>
      <c r="O298" s="171"/>
      <c r="P298" s="171"/>
      <c r="Q298" s="171"/>
      <c r="R298" s="171"/>
      <c r="S298" s="171"/>
      <c r="T298" s="172"/>
      <c r="AT298" s="166" t="s">
        <v>146</v>
      </c>
      <c r="AU298" s="166" t="s">
        <v>91</v>
      </c>
      <c r="AV298" s="165" t="s">
        <v>91</v>
      </c>
      <c r="AW298" s="165" t="s">
        <v>35</v>
      </c>
      <c r="AX298" s="165" t="s">
        <v>81</v>
      </c>
      <c r="AY298" s="166" t="s">
        <v>137</v>
      </c>
    </row>
    <row r="299" spans="2:51" s="156" customFormat="1" ht="11.25">
      <c r="B299" s="155"/>
      <c r="D299" s="157" t="s">
        <v>146</v>
      </c>
      <c r="E299" s="158" t="s">
        <v>1</v>
      </c>
      <c r="F299" s="159" t="s">
        <v>559</v>
      </c>
      <c r="H299" s="158" t="s">
        <v>1</v>
      </c>
      <c r="I299" s="160"/>
      <c r="L299" s="155"/>
      <c r="M299" s="161"/>
      <c r="N299" s="162"/>
      <c r="O299" s="162"/>
      <c r="P299" s="162"/>
      <c r="Q299" s="162"/>
      <c r="R299" s="162"/>
      <c r="S299" s="162"/>
      <c r="T299" s="163"/>
      <c r="AT299" s="158" t="s">
        <v>146</v>
      </c>
      <c r="AU299" s="158" t="s">
        <v>91</v>
      </c>
      <c r="AV299" s="156" t="s">
        <v>89</v>
      </c>
      <c r="AW299" s="156" t="s">
        <v>35</v>
      </c>
      <c r="AX299" s="156" t="s">
        <v>81</v>
      </c>
      <c r="AY299" s="158" t="s">
        <v>137</v>
      </c>
    </row>
    <row r="300" spans="2:51" s="165" customFormat="1" ht="11.25">
      <c r="B300" s="164"/>
      <c r="D300" s="157" t="s">
        <v>146</v>
      </c>
      <c r="E300" s="166" t="s">
        <v>1</v>
      </c>
      <c r="F300" s="167" t="s">
        <v>560</v>
      </c>
      <c r="H300" s="168">
        <v>32.52</v>
      </c>
      <c r="I300" s="169"/>
      <c r="L300" s="164"/>
      <c r="M300" s="170"/>
      <c r="N300" s="171"/>
      <c r="O300" s="171"/>
      <c r="P300" s="171"/>
      <c r="Q300" s="171"/>
      <c r="R300" s="171"/>
      <c r="S300" s="171"/>
      <c r="T300" s="172"/>
      <c r="AT300" s="166" t="s">
        <v>146</v>
      </c>
      <c r="AU300" s="166" t="s">
        <v>91</v>
      </c>
      <c r="AV300" s="165" t="s">
        <v>91</v>
      </c>
      <c r="AW300" s="165" t="s">
        <v>35</v>
      </c>
      <c r="AX300" s="165" t="s">
        <v>81</v>
      </c>
      <c r="AY300" s="166" t="s">
        <v>137</v>
      </c>
    </row>
    <row r="301" spans="2:51" s="174" customFormat="1" ht="11.25">
      <c r="B301" s="173"/>
      <c r="D301" s="157" t="s">
        <v>146</v>
      </c>
      <c r="E301" s="175" t="s">
        <v>1</v>
      </c>
      <c r="F301" s="176" t="s">
        <v>149</v>
      </c>
      <c r="H301" s="177">
        <v>35.424</v>
      </c>
      <c r="I301" s="178"/>
      <c r="L301" s="173"/>
      <c r="M301" s="179"/>
      <c r="N301" s="180"/>
      <c r="O301" s="180"/>
      <c r="P301" s="180"/>
      <c r="Q301" s="180"/>
      <c r="R301" s="180"/>
      <c r="S301" s="180"/>
      <c r="T301" s="181"/>
      <c r="AT301" s="175" t="s">
        <v>146</v>
      </c>
      <c r="AU301" s="175" t="s">
        <v>91</v>
      </c>
      <c r="AV301" s="174" t="s">
        <v>144</v>
      </c>
      <c r="AW301" s="174" t="s">
        <v>35</v>
      </c>
      <c r="AX301" s="174" t="s">
        <v>89</v>
      </c>
      <c r="AY301" s="175" t="s">
        <v>137</v>
      </c>
    </row>
    <row r="302" spans="1:65" s="42" customFormat="1" ht="24.2" customHeight="1">
      <c r="A302" s="29"/>
      <c r="B302" s="28"/>
      <c r="C302" s="145" t="s">
        <v>566</v>
      </c>
      <c r="D302" s="145" t="s">
        <v>139</v>
      </c>
      <c r="E302" s="146" t="s">
        <v>567</v>
      </c>
      <c r="F302" s="147" t="s">
        <v>568</v>
      </c>
      <c r="G302" s="148" t="s">
        <v>142</v>
      </c>
      <c r="H302" s="149">
        <v>400.288</v>
      </c>
      <c r="I302" s="150"/>
      <c r="J302" s="151">
        <f>ROUND(I302*H302,2)</f>
        <v>0</v>
      </c>
      <c r="K302" s="147" t="s">
        <v>143</v>
      </c>
      <c r="L302" s="28"/>
      <c r="M302" s="300" t="s">
        <v>1</v>
      </c>
      <c r="N302" s="152" t="s">
        <v>46</v>
      </c>
      <c r="O302" s="65"/>
      <c r="P302" s="153">
        <f>O302*H302</f>
        <v>0</v>
      </c>
      <c r="Q302" s="153">
        <v>0.0003</v>
      </c>
      <c r="R302" s="153">
        <f>Q302*H302</f>
        <v>0.1200864</v>
      </c>
      <c r="S302" s="153">
        <v>0</v>
      </c>
      <c r="T302" s="154">
        <f>S302*H302</f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301" t="s">
        <v>144</v>
      </c>
      <c r="AT302" s="301" t="s">
        <v>139</v>
      </c>
      <c r="AU302" s="301" t="s">
        <v>91</v>
      </c>
      <c r="AY302" s="276" t="s">
        <v>137</v>
      </c>
      <c r="BE302" s="302">
        <f>IF(N302="základní",J302,0)</f>
        <v>0</v>
      </c>
      <c r="BF302" s="302">
        <f>IF(N302="snížená",J302,0)</f>
        <v>0</v>
      </c>
      <c r="BG302" s="302">
        <f>IF(N302="zákl. přenesená",J302,0)</f>
        <v>0</v>
      </c>
      <c r="BH302" s="302">
        <f>IF(N302="sníž. přenesená",J302,0)</f>
        <v>0</v>
      </c>
      <c r="BI302" s="302">
        <f>IF(N302="nulová",J302,0)</f>
        <v>0</v>
      </c>
      <c r="BJ302" s="276" t="s">
        <v>89</v>
      </c>
      <c r="BK302" s="302">
        <f>ROUND(I302*H302,2)</f>
        <v>0</v>
      </c>
      <c r="BL302" s="276" t="s">
        <v>144</v>
      </c>
      <c r="BM302" s="301" t="s">
        <v>569</v>
      </c>
    </row>
    <row r="303" spans="2:51" s="156" customFormat="1" ht="11.25">
      <c r="B303" s="155"/>
      <c r="D303" s="157" t="s">
        <v>146</v>
      </c>
      <c r="E303" s="158" t="s">
        <v>1</v>
      </c>
      <c r="F303" s="159" t="s">
        <v>570</v>
      </c>
      <c r="H303" s="158" t="s">
        <v>1</v>
      </c>
      <c r="I303" s="160"/>
      <c r="L303" s="155"/>
      <c r="M303" s="161"/>
      <c r="N303" s="162"/>
      <c r="O303" s="162"/>
      <c r="P303" s="162"/>
      <c r="Q303" s="162"/>
      <c r="R303" s="162"/>
      <c r="S303" s="162"/>
      <c r="T303" s="163"/>
      <c r="AT303" s="158" t="s">
        <v>146</v>
      </c>
      <c r="AU303" s="158" t="s">
        <v>91</v>
      </c>
      <c r="AV303" s="156" t="s">
        <v>89</v>
      </c>
      <c r="AW303" s="156" t="s">
        <v>35</v>
      </c>
      <c r="AX303" s="156" t="s">
        <v>81</v>
      </c>
      <c r="AY303" s="158" t="s">
        <v>137</v>
      </c>
    </row>
    <row r="304" spans="2:51" s="156" customFormat="1" ht="11.25">
      <c r="B304" s="155"/>
      <c r="D304" s="157" t="s">
        <v>146</v>
      </c>
      <c r="E304" s="158" t="s">
        <v>1</v>
      </c>
      <c r="F304" s="159" t="s">
        <v>483</v>
      </c>
      <c r="H304" s="158" t="s">
        <v>1</v>
      </c>
      <c r="I304" s="160"/>
      <c r="L304" s="155"/>
      <c r="M304" s="161"/>
      <c r="N304" s="162"/>
      <c r="O304" s="162"/>
      <c r="P304" s="162"/>
      <c r="Q304" s="162"/>
      <c r="R304" s="162"/>
      <c r="S304" s="162"/>
      <c r="T304" s="163"/>
      <c r="AT304" s="158" t="s">
        <v>146</v>
      </c>
      <c r="AU304" s="158" t="s">
        <v>91</v>
      </c>
      <c r="AV304" s="156" t="s">
        <v>89</v>
      </c>
      <c r="AW304" s="156" t="s">
        <v>35</v>
      </c>
      <c r="AX304" s="156" t="s">
        <v>81</v>
      </c>
      <c r="AY304" s="158" t="s">
        <v>137</v>
      </c>
    </row>
    <row r="305" spans="2:51" s="165" customFormat="1" ht="11.25">
      <c r="B305" s="164"/>
      <c r="D305" s="157" t="s">
        <v>146</v>
      </c>
      <c r="E305" s="166" t="s">
        <v>1</v>
      </c>
      <c r="F305" s="167" t="s">
        <v>484</v>
      </c>
      <c r="H305" s="168">
        <v>46.79</v>
      </c>
      <c r="I305" s="169"/>
      <c r="L305" s="164"/>
      <c r="M305" s="170"/>
      <c r="N305" s="171"/>
      <c r="O305" s="171"/>
      <c r="P305" s="171"/>
      <c r="Q305" s="171"/>
      <c r="R305" s="171"/>
      <c r="S305" s="171"/>
      <c r="T305" s="172"/>
      <c r="AT305" s="166" t="s">
        <v>146</v>
      </c>
      <c r="AU305" s="166" t="s">
        <v>91</v>
      </c>
      <c r="AV305" s="165" t="s">
        <v>91</v>
      </c>
      <c r="AW305" s="165" t="s">
        <v>35</v>
      </c>
      <c r="AX305" s="165" t="s">
        <v>81</v>
      </c>
      <c r="AY305" s="166" t="s">
        <v>137</v>
      </c>
    </row>
    <row r="306" spans="2:51" s="165" customFormat="1" ht="33.75">
      <c r="B306" s="164"/>
      <c r="D306" s="157" t="s">
        <v>146</v>
      </c>
      <c r="E306" s="166" t="s">
        <v>1</v>
      </c>
      <c r="F306" s="167" t="s">
        <v>485</v>
      </c>
      <c r="H306" s="168">
        <v>-9.882</v>
      </c>
      <c r="I306" s="169"/>
      <c r="L306" s="164"/>
      <c r="M306" s="170"/>
      <c r="N306" s="171"/>
      <c r="O306" s="171"/>
      <c r="P306" s="171"/>
      <c r="Q306" s="171"/>
      <c r="R306" s="171"/>
      <c r="S306" s="171"/>
      <c r="T306" s="172"/>
      <c r="AT306" s="166" t="s">
        <v>146</v>
      </c>
      <c r="AU306" s="166" t="s">
        <v>91</v>
      </c>
      <c r="AV306" s="165" t="s">
        <v>91</v>
      </c>
      <c r="AW306" s="165" t="s">
        <v>35</v>
      </c>
      <c r="AX306" s="165" t="s">
        <v>81</v>
      </c>
      <c r="AY306" s="166" t="s">
        <v>137</v>
      </c>
    </row>
    <row r="307" spans="2:51" s="156" customFormat="1" ht="11.25">
      <c r="B307" s="155"/>
      <c r="D307" s="157" t="s">
        <v>146</v>
      </c>
      <c r="E307" s="158" t="s">
        <v>1</v>
      </c>
      <c r="F307" s="159" t="s">
        <v>486</v>
      </c>
      <c r="H307" s="158" t="s">
        <v>1</v>
      </c>
      <c r="I307" s="160"/>
      <c r="L307" s="155"/>
      <c r="M307" s="161"/>
      <c r="N307" s="162"/>
      <c r="O307" s="162"/>
      <c r="P307" s="162"/>
      <c r="Q307" s="162"/>
      <c r="R307" s="162"/>
      <c r="S307" s="162"/>
      <c r="T307" s="163"/>
      <c r="AT307" s="158" t="s">
        <v>146</v>
      </c>
      <c r="AU307" s="158" t="s">
        <v>91</v>
      </c>
      <c r="AV307" s="156" t="s">
        <v>89</v>
      </c>
      <c r="AW307" s="156" t="s">
        <v>35</v>
      </c>
      <c r="AX307" s="156" t="s">
        <v>81</v>
      </c>
      <c r="AY307" s="158" t="s">
        <v>137</v>
      </c>
    </row>
    <row r="308" spans="2:51" s="165" customFormat="1" ht="11.25">
      <c r="B308" s="164"/>
      <c r="D308" s="157" t="s">
        <v>146</v>
      </c>
      <c r="E308" s="166" t="s">
        <v>1</v>
      </c>
      <c r="F308" s="167" t="s">
        <v>487</v>
      </c>
      <c r="H308" s="168">
        <v>367.71</v>
      </c>
      <c r="I308" s="169"/>
      <c r="L308" s="164"/>
      <c r="M308" s="170"/>
      <c r="N308" s="171"/>
      <c r="O308" s="171"/>
      <c r="P308" s="171"/>
      <c r="Q308" s="171"/>
      <c r="R308" s="171"/>
      <c r="S308" s="171"/>
      <c r="T308" s="172"/>
      <c r="AT308" s="166" t="s">
        <v>146</v>
      </c>
      <c r="AU308" s="166" t="s">
        <v>91</v>
      </c>
      <c r="AV308" s="165" t="s">
        <v>91</v>
      </c>
      <c r="AW308" s="165" t="s">
        <v>35</v>
      </c>
      <c r="AX308" s="165" t="s">
        <v>81</v>
      </c>
      <c r="AY308" s="166" t="s">
        <v>137</v>
      </c>
    </row>
    <row r="309" spans="2:51" s="165" customFormat="1" ht="33.75">
      <c r="B309" s="164"/>
      <c r="D309" s="157" t="s">
        <v>146</v>
      </c>
      <c r="E309" s="166" t="s">
        <v>1</v>
      </c>
      <c r="F309" s="167" t="s">
        <v>488</v>
      </c>
      <c r="H309" s="168">
        <v>-24.153</v>
      </c>
      <c r="I309" s="169"/>
      <c r="L309" s="164"/>
      <c r="M309" s="170"/>
      <c r="N309" s="171"/>
      <c r="O309" s="171"/>
      <c r="P309" s="171"/>
      <c r="Q309" s="171"/>
      <c r="R309" s="171"/>
      <c r="S309" s="171"/>
      <c r="T309" s="172"/>
      <c r="AT309" s="166" t="s">
        <v>146</v>
      </c>
      <c r="AU309" s="166" t="s">
        <v>91</v>
      </c>
      <c r="AV309" s="165" t="s">
        <v>91</v>
      </c>
      <c r="AW309" s="165" t="s">
        <v>35</v>
      </c>
      <c r="AX309" s="165" t="s">
        <v>81</v>
      </c>
      <c r="AY309" s="166" t="s">
        <v>137</v>
      </c>
    </row>
    <row r="310" spans="2:51" s="165" customFormat="1" ht="33.75">
      <c r="B310" s="164"/>
      <c r="D310" s="157" t="s">
        <v>146</v>
      </c>
      <c r="E310" s="166" t="s">
        <v>1</v>
      </c>
      <c r="F310" s="167" t="s">
        <v>489</v>
      </c>
      <c r="H310" s="168">
        <v>-20.65</v>
      </c>
      <c r="I310" s="169"/>
      <c r="L310" s="164"/>
      <c r="M310" s="170"/>
      <c r="N310" s="171"/>
      <c r="O310" s="171"/>
      <c r="P310" s="171"/>
      <c r="Q310" s="171"/>
      <c r="R310" s="171"/>
      <c r="S310" s="171"/>
      <c r="T310" s="172"/>
      <c r="AT310" s="166" t="s">
        <v>146</v>
      </c>
      <c r="AU310" s="166" t="s">
        <v>91</v>
      </c>
      <c r="AV310" s="165" t="s">
        <v>91</v>
      </c>
      <c r="AW310" s="165" t="s">
        <v>35</v>
      </c>
      <c r="AX310" s="165" t="s">
        <v>81</v>
      </c>
      <c r="AY310" s="166" t="s">
        <v>137</v>
      </c>
    </row>
    <row r="311" spans="2:51" s="156" customFormat="1" ht="11.25">
      <c r="B311" s="155"/>
      <c r="D311" s="157" t="s">
        <v>146</v>
      </c>
      <c r="E311" s="158" t="s">
        <v>1</v>
      </c>
      <c r="F311" s="159" t="s">
        <v>571</v>
      </c>
      <c r="H311" s="158" t="s">
        <v>1</v>
      </c>
      <c r="I311" s="160"/>
      <c r="L311" s="155"/>
      <c r="M311" s="161"/>
      <c r="N311" s="162"/>
      <c r="O311" s="162"/>
      <c r="P311" s="162"/>
      <c r="Q311" s="162"/>
      <c r="R311" s="162"/>
      <c r="S311" s="162"/>
      <c r="T311" s="163"/>
      <c r="AT311" s="158" t="s">
        <v>146</v>
      </c>
      <c r="AU311" s="158" t="s">
        <v>91</v>
      </c>
      <c r="AV311" s="156" t="s">
        <v>89</v>
      </c>
      <c r="AW311" s="156" t="s">
        <v>35</v>
      </c>
      <c r="AX311" s="156" t="s">
        <v>81</v>
      </c>
      <c r="AY311" s="158" t="s">
        <v>137</v>
      </c>
    </row>
    <row r="312" spans="2:51" s="165" customFormat="1" ht="11.25">
      <c r="B312" s="164"/>
      <c r="D312" s="157" t="s">
        <v>146</v>
      </c>
      <c r="E312" s="166" t="s">
        <v>1</v>
      </c>
      <c r="F312" s="167" t="s">
        <v>572</v>
      </c>
      <c r="H312" s="168">
        <v>3.444</v>
      </c>
      <c r="I312" s="169"/>
      <c r="L312" s="164"/>
      <c r="M312" s="170"/>
      <c r="N312" s="171"/>
      <c r="O312" s="171"/>
      <c r="P312" s="171"/>
      <c r="Q312" s="171"/>
      <c r="R312" s="171"/>
      <c r="S312" s="171"/>
      <c r="T312" s="172"/>
      <c r="AT312" s="166" t="s">
        <v>146</v>
      </c>
      <c r="AU312" s="166" t="s">
        <v>91</v>
      </c>
      <c r="AV312" s="165" t="s">
        <v>91</v>
      </c>
      <c r="AW312" s="165" t="s">
        <v>35</v>
      </c>
      <c r="AX312" s="165" t="s">
        <v>81</v>
      </c>
      <c r="AY312" s="166" t="s">
        <v>137</v>
      </c>
    </row>
    <row r="313" spans="2:51" s="165" customFormat="1" ht="33.75">
      <c r="B313" s="164"/>
      <c r="D313" s="157" t="s">
        <v>146</v>
      </c>
      <c r="E313" s="166" t="s">
        <v>1</v>
      </c>
      <c r="F313" s="167" t="s">
        <v>573</v>
      </c>
      <c r="H313" s="168">
        <v>27.407</v>
      </c>
      <c r="I313" s="169"/>
      <c r="L313" s="164"/>
      <c r="M313" s="170"/>
      <c r="N313" s="171"/>
      <c r="O313" s="171"/>
      <c r="P313" s="171"/>
      <c r="Q313" s="171"/>
      <c r="R313" s="171"/>
      <c r="S313" s="171"/>
      <c r="T313" s="172"/>
      <c r="AT313" s="166" t="s">
        <v>146</v>
      </c>
      <c r="AU313" s="166" t="s">
        <v>91</v>
      </c>
      <c r="AV313" s="165" t="s">
        <v>91</v>
      </c>
      <c r="AW313" s="165" t="s">
        <v>35</v>
      </c>
      <c r="AX313" s="165" t="s">
        <v>81</v>
      </c>
      <c r="AY313" s="166" t="s">
        <v>137</v>
      </c>
    </row>
    <row r="314" spans="2:51" s="165" customFormat="1" ht="22.5">
      <c r="B314" s="164"/>
      <c r="D314" s="157" t="s">
        <v>146</v>
      </c>
      <c r="E314" s="166" t="s">
        <v>1</v>
      </c>
      <c r="F314" s="167" t="s">
        <v>574</v>
      </c>
      <c r="H314" s="168">
        <v>9.622</v>
      </c>
      <c r="I314" s="169"/>
      <c r="L314" s="164"/>
      <c r="M314" s="170"/>
      <c r="N314" s="171"/>
      <c r="O314" s="171"/>
      <c r="P314" s="171"/>
      <c r="Q314" s="171"/>
      <c r="R314" s="171"/>
      <c r="S314" s="171"/>
      <c r="T314" s="172"/>
      <c r="AT314" s="166" t="s">
        <v>146</v>
      </c>
      <c r="AU314" s="166" t="s">
        <v>91</v>
      </c>
      <c r="AV314" s="165" t="s">
        <v>91</v>
      </c>
      <c r="AW314" s="165" t="s">
        <v>35</v>
      </c>
      <c r="AX314" s="165" t="s">
        <v>81</v>
      </c>
      <c r="AY314" s="166" t="s">
        <v>137</v>
      </c>
    </row>
    <row r="315" spans="2:51" s="174" customFormat="1" ht="11.25">
      <c r="B315" s="173"/>
      <c r="D315" s="157" t="s">
        <v>146</v>
      </c>
      <c r="E315" s="175" t="s">
        <v>1</v>
      </c>
      <c r="F315" s="176" t="s">
        <v>149</v>
      </c>
      <c r="H315" s="177">
        <v>400.288</v>
      </c>
      <c r="I315" s="178"/>
      <c r="L315" s="173"/>
      <c r="M315" s="179"/>
      <c r="N315" s="180"/>
      <c r="O315" s="180"/>
      <c r="P315" s="180"/>
      <c r="Q315" s="180"/>
      <c r="R315" s="180"/>
      <c r="S315" s="180"/>
      <c r="T315" s="181"/>
      <c r="AT315" s="175" t="s">
        <v>146</v>
      </c>
      <c r="AU315" s="175" t="s">
        <v>91</v>
      </c>
      <c r="AV315" s="174" t="s">
        <v>144</v>
      </c>
      <c r="AW315" s="174" t="s">
        <v>35</v>
      </c>
      <c r="AX315" s="174" t="s">
        <v>89</v>
      </c>
      <c r="AY315" s="175" t="s">
        <v>137</v>
      </c>
    </row>
    <row r="316" spans="1:65" s="42" customFormat="1" ht="37.9" customHeight="1">
      <c r="A316" s="29"/>
      <c r="B316" s="28"/>
      <c r="C316" s="145" t="s">
        <v>575</v>
      </c>
      <c r="D316" s="145" t="s">
        <v>139</v>
      </c>
      <c r="E316" s="146" t="s">
        <v>576</v>
      </c>
      <c r="F316" s="147" t="s">
        <v>577</v>
      </c>
      <c r="G316" s="148" t="s">
        <v>142</v>
      </c>
      <c r="H316" s="149">
        <v>35.424</v>
      </c>
      <c r="I316" s="150"/>
      <c r="J316" s="151">
        <f>ROUND(I316*H316,2)</f>
        <v>0</v>
      </c>
      <c r="K316" s="147" t="s">
        <v>143</v>
      </c>
      <c r="L316" s="28"/>
      <c r="M316" s="300" t="s">
        <v>1</v>
      </c>
      <c r="N316" s="152" t="s">
        <v>46</v>
      </c>
      <c r="O316" s="65"/>
      <c r="P316" s="153">
        <f>O316*H316</f>
        <v>0</v>
      </c>
      <c r="Q316" s="153">
        <v>0.00285</v>
      </c>
      <c r="R316" s="153">
        <f>Q316*H316</f>
        <v>0.1009584</v>
      </c>
      <c r="S316" s="153">
        <v>0</v>
      </c>
      <c r="T316" s="154">
        <f>S316*H316</f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301" t="s">
        <v>144</v>
      </c>
      <c r="AT316" s="301" t="s">
        <v>139</v>
      </c>
      <c r="AU316" s="301" t="s">
        <v>91</v>
      </c>
      <c r="AY316" s="276" t="s">
        <v>137</v>
      </c>
      <c r="BE316" s="302">
        <f>IF(N316="základní",J316,0)</f>
        <v>0</v>
      </c>
      <c r="BF316" s="302">
        <f>IF(N316="snížená",J316,0)</f>
        <v>0</v>
      </c>
      <c r="BG316" s="302">
        <f>IF(N316="zákl. přenesená",J316,0)</f>
        <v>0</v>
      </c>
      <c r="BH316" s="302">
        <f>IF(N316="sníž. přenesená",J316,0)</f>
        <v>0</v>
      </c>
      <c r="BI316" s="302">
        <f>IF(N316="nulová",J316,0)</f>
        <v>0</v>
      </c>
      <c r="BJ316" s="276" t="s">
        <v>89</v>
      </c>
      <c r="BK316" s="302">
        <f>ROUND(I316*H316,2)</f>
        <v>0</v>
      </c>
      <c r="BL316" s="276" t="s">
        <v>144</v>
      </c>
      <c r="BM316" s="301" t="s">
        <v>578</v>
      </c>
    </row>
    <row r="317" spans="2:51" s="156" customFormat="1" ht="11.25">
      <c r="B317" s="155"/>
      <c r="D317" s="157" t="s">
        <v>146</v>
      </c>
      <c r="E317" s="158" t="s">
        <v>1</v>
      </c>
      <c r="F317" s="159" t="s">
        <v>579</v>
      </c>
      <c r="H317" s="158" t="s">
        <v>1</v>
      </c>
      <c r="I317" s="160"/>
      <c r="L317" s="155"/>
      <c r="M317" s="161"/>
      <c r="N317" s="162"/>
      <c r="O317" s="162"/>
      <c r="P317" s="162"/>
      <c r="Q317" s="162"/>
      <c r="R317" s="162"/>
      <c r="S317" s="162"/>
      <c r="T317" s="163"/>
      <c r="AT317" s="158" t="s">
        <v>146</v>
      </c>
      <c r="AU317" s="158" t="s">
        <v>91</v>
      </c>
      <c r="AV317" s="156" t="s">
        <v>89</v>
      </c>
      <c r="AW317" s="156" t="s">
        <v>35</v>
      </c>
      <c r="AX317" s="156" t="s">
        <v>81</v>
      </c>
      <c r="AY317" s="158" t="s">
        <v>137</v>
      </c>
    </row>
    <row r="318" spans="2:51" s="156" customFormat="1" ht="11.25">
      <c r="B318" s="155"/>
      <c r="D318" s="157" t="s">
        <v>146</v>
      </c>
      <c r="E318" s="158" t="s">
        <v>1</v>
      </c>
      <c r="F318" s="159" t="s">
        <v>557</v>
      </c>
      <c r="H318" s="158" t="s">
        <v>1</v>
      </c>
      <c r="I318" s="160"/>
      <c r="L318" s="155"/>
      <c r="M318" s="161"/>
      <c r="N318" s="162"/>
      <c r="O318" s="162"/>
      <c r="P318" s="162"/>
      <c r="Q318" s="162"/>
      <c r="R318" s="162"/>
      <c r="S318" s="162"/>
      <c r="T318" s="163"/>
      <c r="AT318" s="158" t="s">
        <v>146</v>
      </c>
      <c r="AU318" s="158" t="s">
        <v>91</v>
      </c>
      <c r="AV318" s="156" t="s">
        <v>89</v>
      </c>
      <c r="AW318" s="156" t="s">
        <v>35</v>
      </c>
      <c r="AX318" s="156" t="s">
        <v>81</v>
      </c>
      <c r="AY318" s="158" t="s">
        <v>137</v>
      </c>
    </row>
    <row r="319" spans="2:51" s="165" customFormat="1" ht="11.25">
      <c r="B319" s="164"/>
      <c r="D319" s="157" t="s">
        <v>146</v>
      </c>
      <c r="E319" s="166" t="s">
        <v>1</v>
      </c>
      <c r="F319" s="167" t="s">
        <v>558</v>
      </c>
      <c r="H319" s="168">
        <v>2.904</v>
      </c>
      <c r="I319" s="169"/>
      <c r="L319" s="164"/>
      <c r="M319" s="170"/>
      <c r="N319" s="171"/>
      <c r="O319" s="171"/>
      <c r="P319" s="171"/>
      <c r="Q319" s="171"/>
      <c r="R319" s="171"/>
      <c r="S319" s="171"/>
      <c r="T319" s="172"/>
      <c r="AT319" s="166" t="s">
        <v>146</v>
      </c>
      <c r="AU319" s="166" t="s">
        <v>91</v>
      </c>
      <c r="AV319" s="165" t="s">
        <v>91</v>
      </c>
      <c r="AW319" s="165" t="s">
        <v>35</v>
      </c>
      <c r="AX319" s="165" t="s">
        <v>81</v>
      </c>
      <c r="AY319" s="166" t="s">
        <v>137</v>
      </c>
    </row>
    <row r="320" spans="2:51" s="156" customFormat="1" ht="11.25">
      <c r="B320" s="155"/>
      <c r="D320" s="157" t="s">
        <v>146</v>
      </c>
      <c r="E320" s="158" t="s">
        <v>1</v>
      </c>
      <c r="F320" s="159" t="s">
        <v>559</v>
      </c>
      <c r="H320" s="158" t="s">
        <v>1</v>
      </c>
      <c r="I320" s="160"/>
      <c r="L320" s="155"/>
      <c r="M320" s="161"/>
      <c r="N320" s="162"/>
      <c r="O320" s="162"/>
      <c r="P320" s="162"/>
      <c r="Q320" s="162"/>
      <c r="R320" s="162"/>
      <c r="S320" s="162"/>
      <c r="T320" s="163"/>
      <c r="AT320" s="158" t="s">
        <v>146</v>
      </c>
      <c r="AU320" s="158" t="s">
        <v>91</v>
      </c>
      <c r="AV320" s="156" t="s">
        <v>89</v>
      </c>
      <c r="AW320" s="156" t="s">
        <v>35</v>
      </c>
      <c r="AX320" s="156" t="s">
        <v>81</v>
      </c>
      <c r="AY320" s="158" t="s">
        <v>137</v>
      </c>
    </row>
    <row r="321" spans="2:51" s="165" customFormat="1" ht="11.25">
      <c r="B321" s="164"/>
      <c r="D321" s="157" t="s">
        <v>146</v>
      </c>
      <c r="E321" s="166" t="s">
        <v>1</v>
      </c>
      <c r="F321" s="167" t="s">
        <v>560</v>
      </c>
      <c r="H321" s="168">
        <v>32.52</v>
      </c>
      <c r="I321" s="169"/>
      <c r="L321" s="164"/>
      <c r="M321" s="170"/>
      <c r="N321" s="171"/>
      <c r="O321" s="171"/>
      <c r="P321" s="171"/>
      <c r="Q321" s="171"/>
      <c r="R321" s="171"/>
      <c r="S321" s="171"/>
      <c r="T321" s="172"/>
      <c r="AT321" s="166" t="s">
        <v>146</v>
      </c>
      <c r="AU321" s="166" t="s">
        <v>91</v>
      </c>
      <c r="AV321" s="165" t="s">
        <v>91</v>
      </c>
      <c r="AW321" s="165" t="s">
        <v>35</v>
      </c>
      <c r="AX321" s="165" t="s">
        <v>81</v>
      </c>
      <c r="AY321" s="166" t="s">
        <v>137</v>
      </c>
    </row>
    <row r="322" spans="2:51" s="174" customFormat="1" ht="11.25">
      <c r="B322" s="173"/>
      <c r="D322" s="157" t="s">
        <v>146</v>
      </c>
      <c r="E322" s="175" t="s">
        <v>1</v>
      </c>
      <c r="F322" s="176" t="s">
        <v>149</v>
      </c>
      <c r="H322" s="177">
        <v>35.424</v>
      </c>
      <c r="I322" s="178"/>
      <c r="L322" s="173"/>
      <c r="M322" s="179"/>
      <c r="N322" s="180"/>
      <c r="O322" s="180"/>
      <c r="P322" s="180"/>
      <c r="Q322" s="180"/>
      <c r="R322" s="180"/>
      <c r="S322" s="180"/>
      <c r="T322" s="181"/>
      <c r="AT322" s="175" t="s">
        <v>146</v>
      </c>
      <c r="AU322" s="175" t="s">
        <v>91</v>
      </c>
      <c r="AV322" s="174" t="s">
        <v>144</v>
      </c>
      <c r="AW322" s="174" t="s">
        <v>35</v>
      </c>
      <c r="AX322" s="174" t="s">
        <v>89</v>
      </c>
      <c r="AY322" s="175" t="s">
        <v>137</v>
      </c>
    </row>
    <row r="323" spans="1:65" s="42" customFormat="1" ht="37.9" customHeight="1">
      <c r="A323" s="29"/>
      <c r="B323" s="28"/>
      <c r="C323" s="145" t="s">
        <v>580</v>
      </c>
      <c r="D323" s="145" t="s">
        <v>139</v>
      </c>
      <c r="E323" s="146" t="s">
        <v>581</v>
      </c>
      <c r="F323" s="147" t="s">
        <v>582</v>
      </c>
      <c r="G323" s="148" t="s">
        <v>142</v>
      </c>
      <c r="H323" s="149">
        <v>400.288</v>
      </c>
      <c r="I323" s="150"/>
      <c r="J323" s="151">
        <f>ROUND(I323*H323,2)</f>
        <v>0</v>
      </c>
      <c r="K323" s="147" t="s">
        <v>143</v>
      </c>
      <c r="L323" s="28"/>
      <c r="M323" s="300" t="s">
        <v>1</v>
      </c>
      <c r="N323" s="152" t="s">
        <v>46</v>
      </c>
      <c r="O323" s="65"/>
      <c r="P323" s="153">
        <f>O323*H323</f>
        <v>0</v>
      </c>
      <c r="Q323" s="153">
        <v>0.00285</v>
      </c>
      <c r="R323" s="153">
        <f>Q323*H323</f>
        <v>1.1408208</v>
      </c>
      <c r="S323" s="153">
        <v>0</v>
      </c>
      <c r="T323" s="154">
        <f>S323*H323</f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301" t="s">
        <v>144</v>
      </c>
      <c r="AT323" s="301" t="s">
        <v>139</v>
      </c>
      <c r="AU323" s="301" t="s">
        <v>91</v>
      </c>
      <c r="AY323" s="276" t="s">
        <v>137</v>
      </c>
      <c r="BE323" s="302">
        <f>IF(N323="základní",J323,0)</f>
        <v>0</v>
      </c>
      <c r="BF323" s="302">
        <f>IF(N323="snížená",J323,0)</f>
        <v>0</v>
      </c>
      <c r="BG323" s="302">
        <f>IF(N323="zákl. přenesená",J323,0)</f>
        <v>0</v>
      </c>
      <c r="BH323" s="302">
        <f>IF(N323="sníž. přenesená",J323,0)</f>
        <v>0</v>
      </c>
      <c r="BI323" s="302">
        <f>IF(N323="nulová",J323,0)</f>
        <v>0</v>
      </c>
      <c r="BJ323" s="276" t="s">
        <v>89</v>
      </c>
      <c r="BK323" s="302">
        <f>ROUND(I323*H323,2)</f>
        <v>0</v>
      </c>
      <c r="BL323" s="276" t="s">
        <v>144</v>
      </c>
      <c r="BM323" s="301" t="s">
        <v>583</v>
      </c>
    </row>
    <row r="324" spans="2:51" s="156" customFormat="1" ht="11.25">
      <c r="B324" s="155"/>
      <c r="D324" s="157" t="s">
        <v>146</v>
      </c>
      <c r="E324" s="158" t="s">
        <v>1</v>
      </c>
      <c r="F324" s="159" t="s">
        <v>584</v>
      </c>
      <c r="H324" s="158" t="s">
        <v>1</v>
      </c>
      <c r="I324" s="160"/>
      <c r="L324" s="155"/>
      <c r="M324" s="161"/>
      <c r="N324" s="162"/>
      <c r="O324" s="162"/>
      <c r="P324" s="162"/>
      <c r="Q324" s="162"/>
      <c r="R324" s="162"/>
      <c r="S324" s="162"/>
      <c r="T324" s="163"/>
      <c r="AT324" s="158" t="s">
        <v>146</v>
      </c>
      <c r="AU324" s="158" t="s">
        <v>91</v>
      </c>
      <c r="AV324" s="156" t="s">
        <v>89</v>
      </c>
      <c r="AW324" s="156" t="s">
        <v>35</v>
      </c>
      <c r="AX324" s="156" t="s">
        <v>81</v>
      </c>
      <c r="AY324" s="158" t="s">
        <v>137</v>
      </c>
    </row>
    <row r="325" spans="2:51" s="156" customFormat="1" ht="11.25">
      <c r="B325" s="155"/>
      <c r="D325" s="157" t="s">
        <v>146</v>
      </c>
      <c r="E325" s="158" t="s">
        <v>1</v>
      </c>
      <c r="F325" s="159" t="s">
        <v>483</v>
      </c>
      <c r="H325" s="158" t="s">
        <v>1</v>
      </c>
      <c r="I325" s="160"/>
      <c r="L325" s="155"/>
      <c r="M325" s="161"/>
      <c r="N325" s="162"/>
      <c r="O325" s="162"/>
      <c r="P325" s="162"/>
      <c r="Q325" s="162"/>
      <c r="R325" s="162"/>
      <c r="S325" s="162"/>
      <c r="T325" s="163"/>
      <c r="AT325" s="158" t="s">
        <v>146</v>
      </c>
      <c r="AU325" s="158" t="s">
        <v>91</v>
      </c>
      <c r="AV325" s="156" t="s">
        <v>89</v>
      </c>
      <c r="AW325" s="156" t="s">
        <v>35</v>
      </c>
      <c r="AX325" s="156" t="s">
        <v>81</v>
      </c>
      <c r="AY325" s="158" t="s">
        <v>137</v>
      </c>
    </row>
    <row r="326" spans="2:51" s="165" customFormat="1" ht="11.25">
      <c r="B326" s="164"/>
      <c r="D326" s="157" t="s">
        <v>146</v>
      </c>
      <c r="E326" s="166" t="s">
        <v>1</v>
      </c>
      <c r="F326" s="167" t="s">
        <v>484</v>
      </c>
      <c r="H326" s="168">
        <v>46.79</v>
      </c>
      <c r="I326" s="169"/>
      <c r="L326" s="164"/>
      <c r="M326" s="170"/>
      <c r="N326" s="171"/>
      <c r="O326" s="171"/>
      <c r="P326" s="171"/>
      <c r="Q326" s="171"/>
      <c r="R326" s="171"/>
      <c r="S326" s="171"/>
      <c r="T326" s="172"/>
      <c r="AT326" s="166" t="s">
        <v>146</v>
      </c>
      <c r="AU326" s="166" t="s">
        <v>91</v>
      </c>
      <c r="AV326" s="165" t="s">
        <v>91</v>
      </c>
      <c r="AW326" s="165" t="s">
        <v>35</v>
      </c>
      <c r="AX326" s="165" t="s">
        <v>81</v>
      </c>
      <c r="AY326" s="166" t="s">
        <v>137</v>
      </c>
    </row>
    <row r="327" spans="2:51" s="165" customFormat="1" ht="33.75">
      <c r="B327" s="164"/>
      <c r="D327" s="157" t="s">
        <v>146</v>
      </c>
      <c r="E327" s="166" t="s">
        <v>1</v>
      </c>
      <c r="F327" s="167" t="s">
        <v>485</v>
      </c>
      <c r="H327" s="168">
        <v>-9.882</v>
      </c>
      <c r="I327" s="169"/>
      <c r="L327" s="164"/>
      <c r="M327" s="170"/>
      <c r="N327" s="171"/>
      <c r="O327" s="171"/>
      <c r="P327" s="171"/>
      <c r="Q327" s="171"/>
      <c r="R327" s="171"/>
      <c r="S327" s="171"/>
      <c r="T327" s="172"/>
      <c r="AT327" s="166" t="s">
        <v>146</v>
      </c>
      <c r="AU327" s="166" t="s">
        <v>91</v>
      </c>
      <c r="AV327" s="165" t="s">
        <v>91</v>
      </c>
      <c r="AW327" s="165" t="s">
        <v>35</v>
      </c>
      <c r="AX327" s="165" t="s">
        <v>81</v>
      </c>
      <c r="AY327" s="166" t="s">
        <v>137</v>
      </c>
    </row>
    <row r="328" spans="2:51" s="156" customFormat="1" ht="11.25">
      <c r="B328" s="155"/>
      <c r="D328" s="157" t="s">
        <v>146</v>
      </c>
      <c r="E328" s="158" t="s">
        <v>1</v>
      </c>
      <c r="F328" s="159" t="s">
        <v>486</v>
      </c>
      <c r="H328" s="158" t="s">
        <v>1</v>
      </c>
      <c r="I328" s="160"/>
      <c r="L328" s="155"/>
      <c r="M328" s="161"/>
      <c r="N328" s="162"/>
      <c r="O328" s="162"/>
      <c r="P328" s="162"/>
      <c r="Q328" s="162"/>
      <c r="R328" s="162"/>
      <c r="S328" s="162"/>
      <c r="T328" s="163"/>
      <c r="AT328" s="158" t="s">
        <v>146</v>
      </c>
      <c r="AU328" s="158" t="s">
        <v>91</v>
      </c>
      <c r="AV328" s="156" t="s">
        <v>89</v>
      </c>
      <c r="AW328" s="156" t="s">
        <v>35</v>
      </c>
      <c r="AX328" s="156" t="s">
        <v>81</v>
      </c>
      <c r="AY328" s="158" t="s">
        <v>137</v>
      </c>
    </row>
    <row r="329" spans="2:51" s="165" customFormat="1" ht="11.25">
      <c r="B329" s="164"/>
      <c r="D329" s="157" t="s">
        <v>146</v>
      </c>
      <c r="E329" s="166" t="s">
        <v>1</v>
      </c>
      <c r="F329" s="167" t="s">
        <v>487</v>
      </c>
      <c r="H329" s="168">
        <v>367.71</v>
      </c>
      <c r="I329" s="169"/>
      <c r="L329" s="164"/>
      <c r="M329" s="170"/>
      <c r="N329" s="171"/>
      <c r="O329" s="171"/>
      <c r="P329" s="171"/>
      <c r="Q329" s="171"/>
      <c r="R329" s="171"/>
      <c r="S329" s="171"/>
      <c r="T329" s="172"/>
      <c r="AT329" s="166" t="s">
        <v>146</v>
      </c>
      <c r="AU329" s="166" t="s">
        <v>91</v>
      </c>
      <c r="AV329" s="165" t="s">
        <v>91</v>
      </c>
      <c r="AW329" s="165" t="s">
        <v>35</v>
      </c>
      <c r="AX329" s="165" t="s">
        <v>81</v>
      </c>
      <c r="AY329" s="166" t="s">
        <v>137</v>
      </c>
    </row>
    <row r="330" spans="2:51" s="165" customFormat="1" ht="33.75">
      <c r="B330" s="164"/>
      <c r="D330" s="157" t="s">
        <v>146</v>
      </c>
      <c r="E330" s="166" t="s">
        <v>1</v>
      </c>
      <c r="F330" s="167" t="s">
        <v>488</v>
      </c>
      <c r="H330" s="168">
        <v>-24.153</v>
      </c>
      <c r="I330" s="169"/>
      <c r="L330" s="164"/>
      <c r="M330" s="170"/>
      <c r="N330" s="171"/>
      <c r="O330" s="171"/>
      <c r="P330" s="171"/>
      <c r="Q330" s="171"/>
      <c r="R330" s="171"/>
      <c r="S330" s="171"/>
      <c r="T330" s="172"/>
      <c r="AT330" s="166" t="s">
        <v>146</v>
      </c>
      <c r="AU330" s="166" t="s">
        <v>91</v>
      </c>
      <c r="AV330" s="165" t="s">
        <v>91</v>
      </c>
      <c r="AW330" s="165" t="s">
        <v>35</v>
      </c>
      <c r="AX330" s="165" t="s">
        <v>81</v>
      </c>
      <c r="AY330" s="166" t="s">
        <v>137</v>
      </c>
    </row>
    <row r="331" spans="2:51" s="165" customFormat="1" ht="33.75">
      <c r="B331" s="164"/>
      <c r="D331" s="157" t="s">
        <v>146</v>
      </c>
      <c r="E331" s="166" t="s">
        <v>1</v>
      </c>
      <c r="F331" s="167" t="s">
        <v>489</v>
      </c>
      <c r="H331" s="168">
        <v>-20.65</v>
      </c>
      <c r="I331" s="169"/>
      <c r="L331" s="164"/>
      <c r="M331" s="170"/>
      <c r="N331" s="171"/>
      <c r="O331" s="171"/>
      <c r="P331" s="171"/>
      <c r="Q331" s="171"/>
      <c r="R331" s="171"/>
      <c r="S331" s="171"/>
      <c r="T331" s="172"/>
      <c r="AT331" s="166" t="s">
        <v>146</v>
      </c>
      <c r="AU331" s="166" t="s">
        <v>91</v>
      </c>
      <c r="AV331" s="165" t="s">
        <v>91</v>
      </c>
      <c r="AW331" s="165" t="s">
        <v>35</v>
      </c>
      <c r="AX331" s="165" t="s">
        <v>81</v>
      </c>
      <c r="AY331" s="166" t="s">
        <v>137</v>
      </c>
    </row>
    <row r="332" spans="2:51" s="156" customFormat="1" ht="11.25">
      <c r="B332" s="155"/>
      <c r="D332" s="157" t="s">
        <v>146</v>
      </c>
      <c r="E332" s="158" t="s">
        <v>1</v>
      </c>
      <c r="F332" s="159" t="s">
        <v>571</v>
      </c>
      <c r="H332" s="158" t="s">
        <v>1</v>
      </c>
      <c r="I332" s="160"/>
      <c r="L332" s="155"/>
      <c r="M332" s="161"/>
      <c r="N332" s="162"/>
      <c r="O332" s="162"/>
      <c r="P332" s="162"/>
      <c r="Q332" s="162"/>
      <c r="R332" s="162"/>
      <c r="S332" s="162"/>
      <c r="T332" s="163"/>
      <c r="AT332" s="158" t="s">
        <v>146</v>
      </c>
      <c r="AU332" s="158" t="s">
        <v>91</v>
      </c>
      <c r="AV332" s="156" t="s">
        <v>89</v>
      </c>
      <c r="AW332" s="156" t="s">
        <v>35</v>
      </c>
      <c r="AX332" s="156" t="s">
        <v>81</v>
      </c>
      <c r="AY332" s="158" t="s">
        <v>137</v>
      </c>
    </row>
    <row r="333" spans="2:51" s="165" customFormat="1" ht="11.25">
      <c r="B333" s="164"/>
      <c r="D333" s="157" t="s">
        <v>146</v>
      </c>
      <c r="E333" s="166" t="s">
        <v>1</v>
      </c>
      <c r="F333" s="167" t="s">
        <v>572</v>
      </c>
      <c r="H333" s="168">
        <v>3.444</v>
      </c>
      <c r="I333" s="169"/>
      <c r="L333" s="164"/>
      <c r="M333" s="170"/>
      <c r="N333" s="171"/>
      <c r="O333" s="171"/>
      <c r="P333" s="171"/>
      <c r="Q333" s="171"/>
      <c r="R333" s="171"/>
      <c r="S333" s="171"/>
      <c r="T333" s="172"/>
      <c r="AT333" s="166" t="s">
        <v>146</v>
      </c>
      <c r="AU333" s="166" t="s">
        <v>91</v>
      </c>
      <c r="AV333" s="165" t="s">
        <v>91</v>
      </c>
      <c r="AW333" s="165" t="s">
        <v>35</v>
      </c>
      <c r="AX333" s="165" t="s">
        <v>81</v>
      </c>
      <c r="AY333" s="166" t="s">
        <v>137</v>
      </c>
    </row>
    <row r="334" spans="2:51" s="165" customFormat="1" ht="33.75">
      <c r="B334" s="164"/>
      <c r="D334" s="157" t="s">
        <v>146</v>
      </c>
      <c r="E334" s="166" t="s">
        <v>1</v>
      </c>
      <c r="F334" s="167" t="s">
        <v>573</v>
      </c>
      <c r="H334" s="168">
        <v>27.407</v>
      </c>
      <c r="I334" s="169"/>
      <c r="L334" s="164"/>
      <c r="M334" s="170"/>
      <c r="N334" s="171"/>
      <c r="O334" s="171"/>
      <c r="P334" s="171"/>
      <c r="Q334" s="171"/>
      <c r="R334" s="171"/>
      <c r="S334" s="171"/>
      <c r="T334" s="172"/>
      <c r="AT334" s="166" t="s">
        <v>146</v>
      </c>
      <c r="AU334" s="166" t="s">
        <v>91</v>
      </c>
      <c r="AV334" s="165" t="s">
        <v>91</v>
      </c>
      <c r="AW334" s="165" t="s">
        <v>35</v>
      </c>
      <c r="AX334" s="165" t="s">
        <v>81</v>
      </c>
      <c r="AY334" s="166" t="s">
        <v>137</v>
      </c>
    </row>
    <row r="335" spans="2:51" s="165" customFormat="1" ht="22.5">
      <c r="B335" s="164"/>
      <c r="D335" s="157" t="s">
        <v>146</v>
      </c>
      <c r="E335" s="166" t="s">
        <v>1</v>
      </c>
      <c r="F335" s="167" t="s">
        <v>574</v>
      </c>
      <c r="H335" s="168">
        <v>9.622</v>
      </c>
      <c r="I335" s="169"/>
      <c r="L335" s="164"/>
      <c r="M335" s="170"/>
      <c r="N335" s="171"/>
      <c r="O335" s="171"/>
      <c r="P335" s="171"/>
      <c r="Q335" s="171"/>
      <c r="R335" s="171"/>
      <c r="S335" s="171"/>
      <c r="T335" s="172"/>
      <c r="AT335" s="166" t="s">
        <v>146</v>
      </c>
      <c r="AU335" s="166" t="s">
        <v>91</v>
      </c>
      <c r="AV335" s="165" t="s">
        <v>91</v>
      </c>
      <c r="AW335" s="165" t="s">
        <v>35</v>
      </c>
      <c r="AX335" s="165" t="s">
        <v>81</v>
      </c>
      <c r="AY335" s="166" t="s">
        <v>137</v>
      </c>
    </row>
    <row r="336" spans="2:51" s="174" customFormat="1" ht="11.25">
      <c r="B336" s="173"/>
      <c r="D336" s="157" t="s">
        <v>146</v>
      </c>
      <c r="E336" s="175" t="s">
        <v>1</v>
      </c>
      <c r="F336" s="176" t="s">
        <v>149</v>
      </c>
      <c r="H336" s="177">
        <v>400.288</v>
      </c>
      <c r="I336" s="178"/>
      <c r="L336" s="173"/>
      <c r="M336" s="179"/>
      <c r="N336" s="180"/>
      <c r="O336" s="180"/>
      <c r="P336" s="180"/>
      <c r="Q336" s="180"/>
      <c r="R336" s="180"/>
      <c r="S336" s="180"/>
      <c r="T336" s="181"/>
      <c r="AT336" s="175" t="s">
        <v>146</v>
      </c>
      <c r="AU336" s="175" t="s">
        <v>91</v>
      </c>
      <c r="AV336" s="174" t="s">
        <v>144</v>
      </c>
      <c r="AW336" s="174" t="s">
        <v>35</v>
      </c>
      <c r="AX336" s="174" t="s">
        <v>89</v>
      </c>
      <c r="AY336" s="175" t="s">
        <v>137</v>
      </c>
    </row>
    <row r="337" spans="1:65" s="42" customFormat="1" ht="24.2" customHeight="1">
      <c r="A337" s="29"/>
      <c r="B337" s="28"/>
      <c r="C337" s="145" t="s">
        <v>585</v>
      </c>
      <c r="D337" s="145" t="s">
        <v>139</v>
      </c>
      <c r="E337" s="146" t="s">
        <v>586</v>
      </c>
      <c r="F337" s="147" t="s">
        <v>587</v>
      </c>
      <c r="G337" s="148" t="s">
        <v>142</v>
      </c>
      <c r="H337" s="149">
        <v>16.88</v>
      </c>
      <c r="I337" s="150"/>
      <c r="J337" s="151">
        <f>ROUND(I337*H337,2)</f>
        <v>0</v>
      </c>
      <c r="K337" s="147" t="s">
        <v>143</v>
      </c>
      <c r="L337" s="28"/>
      <c r="M337" s="300" t="s">
        <v>1</v>
      </c>
      <c r="N337" s="152" t="s">
        <v>46</v>
      </c>
      <c r="O337" s="65"/>
      <c r="P337" s="153">
        <f>O337*H337</f>
        <v>0</v>
      </c>
      <c r="Q337" s="153">
        <v>0.0002</v>
      </c>
      <c r="R337" s="153">
        <f>Q337*H337</f>
        <v>0.003376</v>
      </c>
      <c r="S337" s="153">
        <v>0</v>
      </c>
      <c r="T337" s="154">
        <f>S337*H337</f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301" t="s">
        <v>144</v>
      </c>
      <c r="AT337" s="301" t="s">
        <v>139</v>
      </c>
      <c r="AU337" s="301" t="s">
        <v>91</v>
      </c>
      <c r="AY337" s="276" t="s">
        <v>137</v>
      </c>
      <c r="BE337" s="302">
        <f>IF(N337="základní",J337,0)</f>
        <v>0</v>
      </c>
      <c r="BF337" s="302">
        <f>IF(N337="snížená",J337,0)</f>
        <v>0</v>
      </c>
      <c r="BG337" s="302">
        <f>IF(N337="zákl. přenesená",J337,0)</f>
        <v>0</v>
      </c>
      <c r="BH337" s="302">
        <f>IF(N337="sníž. přenesená",J337,0)</f>
        <v>0</v>
      </c>
      <c r="BI337" s="302">
        <f>IF(N337="nulová",J337,0)</f>
        <v>0</v>
      </c>
      <c r="BJ337" s="276" t="s">
        <v>89</v>
      </c>
      <c r="BK337" s="302">
        <f>ROUND(I337*H337,2)</f>
        <v>0</v>
      </c>
      <c r="BL337" s="276" t="s">
        <v>144</v>
      </c>
      <c r="BM337" s="301" t="s">
        <v>588</v>
      </c>
    </row>
    <row r="338" spans="2:51" s="156" customFormat="1" ht="11.25">
      <c r="B338" s="155"/>
      <c r="D338" s="157" t="s">
        <v>146</v>
      </c>
      <c r="E338" s="158" t="s">
        <v>1</v>
      </c>
      <c r="F338" s="159" t="s">
        <v>589</v>
      </c>
      <c r="H338" s="158" t="s">
        <v>1</v>
      </c>
      <c r="I338" s="160"/>
      <c r="L338" s="155"/>
      <c r="M338" s="161"/>
      <c r="N338" s="162"/>
      <c r="O338" s="162"/>
      <c r="P338" s="162"/>
      <c r="Q338" s="162"/>
      <c r="R338" s="162"/>
      <c r="S338" s="162"/>
      <c r="T338" s="163"/>
      <c r="AT338" s="158" t="s">
        <v>146</v>
      </c>
      <c r="AU338" s="158" t="s">
        <v>91</v>
      </c>
      <c r="AV338" s="156" t="s">
        <v>89</v>
      </c>
      <c r="AW338" s="156" t="s">
        <v>35</v>
      </c>
      <c r="AX338" s="156" t="s">
        <v>81</v>
      </c>
      <c r="AY338" s="158" t="s">
        <v>137</v>
      </c>
    </row>
    <row r="339" spans="2:51" s="156" customFormat="1" ht="11.25">
      <c r="B339" s="155"/>
      <c r="D339" s="157" t="s">
        <v>146</v>
      </c>
      <c r="E339" s="158" t="s">
        <v>1</v>
      </c>
      <c r="F339" s="159" t="s">
        <v>483</v>
      </c>
      <c r="H339" s="158" t="s">
        <v>1</v>
      </c>
      <c r="I339" s="160"/>
      <c r="L339" s="155"/>
      <c r="M339" s="161"/>
      <c r="N339" s="162"/>
      <c r="O339" s="162"/>
      <c r="P339" s="162"/>
      <c r="Q339" s="162"/>
      <c r="R339" s="162"/>
      <c r="S339" s="162"/>
      <c r="T339" s="163"/>
      <c r="AT339" s="158" t="s">
        <v>146</v>
      </c>
      <c r="AU339" s="158" t="s">
        <v>91</v>
      </c>
      <c r="AV339" s="156" t="s">
        <v>89</v>
      </c>
      <c r="AW339" s="156" t="s">
        <v>35</v>
      </c>
      <c r="AX339" s="156" t="s">
        <v>81</v>
      </c>
      <c r="AY339" s="158" t="s">
        <v>137</v>
      </c>
    </row>
    <row r="340" spans="2:51" s="165" customFormat="1" ht="11.25">
      <c r="B340" s="164"/>
      <c r="D340" s="157" t="s">
        <v>146</v>
      </c>
      <c r="E340" s="166" t="s">
        <v>1</v>
      </c>
      <c r="F340" s="167" t="s">
        <v>590</v>
      </c>
      <c r="H340" s="168">
        <v>16.88</v>
      </c>
      <c r="I340" s="169"/>
      <c r="L340" s="164"/>
      <c r="M340" s="170"/>
      <c r="N340" s="171"/>
      <c r="O340" s="171"/>
      <c r="P340" s="171"/>
      <c r="Q340" s="171"/>
      <c r="R340" s="171"/>
      <c r="S340" s="171"/>
      <c r="T340" s="172"/>
      <c r="AT340" s="166" t="s">
        <v>146</v>
      </c>
      <c r="AU340" s="166" t="s">
        <v>91</v>
      </c>
      <c r="AV340" s="165" t="s">
        <v>91</v>
      </c>
      <c r="AW340" s="165" t="s">
        <v>35</v>
      </c>
      <c r="AX340" s="165" t="s">
        <v>81</v>
      </c>
      <c r="AY340" s="166" t="s">
        <v>137</v>
      </c>
    </row>
    <row r="341" spans="2:51" s="174" customFormat="1" ht="11.25">
      <c r="B341" s="173"/>
      <c r="D341" s="157" t="s">
        <v>146</v>
      </c>
      <c r="E341" s="175" t="s">
        <v>1</v>
      </c>
      <c r="F341" s="176" t="s">
        <v>149</v>
      </c>
      <c r="H341" s="177">
        <v>16.88</v>
      </c>
      <c r="I341" s="178"/>
      <c r="L341" s="173"/>
      <c r="M341" s="179"/>
      <c r="N341" s="180"/>
      <c r="O341" s="180"/>
      <c r="P341" s="180"/>
      <c r="Q341" s="180"/>
      <c r="R341" s="180"/>
      <c r="S341" s="180"/>
      <c r="T341" s="181"/>
      <c r="AT341" s="175" t="s">
        <v>146</v>
      </c>
      <c r="AU341" s="175" t="s">
        <v>91</v>
      </c>
      <c r="AV341" s="174" t="s">
        <v>144</v>
      </c>
      <c r="AW341" s="174" t="s">
        <v>35</v>
      </c>
      <c r="AX341" s="174" t="s">
        <v>89</v>
      </c>
      <c r="AY341" s="175" t="s">
        <v>137</v>
      </c>
    </row>
    <row r="342" spans="1:65" s="42" customFormat="1" ht="37.9" customHeight="1">
      <c r="A342" s="29"/>
      <c r="B342" s="28"/>
      <c r="C342" s="145" t="s">
        <v>591</v>
      </c>
      <c r="D342" s="145" t="s">
        <v>139</v>
      </c>
      <c r="E342" s="146" t="s">
        <v>592</v>
      </c>
      <c r="F342" s="147" t="s">
        <v>593</v>
      </c>
      <c r="G342" s="148" t="s">
        <v>142</v>
      </c>
      <c r="H342" s="149">
        <v>16.88</v>
      </c>
      <c r="I342" s="150"/>
      <c r="J342" s="151">
        <f>ROUND(I342*H342,2)</f>
        <v>0</v>
      </c>
      <c r="K342" s="147" t="s">
        <v>143</v>
      </c>
      <c r="L342" s="28"/>
      <c r="M342" s="300" t="s">
        <v>1</v>
      </c>
      <c r="N342" s="152" t="s">
        <v>46</v>
      </c>
      <c r="O342" s="65"/>
      <c r="P342" s="153">
        <f>O342*H342</f>
        <v>0</v>
      </c>
      <c r="Q342" s="153">
        <v>0.0057</v>
      </c>
      <c r="R342" s="153">
        <f>Q342*H342</f>
        <v>0.096216</v>
      </c>
      <c r="S342" s="153">
        <v>0</v>
      </c>
      <c r="T342" s="154">
        <f>S342*H342</f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301" t="s">
        <v>144</v>
      </c>
      <c r="AT342" s="301" t="s">
        <v>139</v>
      </c>
      <c r="AU342" s="301" t="s">
        <v>91</v>
      </c>
      <c r="AY342" s="276" t="s">
        <v>137</v>
      </c>
      <c r="BE342" s="302">
        <f>IF(N342="základní",J342,0)</f>
        <v>0</v>
      </c>
      <c r="BF342" s="302">
        <f>IF(N342="snížená",J342,0)</f>
        <v>0</v>
      </c>
      <c r="BG342" s="302">
        <f>IF(N342="zákl. přenesená",J342,0)</f>
        <v>0</v>
      </c>
      <c r="BH342" s="302">
        <f>IF(N342="sníž. přenesená",J342,0)</f>
        <v>0</v>
      </c>
      <c r="BI342" s="302">
        <f>IF(N342="nulová",J342,0)</f>
        <v>0</v>
      </c>
      <c r="BJ342" s="276" t="s">
        <v>89</v>
      </c>
      <c r="BK342" s="302">
        <f>ROUND(I342*H342,2)</f>
        <v>0</v>
      </c>
      <c r="BL342" s="276" t="s">
        <v>144</v>
      </c>
      <c r="BM342" s="301" t="s">
        <v>594</v>
      </c>
    </row>
    <row r="343" spans="2:51" s="156" customFormat="1" ht="11.25">
      <c r="B343" s="155"/>
      <c r="D343" s="157" t="s">
        <v>146</v>
      </c>
      <c r="E343" s="158" t="s">
        <v>1</v>
      </c>
      <c r="F343" s="159" t="s">
        <v>595</v>
      </c>
      <c r="H343" s="158" t="s">
        <v>1</v>
      </c>
      <c r="I343" s="160"/>
      <c r="L343" s="155"/>
      <c r="M343" s="161"/>
      <c r="N343" s="162"/>
      <c r="O343" s="162"/>
      <c r="P343" s="162"/>
      <c r="Q343" s="162"/>
      <c r="R343" s="162"/>
      <c r="S343" s="162"/>
      <c r="T343" s="163"/>
      <c r="AT343" s="158" t="s">
        <v>146</v>
      </c>
      <c r="AU343" s="158" t="s">
        <v>91</v>
      </c>
      <c r="AV343" s="156" t="s">
        <v>89</v>
      </c>
      <c r="AW343" s="156" t="s">
        <v>35</v>
      </c>
      <c r="AX343" s="156" t="s">
        <v>81</v>
      </c>
      <c r="AY343" s="158" t="s">
        <v>137</v>
      </c>
    </row>
    <row r="344" spans="2:51" s="156" customFormat="1" ht="11.25">
      <c r="B344" s="155"/>
      <c r="D344" s="157" t="s">
        <v>146</v>
      </c>
      <c r="E344" s="158" t="s">
        <v>1</v>
      </c>
      <c r="F344" s="159" t="s">
        <v>483</v>
      </c>
      <c r="H344" s="158" t="s">
        <v>1</v>
      </c>
      <c r="I344" s="160"/>
      <c r="L344" s="155"/>
      <c r="M344" s="161"/>
      <c r="N344" s="162"/>
      <c r="O344" s="162"/>
      <c r="P344" s="162"/>
      <c r="Q344" s="162"/>
      <c r="R344" s="162"/>
      <c r="S344" s="162"/>
      <c r="T344" s="163"/>
      <c r="AT344" s="158" t="s">
        <v>146</v>
      </c>
      <c r="AU344" s="158" t="s">
        <v>91</v>
      </c>
      <c r="AV344" s="156" t="s">
        <v>89</v>
      </c>
      <c r="AW344" s="156" t="s">
        <v>35</v>
      </c>
      <c r="AX344" s="156" t="s">
        <v>81</v>
      </c>
      <c r="AY344" s="158" t="s">
        <v>137</v>
      </c>
    </row>
    <row r="345" spans="2:51" s="165" customFormat="1" ht="11.25">
      <c r="B345" s="164"/>
      <c r="D345" s="157" t="s">
        <v>146</v>
      </c>
      <c r="E345" s="166" t="s">
        <v>1</v>
      </c>
      <c r="F345" s="167" t="s">
        <v>590</v>
      </c>
      <c r="H345" s="168">
        <v>16.88</v>
      </c>
      <c r="I345" s="169"/>
      <c r="L345" s="164"/>
      <c r="M345" s="170"/>
      <c r="N345" s="171"/>
      <c r="O345" s="171"/>
      <c r="P345" s="171"/>
      <c r="Q345" s="171"/>
      <c r="R345" s="171"/>
      <c r="S345" s="171"/>
      <c r="T345" s="172"/>
      <c r="AT345" s="166" t="s">
        <v>146</v>
      </c>
      <c r="AU345" s="166" t="s">
        <v>91</v>
      </c>
      <c r="AV345" s="165" t="s">
        <v>91</v>
      </c>
      <c r="AW345" s="165" t="s">
        <v>35</v>
      </c>
      <c r="AX345" s="165" t="s">
        <v>81</v>
      </c>
      <c r="AY345" s="166" t="s">
        <v>137</v>
      </c>
    </row>
    <row r="346" spans="2:51" s="174" customFormat="1" ht="11.25">
      <c r="B346" s="173"/>
      <c r="D346" s="157" t="s">
        <v>146</v>
      </c>
      <c r="E346" s="175" t="s">
        <v>1</v>
      </c>
      <c r="F346" s="176" t="s">
        <v>149</v>
      </c>
      <c r="H346" s="177">
        <v>16.88</v>
      </c>
      <c r="I346" s="178"/>
      <c r="L346" s="173"/>
      <c r="M346" s="179"/>
      <c r="N346" s="180"/>
      <c r="O346" s="180"/>
      <c r="P346" s="180"/>
      <c r="Q346" s="180"/>
      <c r="R346" s="180"/>
      <c r="S346" s="180"/>
      <c r="T346" s="181"/>
      <c r="AT346" s="175" t="s">
        <v>146</v>
      </c>
      <c r="AU346" s="175" t="s">
        <v>91</v>
      </c>
      <c r="AV346" s="174" t="s">
        <v>144</v>
      </c>
      <c r="AW346" s="174" t="s">
        <v>35</v>
      </c>
      <c r="AX346" s="174" t="s">
        <v>89</v>
      </c>
      <c r="AY346" s="175" t="s">
        <v>137</v>
      </c>
    </row>
    <row r="347" spans="1:65" s="42" customFormat="1" ht="33" customHeight="1">
      <c r="A347" s="29"/>
      <c r="B347" s="28"/>
      <c r="C347" s="145" t="s">
        <v>596</v>
      </c>
      <c r="D347" s="145" t="s">
        <v>139</v>
      </c>
      <c r="E347" s="146" t="s">
        <v>597</v>
      </c>
      <c r="F347" s="147" t="s">
        <v>598</v>
      </c>
      <c r="G347" s="148" t="s">
        <v>165</v>
      </c>
      <c r="H347" s="149">
        <v>0.742</v>
      </c>
      <c r="I347" s="150"/>
      <c r="J347" s="151">
        <f>ROUND(I347*H347,2)</f>
        <v>0</v>
      </c>
      <c r="K347" s="147" t="s">
        <v>143</v>
      </c>
      <c r="L347" s="28"/>
      <c r="M347" s="300" t="s">
        <v>1</v>
      </c>
      <c r="N347" s="152" t="s">
        <v>46</v>
      </c>
      <c r="O347" s="65"/>
      <c r="P347" s="153">
        <f>O347*H347</f>
        <v>0</v>
      </c>
      <c r="Q347" s="153">
        <v>2.50187</v>
      </c>
      <c r="R347" s="153">
        <f>Q347*H347</f>
        <v>1.8563875399999998</v>
      </c>
      <c r="S347" s="153">
        <v>0</v>
      </c>
      <c r="T347" s="154">
        <f>S347*H347</f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301" t="s">
        <v>144</v>
      </c>
      <c r="AT347" s="301" t="s">
        <v>139</v>
      </c>
      <c r="AU347" s="301" t="s">
        <v>91</v>
      </c>
      <c r="AY347" s="276" t="s">
        <v>137</v>
      </c>
      <c r="BE347" s="302">
        <f>IF(N347="základní",J347,0)</f>
        <v>0</v>
      </c>
      <c r="BF347" s="302">
        <f>IF(N347="snížená",J347,0)</f>
        <v>0</v>
      </c>
      <c r="BG347" s="302">
        <f>IF(N347="zákl. přenesená",J347,0)</f>
        <v>0</v>
      </c>
      <c r="BH347" s="302">
        <f>IF(N347="sníž. přenesená",J347,0)</f>
        <v>0</v>
      </c>
      <c r="BI347" s="302">
        <f>IF(N347="nulová",J347,0)</f>
        <v>0</v>
      </c>
      <c r="BJ347" s="276" t="s">
        <v>89</v>
      </c>
      <c r="BK347" s="302">
        <f>ROUND(I347*H347,2)</f>
        <v>0</v>
      </c>
      <c r="BL347" s="276" t="s">
        <v>144</v>
      </c>
      <c r="BM347" s="301" t="s">
        <v>599</v>
      </c>
    </row>
    <row r="348" spans="2:51" s="156" customFormat="1" ht="11.25">
      <c r="B348" s="155"/>
      <c r="D348" s="157" t="s">
        <v>146</v>
      </c>
      <c r="E348" s="158" t="s">
        <v>1</v>
      </c>
      <c r="F348" s="159" t="s">
        <v>600</v>
      </c>
      <c r="H348" s="158" t="s">
        <v>1</v>
      </c>
      <c r="I348" s="160"/>
      <c r="L348" s="155"/>
      <c r="M348" s="161"/>
      <c r="N348" s="162"/>
      <c r="O348" s="162"/>
      <c r="P348" s="162"/>
      <c r="Q348" s="162"/>
      <c r="R348" s="162"/>
      <c r="S348" s="162"/>
      <c r="T348" s="163"/>
      <c r="AT348" s="158" t="s">
        <v>146</v>
      </c>
      <c r="AU348" s="158" t="s">
        <v>91</v>
      </c>
      <c r="AV348" s="156" t="s">
        <v>89</v>
      </c>
      <c r="AW348" s="156" t="s">
        <v>35</v>
      </c>
      <c r="AX348" s="156" t="s">
        <v>81</v>
      </c>
      <c r="AY348" s="158" t="s">
        <v>137</v>
      </c>
    </row>
    <row r="349" spans="2:51" s="156" customFormat="1" ht="11.25">
      <c r="B349" s="155"/>
      <c r="D349" s="157" t="s">
        <v>146</v>
      </c>
      <c r="E349" s="158" t="s">
        <v>1</v>
      </c>
      <c r="F349" s="159" t="s">
        <v>601</v>
      </c>
      <c r="H349" s="158" t="s">
        <v>1</v>
      </c>
      <c r="I349" s="160"/>
      <c r="L349" s="155"/>
      <c r="M349" s="161"/>
      <c r="N349" s="162"/>
      <c r="O349" s="162"/>
      <c r="P349" s="162"/>
      <c r="Q349" s="162"/>
      <c r="R349" s="162"/>
      <c r="S349" s="162"/>
      <c r="T349" s="163"/>
      <c r="AT349" s="158" t="s">
        <v>146</v>
      </c>
      <c r="AU349" s="158" t="s">
        <v>91</v>
      </c>
      <c r="AV349" s="156" t="s">
        <v>89</v>
      </c>
      <c r="AW349" s="156" t="s">
        <v>35</v>
      </c>
      <c r="AX349" s="156" t="s">
        <v>81</v>
      </c>
      <c r="AY349" s="158" t="s">
        <v>137</v>
      </c>
    </row>
    <row r="350" spans="2:51" s="165" customFormat="1" ht="11.25">
      <c r="B350" s="164"/>
      <c r="D350" s="157" t="s">
        <v>146</v>
      </c>
      <c r="E350" s="166" t="s">
        <v>1</v>
      </c>
      <c r="F350" s="167" t="s">
        <v>602</v>
      </c>
      <c r="H350" s="168">
        <v>0.742</v>
      </c>
      <c r="I350" s="169"/>
      <c r="L350" s="164"/>
      <c r="M350" s="170"/>
      <c r="N350" s="171"/>
      <c r="O350" s="171"/>
      <c r="P350" s="171"/>
      <c r="Q350" s="171"/>
      <c r="R350" s="171"/>
      <c r="S350" s="171"/>
      <c r="T350" s="172"/>
      <c r="AT350" s="166" t="s">
        <v>146</v>
      </c>
      <c r="AU350" s="166" t="s">
        <v>91</v>
      </c>
      <c r="AV350" s="165" t="s">
        <v>91</v>
      </c>
      <c r="AW350" s="165" t="s">
        <v>35</v>
      </c>
      <c r="AX350" s="165" t="s">
        <v>81</v>
      </c>
      <c r="AY350" s="166" t="s">
        <v>137</v>
      </c>
    </row>
    <row r="351" spans="2:51" s="174" customFormat="1" ht="11.25">
      <c r="B351" s="173"/>
      <c r="D351" s="157" t="s">
        <v>146</v>
      </c>
      <c r="E351" s="175" t="s">
        <v>1</v>
      </c>
      <c r="F351" s="176" t="s">
        <v>149</v>
      </c>
      <c r="H351" s="177">
        <v>0.742</v>
      </c>
      <c r="I351" s="178"/>
      <c r="L351" s="173"/>
      <c r="M351" s="179"/>
      <c r="N351" s="180"/>
      <c r="O351" s="180"/>
      <c r="P351" s="180"/>
      <c r="Q351" s="180"/>
      <c r="R351" s="180"/>
      <c r="S351" s="180"/>
      <c r="T351" s="181"/>
      <c r="AT351" s="175" t="s">
        <v>146</v>
      </c>
      <c r="AU351" s="175" t="s">
        <v>91</v>
      </c>
      <c r="AV351" s="174" t="s">
        <v>144</v>
      </c>
      <c r="AW351" s="174" t="s">
        <v>35</v>
      </c>
      <c r="AX351" s="174" t="s">
        <v>89</v>
      </c>
      <c r="AY351" s="175" t="s">
        <v>137</v>
      </c>
    </row>
    <row r="352" spans="1:65" s="42" customFormat="1" ht="33" customHeight="1">
      <c r="A352" s="29"/>
      <c r="B352" s="28"/>
      <c r="C352" s="145" t="s">
        <v>350</v>
      </c>
      <c r="D352" s="145" t="s">
        <v>139</v>
      </c>
      <c r="E352" s="146" t="s">
        <v>603</v>
      </c>
      <c r="F352" s="147" t="s">
        <v>604</v>
      </c>
      <c r="G352" s="148" t="s">
        <v>165</v>
      </c>
      <c r="H352" s="149">
        <v>0.742</v>
      </c>
      <c r="I352" s="150"/>
      <c r="J352" s="151">
        <f>ROUND(I352*H352,2)</f>
        <v>0</v>
      </c>
      <c r="K352" s="147" t="s">
        <v>143</v>
      </c>
      <c r="L352" s="28"/>
      <c r="M352" s="300" t="s">
        <v>1</v>
      </c>
      <c r="N352" s="152" t="s">
        <v>46</v>
      </c>
      <c r="O352" s="65"/>
      <c r="P352" s="153">
        <f>O352*H352</f>
        <v>0</v>
      </c>
      <c r="Q352" s="153">
        <v>0</v>
      </c>
      <c r="R352" s="153">
        <f>Q352*H352</f>
        <v>0</v>
      </c>
      <c r="S352" s="153">
        <v>0</v>
      </c>
      <c r="T352" s="154">
        <f>S352*H352</f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301" t="s">
        <v>144</v>
      </c>
      <c r="AT352" s="301" t="s">
        <v>139</v>
      </c>
      <c r="AU352" s="301" t="s">
        <v>91</v>
      </c>
      <c r="AY352" s="276" t="s">
        <v>137</v>
      </c>
      <c r="BE352" s="302">
        <f>IF(N352="základní",J352,0)</f>
        <v>0</v>
      </c>
      <c r="BF352" s="302">
        <f>IF(N352="snížená",J352,0)</f>
        <v>0</v>
      </c>
      <c r="BG352" s="302">
        <f>IF(N352="zákl. přenesená",J352,0)</f>
        <v>0</v>
      </c>
      <c r="BH352" s="302">
        <f>IF(N352="sníž. přenesená",J352,0)</f>
        <v>0</v>
      </c>
      <c r="BI352" s="302">
        <f>IF(N352="nulová",J352,0)</f>
        <v>0</v>
      </c>
      <c r="BJ352" s="276" t="s">
        <v>89</v>
      </c>
      <c r="BK352" s="302">
        <f>ROUND(I352*H352,2)</f>
        <v>0</v>
      </c>
      <c r="BL352" s="276" t="s">
        <v>144</v>
      </c>
      <c r="BM352" s="301" t="s">
        <v>605</v>
      </c>
    </row>
    <row r="353" spans="1:65" s="42" customFormat="1" ht="44.25" customHeight="1">
      <c r="A353" s="29"/>
      <c r="B353" s="28"/>
      <c r="C353" s="145" t="s">
        <v>606</v>
      </c>
      <c r="D353" s="145" t="s">
        <v>139</v>
      </c>
      <c r="E353" s="146" t="s">
        <v>607</v>
      </c>
      <c r="F353" s="147" t="s">
        <v>608</v>
      </c>
      <c r="G353" s="148" t="s">
        <v>165</v>
      </c>
      <c r="H353" s="149">
        <v>0.742</v>
      </c>
      <c r="I353" s="150"/>
      <c r="J353" s="151">
        <f>ROUND(I353*H353,2)</f>
        <v>0</v>
      </c>
      <c r="K353" s="147" t="s">
        <v>143</v>
      </c>
      <c r="L353" s="28"/>
      <c r="M353" s="300" t="s">
        <v>1</v>
      </c>
      <c r="N353" s="152" t="s">
        <v>46</v>
      </c>
      <c r="O353" s="65"/>
      <c r="P353" s="153">
        <f>O353*H353</f>
        <v>0</v>
      </c>
      <c r="Q353" s="153">
        <v>0</v>
      </c>
      <c r="R353" s="153">
        <f>Q353*H353</f>
        <v>0</v>
      </c>
      <c r="S353" s="153">
        <v>0</v>
      </c>
      <c r="T353" s="154">
        <f>S353*H353</f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301" t="s">
        <v>144</v>
      </c>
      <c r="AT353" s="301" t="s">
        <v>139</v>
      </c>
      <c r="AU353" s="301" t="s">
        <v>91</v>
      </c>
      <c r="AY353" s="276" t="s">
        <v>137</v>
      </c>
      <c r="BE353" s="302">
        <f>IF(N353="základní",J353,0)</f>
        <v>0</v>
      </c>
      <c r="BF353" s="302">
        <f>IF(N353="snížená",J353,0)</f>
        <v>0</v>
      </c>
      <c r="BG353" s="302">
        <f>IF(N353="zákl. přenesená",J353,0)</f>
        <v>0</v>
      </c>
      <c r="BH353" s="302">
        <f>IF(N353="sníž. přenesená",J353,0)</f>
        <v>0</v>
      </c>
      <c r="BI353" s="302">
        <f>IF(N353="nulová",J353,0)</f>
        <v>0</v>
      </c>
      <c r="BJ353" s="276" t="s">
        <v>89</v>
      </c>
      <c r="BK353" s="302">
        <f>ROUND(I353*H353,2)</f>
        <v>0</v>
      </c>
      <c r="BL353" s="276" t="s">
        <v>144</v>
      </c>
      <c r="BM353" s="301" t="s">
        <v>609</v>
      </c>
    </row>
    <row r="354" spans="1:65" s="42" customFormat="1" ht="21.75" customHeight="1">
      <c r="A354" s="29"/>
      <c r="B354" s="28"/>
      <c r="C354" s="145" t="s">
        <v>610</v>
      </c>
      <c r="D354" s="145" t="s">
        <v>139</v>
      </c>
      <c r="E354" s="146" t="s">
        <v>611</v>
      </c>
      <c r="F354" s="147" t="s">
        <v>612</v>
      </c>
      <c r="G354" s="148" t="s">
        <v>226</v>
      </c>
      <c r="H354" s="149">
        <v>0.054</v>
      </c>
      <c r="I354" s="150"/>
      <c r="J354" s="151">
        <f>ROUND(I354*H354,2)</f>
        <v>0</v>
      </c>
      <c r="K354" s="147" t="s">
        <v>143</v>
      </c>
      <c r="L354" s="28"/>
      <c r="M354" s="300" t="s">
        <v>1</v>
      </c>
      <c r="N354" s="152" t="s">
        <v>46</v>
      </c>
      <c r="O354" s="65"/>
      <c r="P354" s="153">
        <f>O354*H354</f>
        <v>0</v>
      </c>
      <c r="Q354" s="153">
        <v>1.06277</v>
      </c>
      <c r="R354" s="153">
        <f>Q354*H354</f>
        <v>0.057389579999999996</v>
      </c>
      <c r="S354" s="153">
        <v>0</v>
      </c>
      <c r="T354" s="154">
        <f>S354*H354</f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301" t="s">
        <v>144</v>
      </c>
      <c r="AT354" s="301" t="s">
        <v>139</v>
      </c>
      <c r="AU354" s="301" t="s">
        <v>91</v>
      </c>
      <c r="AY354" s="276" t="s">
        <v>137</v>
      </c>
      <c r="BE354" s="302">
        <f>IF(N354="základní",J354,0)</f>
        <v>0</v>
      </c>
      <c r="BF354" s="302">
        <f>IF(N354="snížená",J354,0)</f>
        <v>0</v>
      </c>
      <c r="BG354" s="302">
        <f>IF(N354="zákl. přenesená",J354,0)</f>
        <v>0</v>
      </c>
      <c r="BH354" s="302">
        <f>IF(N354="sníž. přenesená",J354,0)</f>
        <v>0</v>
      </c>
      <c r="BI354" s="302">
        <f>IF(N354="nulová",J354,0)</f>
        <v>0</v>
      </c>
      <c r="BJ354" s="276" t="s">
        <v>89</v>
      </c>
      <c r="BK354" s="302">
        <f>ROUND(I354*H354,2)</f>
        <v>0</v>
      </c>
      <c r="BL354" s="276" t="s">
        <v>144</v>
      </c>
      <c r="BM354" s="301" t="s">
        <v>613</v>
      </c>
    </row>
    <row r="355" spans="2:51" s="156" customFormat="1" ht="22.5">
      <c r="B355" s="155"/>
      <c r="D355" s="157" t="s">
        <v>146</v>
      </c>
      <c r="E355" s="158" t="s">
        <v>1</v>
      </c>
      <c r="F355" s="159" t="s">
        <v>614</v>
      </c>
      <c r="H355" s="158" t="s">
        <v>1</v>
      </c>
      <c r="I355" s="160"/>
      <c r="L355" s="155"/>
      <c r="M355" s="161"/>
      <c r="N355" s="162"/>
      <c r="O355" s="162"/>
      <c r="P355" s="162"/>
      <c r="Q355" s="162"/>
      <c r="R355" s="162"/>
      <c r="S355" s="162"/>
      <c r="T355" s="163"/>
      <c r="AT355" s="158" t="s">
        <v>146</v>
      </c>
      <c r="AU355" s="158" t="s">
        <v>91</v>
      </c>
      <c r="AV355" s="156" t="s">
        <v>89</v>
      </c>
      <c r="AW355" s="156" t="s">
        <v>35</v>
      </c>
      <c r="AX355" s="156" t="s">
        <v>81</v>
      </c>
      <c r="AY355" s="158" t="s">
        <v>137</v>
      </c>
    </row>
    <row r="356" spans="2:51" s="156" customFormat="1" ht="11.25">
      <c r="B356" s="155"/>
      <c r="D356" s="157" t="s">
        <v>146</v>
      </c>
      <c r="E356" s="158" t="s">
        <v>1</v>
      </c>
      <c r="F356" s="159" t="s">
        <v>601</v>
      </c>
      <c r="H356" s="158" t="s">
        <v>1</v>
      </c>
      <c r="I356" s="160"/>
      <c r="L356" s="155"/>
      <c r="M356" s="161"/>
      <c r="N356" s="162"/>
      <c r="O356" s="162"/>
      <c r="P356" s="162"/>
      <c r="Q356" s="162"/>
      <c r="R356" s="162"/>
      <c r="S356" s="162"/>
      <c r="T356" s="163"/>
      <c r="AT356" s="158" t="s">
        <v>146</v>
      </c>
      <c r="AU356" s="158" t="s">
        <v>91</v>
      </c>
      <c r="AV356" s="156" t="s">
        <v>89</v>
      </c>
      <c r="AW356" s="156" t="s">
        <v>35</v>
      </c>
      <c r="AX356" s="156" t="s">
        <v>81</v>
      </c>
      <c r="AY356" s="158" t="s">
        <v>137</v>
      </c>
    </row>
    <row r="357" spans="2:51" s="165" customFormat="1" ht="11.25">
      <c r="B357" s="164"/>
      <c r="D357" s="157" t="s">
        <v>146</v>
      </c>
      <c r="E357" s="166" t="s">
        <v>1</v>
      </c>
      <c r="F357" s="167" t="s">
        <v>615</v>
      </c>
      <c r="H357" s="168">
        <v>0.054</v>
      </c>
      <c r="I357" s="169"/>
      <c r="L357" s="164"/>
      <c r="M357" s="170"/>
      <c r="N357" s="171"/>
      <c r="O357" s="171"/>
      <c r="P357" s="171"/>
      <c r="Q357" s="171"/>
      <c r="R357" s="171"/>
      <c r="S357" s="171"/>
      <c r="T357" s="172"/>
      <c r="AT357" s="166" t="s">
        <v>146</v>
      </c>
      <c r="AU357" s="166" t="s">
        <v>91</v>
      </c>
      <c r="AV357" s="165" t="s">
        <v>91</v>
      </c>
      <c r="AW357" s="165" t="s">
        <v>35</v>
      </c>
      <c r="AX357" s="165" t="s">
        <v>81</v>
      </c>
      <c r="AY357" s="166" t="s">
        <v>137</v>
      </c>
    </row>
    <row r="358" spans="2:51" s="174" customFormat="1" ht="11.25">
      <c r="B358" s="173"/>
      <c r="D358" s="157" t="s">
        <v>146</v>
      </c>
      <c r="E358" s="175" t="s">
        <v>1</v>
      </c>
      <c r="F358" s="176" t="s">
        <v>149</v>
      </c>
      <c r="H358" s="177">
        <v>0.054</v>
      </c>
      <c r="I358" s="178"/>
      <c r="L358" s="173"/>
      <c r="M358" s="179"/>
      <c r="N358" s="180"/>
      <c r="O358" s="180"/>
      <c r="P358" s="180"/>
      <c r="Q358" s="180"/>
      <c r="R358" s="180"/>
      <c r="S358" s="180"/>
      <c r="T358" s="181"/>
      <c r="AT358" s="175" t="s">
        <v>146</v>
      </c>
      <c r="AU358" s="175" t="s">
        <v>91</v>
      </c>
      <c r="AV358" s="174" t="s">
        <v>144</v>
      </c>
      <c r="AW358" s="174" t="s">
        <v>35</v>
      </c>
      <c r="AX358" s="174" t="s">
        <v>89</v>
      </c>
      <c r="AY358" s="175" t="s">
        <v>137</v>
      </c>
    </row>
    <row r="359" spans="1:65" s="42" customFormat="1" ht="37.9" customHeight="1">
      <c r="A359" s="29"/>
      <c r="B359" s="28"/>
      <c r="C359" s="145" t="s">
        <v>616</v>
      </c>
      <c r="D359" s="145" t="s">
        <v>139</v>
      </c>
      <c r="E359" s="146" t="s">
        <v>617</v>
      </c>
      <c r="F359" s="147" t="s">
        <v>618</v>
      </c>
      <c r="G359" s="148" t="s">
        <v>157</v>
      </c>
      <c r="H359" s="149">
        <v>7.73</v>
      </c>
      <c r="I359" s="150"/>
      <c r="J359" s="151">
        <f>ROUND(I359*H359,2)</f>
        <v>0</v>
      </c>
      <c r="K359" s="147" t="s">
        <v>143</v>
      </c>
      <c r="L359" s="28"/>
      <c r="M359" s="300" t="s">
        <v>1</v>
      </c>
      <c r="N359" s="152" t="s">
        <v>46</v>
      </c>
      <c r="O359" s="65"/>
      <c r="P359" s="153">
        <f>O359*H359</f>
        <v>0</v>
      </c>
      <c r="Q359" s="153">
        <v>2E-05</v>
      </c>
      <c r="R359" s="153">
        <f>Q359*H359</f>
        <v>0.00015460000000000002</v>
      </c>
      <c r="S359" s="153">
        <v>0</v>
      </c>
      <c r="T359" s="154">
        <f>S359*H359</f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301" t="s">
        <v>144</v>
      </c>
      <c r="AT359" s="301" t="s">
        <v>139</v>
      </c>
      <c r="AU359" s="301" t="s">
        <v>91</v>
      </c>
      <c r="AY359" s="276" t="s">
        <v>137</v>
      </c>
      <c r="BE359" s="302">
        <f>IF(N359="základní",J359,0)</f>
        <v>0</v>
      </c>
      <c r="BF359" s="302">
        <f>IF(N359="snížená",J359,0)</f>
        <v>0</v>
      </c>
      <c r="BG359" s="302">
        <f>IF(N359="zákl. přenesená",J359,0)</f>
        <v>0</v>
      </c>
      <c r="BH359" s="302">
        <f>IF(N359="sníž. přenesená",J359,0)</f>
        <v>0</v>
      </c>
      <c r="BI359" s="302">
        <f>IF(N359="nulová",J359,0)</f>
        <v>0</v>
      </c>
      <c r="BJ359" s="276" t="s">
        <v>89</v>
      </c>
      <c r="BK359" s="302">
        <f>ROUND(I359*H359,2)</f>
        <v>0</v>
      </c>
      <c r="BL359" s="276" t="s">
        <v>144</v>
      </c>
      <c r="BM359" s="301" t="s">
        <v>619</v>
      </c>
    </row>
    <row r="360" spans="2:51" s="156" customFormat="1" ht="11.25">
      <c r="B360" s="155"/>
      <c r="D360" s="157" t="s">
        <v>146</v>
      </c>
      <c r="E360" s="158" t="s">
        <v>1</v>
      </c>
      <c r="F360" s="159" t="s">
        <v>620</v>
      </c>
      <c r="H360" s="158" t="s">
        <v>1</v>
      </c>
      <c r="I360" s="160"/>
      <c r="L360" s="155"/>
      <c r="M360" s="161"/>
      <c r="N360" s="162"/>
      <c r="O360" s="162"/>
      <c r="P360" s="162"/>
      <c r="Q360" s="162"/>
      <c r="R360" s="162"/>
      <c r="S360" s="162"/>
      <c r="T360" s="163"/>
      <c r="AT360" s="158" t="s">
        <v>146</v>
      </c>
      <c r="AU360" s="158" t="s">
        <v>91</v>
      </c>
      <c r="AV360" s="156" t="s">
        <v>89</v>
      </c>
      <c r="AW360" s="156" t="s">
        <v>35</v>
      </c>
      <c r="AX360" s="156" t="s">
        <v>81</v>
      </c>
      <c r="AY360" s="158" t="s">
        <v>137</v>
      </c>
    </row>
    <row r="361" spans="2:51" s="156" customFormat="1" ht="11.25">
      <c r="B361" s="155"/>
      <c r="D361" s="157" t="s">
        <v>146</v>
      </c>
      <c r="E361" s="158" t="s">
        <v>1</v>
      </c>
      <c r="F361" s="159" t="s">
        <v>601</v>
      </c>
      <c r="H361" s="158" t="s">
        <v>1</v>
      </c>
      <c r="I361" s="160"/>
      <c r="L361" s="155"/>
      <c r="M361" s="161"/>
      <c r="N361" s="162"/>
      <c r="O361" s="162"/>
      <c r="P361" s="162"/>
      <c r="Q361" s="162"/>
      <c r="R361" s="162"/>
      <c r="S361" s="162"/>
      <c r="T361" s="163"/>
      <c r="AT361" s="158" t="s">
        <v>146</v>
      </c>
      <c r="AU361" s="158" t="s">
        <v>91</v>
      </c>
      <c r="AV361" s="156" t="s">
        <v>89</v>
      </c>
      <c r="AW361" s="156" t="s">
        <v>35</v>
      </c>
      <c r="AX361" s="156" t="s">
        <v>81</v>
      </c>
      <c r="AY361" s="158" t="s">
        <v>137</v>
      </c>
    </row>
    <row r="362" spans="2:51" s="165" customFormat="1" ht="11.25">
      <c r="B362" s="164"/>
      <c r="D362" s="157" t="s">
        <v>146</v>
      </c>
      <c r="E362" s="166" t="s">
        <v>1</v>
      </c>
      <c r="F362" s="167" t="s">
        <v>621</v>
      </c>
      <c r="H362" s="168">
        <v>7.73</v>
      </c>
      <c r="I362" s="169"/>
      <c r="L362" s="164"/>
      <c r="M362" s="170"/>
      <c r="N362" s="171"/>
      <c r="O362" s="171"/>
      <c r="P362" s="171"/>
      <c r="Q362" s="171"/>
      <c r="R362" s="171"/>
      <c r="S362" s="171"/>
      <c r="T362" s="172"/>
      <c r="AT362" s="166" t="s">
        <v>146</v>
      </c>
      <c r="AU362" s="166" t="s">
        <v>91</v>
      </c>
      <c r="AV362" s="165" t="s">
        <v>91</v>
      </c>
      <c r="AW362" s="165" t="s">
        <v>35</v>
      </c>
      <c r="AX362" s="165" t="s">
        <v>81</v>
      </c>
      <c r="AY362" s="166" t="s">
        <v>137</v>
      </c>
    </row>
    <row r="363" spans="2:51" s="174" customFormat="1" ht="11.25">
      <c r="B363" s="173"/>
      <c r="D363" s="157" t="s">
        <v>146</v>
      </c>
      <c r="E363" s="175" t="s">
        <v>1</v>
      </c>
      <c r="F363" s="176" t="s">
        <v>149</v>
      </c>
      <c r="H363" s="177">
        <v>7.73</v>
      </c>
      <c r="I363" s="178"/>
      <c r="L363" s="173"/>
      <c r="M363" s="179"/>
      <c r="N363" s="180"/>
      <c r="O363" s="180"/>
      <c r="P363" s="180"/>
      <c r="Q363" s="180"/>
      <c r="R363" s="180"/>
      <c r="S363" s="180"/>
      <c r="T363" s="181"/>
      <c r="AT363" s="175" t="s">
        <v>146</v>
      </c>
      <c r="AU363" s="175" t="s">
        <v>91</v>
      </c>
      <c r="AV363" s="174" t="s">
        <v>144</v>
      </c>
      <c r="AW363" s="174" t="s">
        <v>35</v>
      </c>
      <c r="AX363" s="174" t="s">
        <v>89</v>
      </c>
      <c r="AY363" s="175" t="s">
        <v>137</v>
      </c>
    </row>
    <row r="364" spans="1:65" s="42" customFormat="1" ht="33" customHeight="1">
      <c r="A364" s="29"/>
      <c r="B364" s="28"/>
      <c r="C364" s="145" t="s">
        <v>622</v>
      </c>
      <c r="D364" s="145" t="s">
        <v>139</v>
      </c>
      <c r="E364" s="146" t="s">
        <v>623</v>
      </c>
      <c r="F364" s="147" t="s">
        <v>624</v>
      </c>
      <c r="G364" s="148" t="s">
        <v>142</v>
      </c>
      <c r="H364" s="149">
        <v>2.654</v>
      </c>
      <c r="I364" s="150"/>
      <c r="J364" s="151">
        <f>ROUND(I364*H364,2)</f>
        <v>0</v>
      </c>
      <c r="K364" s="147" t="s">
        <v>143</v>
      </c>
      <c r="L364" s="28"/>
      <c r="M364" s="300" t="s">
        <v>1</v>
      </c>
      <c r="N364" s="152" t="s">
        <v>46</v>
      </c>
      <c r="O364" s="65"/>
      <c r="P364" s="153">
        <f>O364*H364</f>
        <v>0</v>
      </c>
      <c r="Q364" s="153">
        <v>0.0041</v>
      </c>
      <c r="R364" s="153">
        <f>Q364*H364</f>
        <v>0.010881400000000001</v>
      </c>
      <c r="S364" s="153">
        <v>0</v>
      </c>
      <c r="T364" s="154">
        <f>S364*H364</f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301" t="s">
        <v>144</v>
      </c>
      <c r="AT364" s="301" t="s">
        <v>139</v>
      </c>
      <c r="AU364" s="301" t="s">
        <v>91</v>
      </c>
      <c r="AY364" s="276" t="s">
        <v>137</v>
      </c>
      <c r="BE364" s="302">
        <f>IF(N364="základní",J364,0)</f>
        <v>0</v>
      </c>
      <c r="BF364" s="302">
        <f>IF(N364="snížená",J364,0)</f>
        <v>0</v>
      </c>
      <c r="BG364" s="302">
        <f>IF(N364="zákl. přenesená",J364,0)</f>
        <v>0</v>
      </c>
      <c r="BH364" s="302">
        <f>IF(N364="sníž. přenesená",J364,0)</f>
        <v>0</v>
      </c>
      <c r="BI364" s="302">
        <f>IF(N364="nulová",J364,0)</f>
        <v>0</v>
      </c>
      <c r="BJ364" s="276" t="s">
        <v>89</v>
      </c>
      <c r="BK364" s="302">
        <f>ROUND(I364*H364,2)</f>
        <v>0</v>
      </c>
      <c r="BL364" s="276" t="s">
        <v>144</v>
      </c>
      <c r="BM364" s="301" t="s">
        <v>625</v>
      </c>
    </row>
    <row r="365" spans="2:51" s="156" customFormat="1" ht="11.25">
      <c r="B365" s="155"/>
      <c r="D365" s="157" t="s">
        <v>146</v>
      </c>
      <c r="E365" s="158" t="s">
        <v>1</v>
      </c>
      <c r="F365" s="159" t="s">
        <v>626</v>
      </c>
      <c r="H365" s="158" t="s">
        <v>1</v>
      </c>
      <c r="I365" s="160"/>
      <c r="L365" s="155"/>
      <c r="M365" s="161"/>
      <c r="N365" s="162"/>
      <c r="O365" s="162"/>
      <c r="P365" s="162"/>
      <c r="Q365" s="162"/>
      <c r="R365" s="162"/>
      <c r="S365" s="162"/>
      <c r="T365" s="163"/>
      <c r="AT365" s="158" t="s">
        <v>146</v>
      </c>
      <c r="AU365" s="158" t="s">
        <v>91</v>
      </c>
      <c r="AV365" s="156" t="s">
        <v>89</v>
      </c>
      <c r="AW365" s="156" t="s">
        <v>35</v>
      </c>
      <c r="AX365" s="156" t="s">
        <v>81</v>
      </c>
      <c r="AY365" s="158" t="s">
        <v>137</v>
      </c>
    </row>
    <row r="366" spans="2:51" s="156" customFormat="1" ht="11.25">
      <c r="B366" s="155"/>
      <c r="D366" s="157" t="s">
        <v>146</v>
      </c>
      <c r="E366" s="158" t="s">
        <v>1</v>
      </c>
      <c r="F366" s="159" t="s">
        <v>627</v>
      </c>
      <c r="H366" s="158" t="s">
        <v>1</v>
      </c>
      <c r="I366" s="160"/>
      <c r="L366" s="155"/>
      <c r="M366" s="161"/>
      <c r="N366" s="162"/>
      <c r="O366" s="162"/>
      <c r="P366" s="162"/>
      <c r="Q366" s="162"/>
      <c r="R366" s="162"/>
      <c r="S366" s="162"/>
      <c r="T366" s="163"/>
      <c r="AT366" s="158" t="s">
        <v>146</v>
      </c>
      <c r="AU366" s="158" t="s">
        <v>91</v>
      </c>
      <c r="AV366" s="156" t="s">
        <v>89</v>
      </c>
      <c r="AW366" s="156" t="s">
        <v>35</v>
      </c>
      <c r="AX366" s="156" t="s">
        <v>81</v>
      </c>
      <c r="AY366" s="158" t="s">
        <v>137</v>
      </c>
    </row>
    <row r="367" spans="2:51" s="165" customFormat="1" ht="11.25">
      <c r="B367" s="164"/>
      <c r="D367" s="157" t="s">
        <v>146</v>
      </c>
      <c r="E367" s="166" t="s">
        <v>1</v>
      </c>
      <c r="F367" s="167" t="s">
        <v>182</v>
      </c>
      <c r="H367" s="168">
        <v>2.654</v>
      </c>
      <c r="I367" s="169"/>
      <c r="L367" s="164"/>
      <c r="M367" s="170"/>
      <c r="N367" s="171"/>
      <c r="O367" s="171"/>
      <c r="P367" s="171"/>
      <c r="Q367" s="171"/>
      <c r="R367" s="171"/>
      <c r="S367" s="171"/>
      <c r="T367" s="172"/>
      <c r="AT367" s="166" t="s">
        <v>146</v>
      </c>
      <c r="AU367" s="166" t="s">
        <v>91</v>
      </c>
      <c r="AV367" s="165" t="s">
        <v>91</v>
      </c>
      <c r="AW367" s="165" t="s">
        <v>35</v>
      </c>
      <c r="AX367" s="165" t="s">
        <v>81</v>
      </c>
      <c r="AY367" s="166" t="s">
        <v>137</v>
      </c>
    </row>
    <row r="368" spans="2:51" s="174" customFormat="1" ht="11.25">
      <c r="B368" s="173"/>
      <c r="D368" s="157" t="s">
        <v>146</v>
      </c>
      <c r="E368" s="175" t="s">
        <v>1</v>
      </c>
      <c r="F368" s="176" t="s">
        <v>149</v>
      </c>
      <c r="H368" s="177">
        <v>2.654</v>
      </c>
      <c r="I368" s="178"/>
      <c r="L368" s="173"/>
      <c r="M368" s="179"/>
      <c r="N368" s="180"/>
      <c r="O368" s="180"/>
      <c r="P368" s="180"/>
      <c r="Q368" s="180"/>
      <c r="R368" s="180"/>
      <c r="S368" s="180"/>
      <c r="T368" s="181"/>
      <c r="AT368" s="175" t="s">
        <v>146</v>
      </c>
      <c r="AU368" s="175" t="s">
        <v>91</v>
      </c>
      <c r="AV368" s="174" t="s">
        <v>144</v>
      </c>
      <c r="AW368" s="174" t="s">
        <v>35</v>
      </c>
      <c r="AX368" s="174" t="s">
        <v>89</v>
      </c>
      <c r="AY368" s="175" t="s">
        <v>137</v>
      </c>
    </row>
    <row r="369" spans="1:65" s="42" customFormat="1" ht="55.5" customHeight="1">
      <c r="A369" s="29"/>
      <c r="B369" s="28"/>
      <c r="C369" s="145" t="s">
        <v>628</v>
      </c>
      <c r="D369" s="145" t="s">
        <v>139</v>
      </c>
      <c r="E369" s="146" t="s">
        <v>629</v>
      </c>
      <c r="F369" s="147" t="s">
        <v>630</v>
      </c>
      <c r="G369" s="148" t="s">
        <v>142</v>
      </c>
      <c r="H369" s="149">
        <v>2.654</v>
      </c>
      <c r="I369" s="150"/>
      <c r="J369" s="151">
        <f>ROUND(I369*H369,2)</f>
        <v>0</v>
      </c>
      <c r="K369" s="147" t="s">
        <v>143</v>
      </c>
      <c r="L369" s="28"/>
      <c r="M369" s="300" t="s">
        <v>1</v>
      </c>
      <c r="N369" s="152" t="s">
        <v>46</v>
      </c>
      <c r="O369" s="65"/>
      <c r="P369" s="153">
        <f>O369*H369</f>
        <v>0</v>
      </c>
      <c r="Q369" s="153">
        <v>0.07102</v>
      </c>
      <c r="R369" s="153">
        <f>Q369*H369</f>
        <v>0.18848708</v>
      </c>
      <c r="S369" s="153">
        <v>0</v>
      </c>
      <c r="T369" s="154">
        <f>S369*H369</f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301" t="s">
        <v>144</v>
      </c>
      <c r="AT369" s="301" t="s">
        <v>139</v>
      </c>
      <c r="AU369" s="301" t="s">
        <v>91</v>
      </c>
      <c r="AY369" s="276" t="s">
        <v>137</v>
      </c>
      <c r="BE369" s="302">
        <f>IF(N369="základní",J369,0)</f>
        <v>0</v>
      </c>
      <c r="BF369" s="302">
        <f>IF(N369="snížená",J369,0)</f>
        <v>0</v>
      </c>
      <c r="BG369" s="302">
        <f>IF(N369="zákl. přenesená",J369,0)</f>
        <v>0</v>
      </c>
      <c r="BH369" s="302">
        <f>IF(N369="sníž. přenesená",J369,0)</f>
        <v>0</v>
      </c>
      <c r="BI369" s="302">
        <f>IF(N369="nulová",J369,0)</f>
        <v>0</v>
      </c>
      <c r="BJ369" s="276" t="s">
        <v>89</v>
      </c>
      <c r="BK369" s="302">
        <f>ROUND(I369*H369,2)</f>
        <v>0</v>
      </c>
      <c r="BL369" s="276" t="s">
        <v>144</v>
      </c>
      <c r="BM369" s="301" t="s">
        <v>631</v>
      </c>
    </row>
    <row r="370" spans="2:51" s="156" customFormat="1" ht="11.25">
      <c r="B370" s="155"/>
      <c r="D370" s="157" t="s">
        <v>146</v>
      </c>
      <c r="E370" s="158" t="s">
        <v>1</v>
      </c>
      <c r="F370" s="159" t="s">
        <v>632</v>
      </c>
      <c r="H370" s="158" t="s">
        <v>1</v>
      </c>
      <c r="I370" s="160"/>
      <c r="L370" s="155"/>
      <c r="M370" s="161"/>
      <c r="N370" s="162"/>
      <c r="O370" s="162"/>
      <c r="P370" s="162"/>
      <c r="Q370" s="162"/>
      <c r="R370" s="162"/>
      <c r="S370" s="162"/>
      <c r="T370" s="163"/>
      <c r="AT370" s="158" t="s">
        <v>146</v>
      </c>
      <c r="AU370" s="158" t="s">
        <v>91</v>
      </c>
      <c r="AV370" s="156" t="s">
        <v>89</v>
      </c>
      <c r="AW370" s="156" t="s">
        <v>35</v>
      </c>
      <c r="AX370" s="156" t="s">
        <v>81</v>
      </c>
      <c r="AY370" s="158" t="s">
        <v>137</v>
      </c>
    </row>
    <row r="371" spans="2:51" s="156" customFormat="1" ht="11.25">
      <c r="B371" s="155"/>
      <c r="D371" s="157" t="s">
        <v>146</v>
      </c>
      <c r="E371" s="158" t="s">
        <v>1</v>
      </c>
      <c r="F371" s="159" t="s">
        <v>627</v>
      </c>
      <c r="H371" s="158" t="s">
        <v>1</v>
      </c>
      <c r="I371" s="160"/>
      <c r="L371" s="155"/>
      <c r="M371" s="161"/>
      <c r="N371" s="162"/>
      <c r="O371" s="162"/>
      <c r="P371" s="162"/>
      <c r="Q371" s="162"/>
      <c r="R371" s="162"/>
      <c r="S371" s="162"/>
      <c r="T371" s="163"/>
      <c r="AT371" s="158" t="s">
        <v>146</v>
      </c>
      <c r="AU371" s="158" t="s">
        <v>91</v>
      </c>
      <c r="AV371" s="156" t="s">
        <v>89</v>
      </c>
      <c r="AW371" s="156" t="s">
        <v>35</v>
      </c>
      <c r="AX371" s="156" t="s">
        <v>81</v>
      </c>
      <c r="AY371" s="158" t="s">
        <v>137</v>
      </c>
    </row>
    <row r="372" spans="2:51" s="165" customFormat="1" ht="11.25">
      <c r="B372" s="164"/>
      <c r="D372" s="157" t="s">
        <v>146</v>
      </c>
      <c r="E372" s="166" t="s">
        <v>1</v>
      </c>
      <c r="F372" s="167" t="s">
        <v>182</v>
      </c>
      <c r="H372" s="168">
        <v>2.654</v>
      </c>
      <c r="I372" s="169"/>
      <c r="L372" s="164"/>
      <c r="M372" s="170"/>
      <c r="N372" s="171"/>
      <c r="O372" s="171"/>
      <c r="P372" s="171"/>
      <c r="Q372" s="171"/>
      <c r="R372" s="171"/>
      <c r="S372" s="171"/>
      <c r="T372" s="172"/>
      <c r="AT372" s="166" t="s">
        <v>146</v>
      </c>
      <c r="AU372" s="166" t="s">
        <v>91</v>
      </c>
      <c r="AV372" s="165" t="s">
        <v>91</v>
      </c>
      <c r="AW372" s="165" t="s">
        <v>35</v>
      </c>
      <c r="AX372" s="165" t="s">
        <v>81</v>
      </c>
      <c r="AY372" s="166" t="s">
        <v>137</v>
      </c>
    </row>
    <row r="373" spans="2:51" s="174" customFormat="1" ht="11.25">
      <c r="B373" s="173"/>
      <c r="D373" s="157" t="s">
        <v>146</v>
      </c>
      <c r="E373" s="175" t="s">
        <v>1</v>
      </c>
      <c r="F373" s="176" t="s">
        <v>149</v>
      </c>
      <c r="H373" s="177">
        <v>2.654</v>
      </c>
      <c r="I373" s="178"/>
      <c r="L373" s="173"/>
      <c r="M373" s="179"/>
      <c r="N373" s="180"/>
      <c r="O373" s="180"/>
      <c r="P373" s="180"/>
      <c r="Q373" s="180"/>
      <c r="R373" s="180"/>
      <c r="S373" s="180"/>
      <c r="T373" s="181"/>
      <c r="AT373" s="175" t="s">
        <v>146</v>
      </c>
      <c r="AU373" s="175" t="s">
        <v>91</v>
      </c>
      <c r="AV373" s="174" t="s">
        <v>144</v>
      </c>
      <c r="AW373" s="174" t="s">
        <v>35</v>
      </c>
      <c r="AX373" s="174" t="s">
        <v>89</v>
      </c>
      <c r="AY373" s="175" t="s">
        <v>137</v>
      </c>
    </row>
    <row r="374" spans="1:65" s="42" customFormat="1" ht="24.2" customHeight="1">
      <c r="A374" s="29"/>
      <c r="B374" s="28"/>
      <c r="C374" s="145" t="s">
        <v>633</v>
      </c>
      <c r="D374" s="145" t="s">
        <v>139</v>
      </c>
      <c r="E374" s="146" t="s">
        <v>634</v>
      </c>
      <c r="F374" s="147" t="s">
        <v>635</v>
      </c>
      <c r="G374" s="148" t="s">
        <v>142</v>
      </c>
      <c r="H374" s="149">
        <v>15.3</v>
      </c>
      <c r="I374" s="150"/>
      <c r="J374" s="151">
        <f>ROUND(I374*H374,2)</f>
        <v>0</v>
      </c>
      <c r="K374" s="147" t="s">
        <v>143</v>
      </c>
      <c r="L374" s="28"/>
      <c r="M374" s="300" t="s">
        <v>1</v>
      </c>
      <c r="N374" s="152" t="s">
        <v>46</v>
      </c>
      <c r="O374" s="65"/>
      <c r="P374" s="153">
        <f>O374*H374</f>
        <v>0</v>
      </c>
      <c r="Q374" s="153">
        <v>0.4593</v>
      </c>
      <c r="R374" s="153">
        <f>Q374*H374</f>
        <v>7.02729</v>
      </c>
      <c r="S374" s="153">
        <v>0</v>
      </c>
      <c r="T374" s="154">
        <f>S374*H374</f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301" t="s">
        <v>144</v>
      </c>
      <c r="AT374" s="301" t="s">
        <v>139</v>
      </c>
      <c r="AU374" s="301" t="s">
        <v>91</v>
      </c>
      <c r="AY374" s="276" t="s">
        <v>137</v>
      </c>
      <c r="BE374" s="302">
        <f>IF(N374="základní",J374,0)</f>
        <v>0</v>
      </c>
      <c r="BF374" s="302">
        <f>IF(N374="snížená",J374,0)</f>
        <v>0</v>
      </c>
      <c r="BG374" s="302">
        <f>IF(N374="zákl. přenesená",J374,0)</f>
        <v>0</v>
      </c>
      <c r="BH374" s="302">
        <f>IF(N374="sníž. přenesená",J374,0)</f>
        <v>0</v>
      </c>
      <c r="BI374" s="302">
        <f>IF(N374="nulová",J374,0)</f>
        <v>0</v>
      </c>
      <c r="BJ374" s="276" t="s">
        <v>89</v>
      </c>
      <c r="BK374" s="302">
        <f>ROUND(I374*H374,2)</f>
        <v>0</v>
      </c>
      <c r="BL374" s="276" t="s">
        <v>144</v>
      </c>
      <c r="BM374" s="301" t="s">
        <v>636</v>
      </c>
    </row>
    <row r="375" spans="2:51" s="156" customFormat="1" ht="11.25">
      <c r="B375" s="155"/>
      <c r="D375" s="157" t="s">
        <v>146</v>
      </c>
      <c r="E375" s="158" t="s">
        <v>1</v>
      </c>
      <c r="F375" s="159" t="s">
        <v>637</v>
      </c>
      <c r="H375" s="158" t="s">
        <v>1</v>
      </c>
      <c r="I375" s="160"/>
      <c r="L375" s="155"/>
      <c r="M375" s="161"/>
      <c r="N375" s="162"/>
      <c r="O375" s="162"/>
      <c r="P375" s="162"/>
      <c r="Q375" s="162"/>
      <c r="R375" s="162"/>
      <c r="S375" s="162"/>
      <c r="T375" s="163"/>
      <c r="AT375" s="158" t="s">
        <v>146</v>
      </c>
      <c r="AU375" s="158" t="s">
        <v>91</v>
      </c>
      <c r="AV375" s="156" t="s">
        <v>89</v>
      </c>
      <c r="AW375" s="156" t="s">
        <v>35</v>
      </c>
      <c r="AX375" s="156" t="s">
        <v>81</v>
      </c>
      <c r="AY375" s="158" t="s">
        <v>137</v>
      </c>
    </row>
    <row r="376" spans="2:51" s="165" customFormat="1" ht="11.25">
      <c r="B376" s="164"/>
      <c r="D376" s="157" t="s">
        <v>146</v>
      </c>
      <c r="E376" s="166" t="s">
        <v>1</v>
      </c>
      <c r="F376" s="167" t="s">
        <v>638</v>
      </c>
      <c r="H376" s="168">
        <v>15.3</v>
      </c>
      <c r="I376" s="169"/>
      <c r="L376" s="164"/>
      <c r="M376" s="170"/>
      <c r="N376" s="171"/>
      <c r="O376" s="171"/>
      <c r="P376" s="171"/>
      <c r="Q376" s="171"/>
      <c r="R376" s="171"/>
      <c r="S376" s="171"/>
      <c r="T376" s="172"/>
      <c r="AT376" s="166" t="s">
        <v>146</v>
      </c>
      <c r="AU376" s="166" t="s">
        <v>91</v>
      </c>
      <c r="AV376" s="165" t="s">
        <v>91</v>
      </c>
      <c r="AW376" s="165" t="s">
        <v>35</v>
      </c>
      <c r="AX376" s="165" t="s">
        <v>81</v>
      </c>
      <c r="AY376" s="166" t="s">
        <v>137</v>
      </c>
    </row>
    <row r="377" spans="2:51" s="174" customFormat="1" ht="11.25">
      <c r="B377" s="173"/>
      <c r="D377" s="157" t="s">
        <v>146</v>
      </c>
      <c r="E377" s="175" t="s">
        <v>1</v>
      </c>
      <c r="F377" s="176" t="s">
        <v>149</v>
      </c>
      <c r="H377" s="177">
        <v>15.3</v>
      </c>
      <c r="I377" s="178"/>
      <c r="L377" s="173"/>
      <c r="M377" s="179"/>
      <c r="N377" s="180"/>
      <c r="O377" s="180"/>
      <c r="P377" s="180"/>
      <c r="Q377" s="180"/>
      <c r="R377" s="180"/>
      <c r="S377" s="180"/>
      <c r="T377" s="181"/>
      <c r="AT377" s="175" t="s">
        <v>146</v>
      </c>
      <c r="AU377" s="175" t="s">
        <v>91</v>
      </c>
      <c r="AV377" s="174" t="s">
        <v>144</v>
      </c>
      <c r="AW377" s="174" t="s">
        <v>35</v>
      </c>
      <c r="AX377" s="174" t="s">
        <v>89</v>
      </c>
      <c r="AY377" s="175" t="s">
        <v>137</v>
      </c>
    </row>
    <row r="378" spans="1:65" s="42" customFormat="1" ht="33" customHeight="1">
      <c r="A378" s="29"/>
      <c r="B378" s="28"/>
      <c r="C378" s="145" t="s">
        <v>639</v>
      </c>
      <c r="D378" s="145" t="s">
        <v>139</v>
      </c>
      <c r="E378" s="146" t="s">
        <v>640</v>
      </c>
      <c r="F378" s="147" t="s">
        <v>641</v>
      </c>
      <c r="G378" s="148" t="s">
        <v>142</v>
      </c>
      <c r="H378" s="149">
        <v>15.3</v>
      </c>
      <c r="I378" s="150"/>
      <c r="J378" s="151">
        <f>ROUND(I378*H378,2)</f>
        <v>0</v>
      </c>
      <c r="K378" s="147" t="s">
        <v>143</v>
      </c>
      <c r="L378" s="28"/>
      <c r="M378" s="300" t="s">
        <v>1</v>
      </c>
      <c r="N378" s="152" t="s">
        <v>46</v>
      </c>
      <c r="O378" s="65"/>
      <c r="P378" s="153">
        <f>O378*H378</f>
        <v>0</v>
      </c>
      <c r="Q378" s="153">
        <v>0.28362</v>
      </c>
      <c r="R378" s="153">
        <f>Q378*H378</f>
        <v>4.339386</v>
      </c>
      <c r="S378" s="153">
        <v>0</v>
      </c>
      <c r="T378" s="154">
        <f>S378*H378</f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301" t="s">
        <v>144</v>
      </c>
      <c r="AT378" s="301" t="s">
        <v>139</v>
      </c>
      <c r="AU378" s="301" t="s">
        <v>91</v>
      </c>
      <c r="AY378" s="276" t="s">
        <v>137</v>
      </c>
      <c r="BE378" s="302">
        <f>IF(N378="základní",J378,0)</f>
        <v>0</v>
      </c>
      <c r="BF378" s="302">
        <f>IF(N378="snížená",J378,0)</f>
        <v>0</v>
      </c>
      <c r="BG378" s="302">
        <f>IF(N378="zákl. přenesená",J378,0)</f>
        <v>0</v>
      </c>
      <c r="BH378" s="302">
        <f>IF(N378="sníž. přenesená",J378,0)</f>
        <v>0</v>
      </c>
      <c r="BI378" s="302">
        <f>IF(N378="nulová",J378,0)</f>
        <v>0</v>
      </c>
      <c r="BJ378" s="276" t="s">
        <v>89</v>
      </c>
      <c r="BK378" s="302">
        <f>ROUND(I378*H378,2)</f>
        <v>0</v>
      </c>
      <c r="BL378" s="276" t="s">
        <v>144</v>
      </c>
      <c r="BM378" s="301" t="s">
        <v>642</v>
      </c>
    </row>
    <row r="379" spans="2:51" s="156" customFormat="1" ht="11.25">
      <c r="B379" s="155"/>
      <c r="D379" s="157" t="s">
        <v>146</v>
      </c>
      <c r="E379" s="158" t="s">
        <v>1</v>
      </c>
      <c r="F379" s="159" t="s">
        <v>643</v>
      </c>
      <c r="H379" s="158" t="s">
        <v>1</v>
      </c>
      <c r="I379" s="160"/>
      <c r="L379" s="155"/>
      <c r="M379" s="161"/>
      <c r="N379" s="162"/>
      <c r="O379" s="162"/>
      <c r="P379" s="162"/>
      <c r="Q379" s="162"/>
      <c r="R379" s="162"/>
      <c r="S379" s="162"/>
      <c r="T379" s="163"/>
      <c r="AT379" s="158" t="s">
        <v>146</v>
      </c>
      <c r="AU379" s="158" t="s">
        <v>91</v>
      </c>
      <c r="AV379" s="156" t="s">
        <v>89</v>
      </c>
      <c r="AW379" s="156" t="s">
        <v>35</v>
      </c>
      <c r="AX379" s="156" t="s">
        <v>81</v>
      </c>
      <c r="AY379" s="158" t="s">
        <v>137</v>
      </c>
    </row>
    <row r="380" spans="2:51" s="165" customFormat="1" ht="11.25">
      <c r="B380" s="164"/>
      <c r="D380" s="157" t="s">
        <v>146</v>
      </c>
      <c r="E380" s="166" t="s">
        <v>1</v>
      </c>
      <c r="F380" s="167" t="s">
        <v>644</v>
      </c>
      <c r="H380" s="168">
        <v>15.3</v>
      </c>
      <c r="I380" s="169"/>
      <c r="L380" s="164"/>
      <c r="M380" s="170"/>
      <c r="N380" s="171"/>
      <c r="O380" s="171"/>
      <c r="P380" s="171"/>
      <c r="Q380" s="171"/>
      <c r="R380" s="171"/>
      <c r="S380" s="171"/>
      <c r="T380" s="172"/>
      <c r="AT380" s="166" t="s">
        <v>146</v>
      </c>
      <c r="AU380" s="166" t="s">
        <v>91</v>
      </c>
      <c r="AV380" s="165" t="s">
        <v>91</v>
      </c>
      <c r="AW380" s="165" t="s">
        <v>35</v>
      </c>
      <c r="AX380" s="165" t="s">
        <v>81</v>
      </c>
      <c r="AY380" s="166" t="s">
        <v>137</v>
      </c>
    </row>
    <row r="381" spans="2:51" s="174" customFormat="1" ht="11.25">
      <c r="B381" s="173"/>
      <c r="D381" s="157" t="s">
        <v>146</v>
      </c>
      <c r="E381" s="175" t="s">
        <v>347</v>
      </c>
      <c r="F381" s="176" t="s">
        <v>149</v>
      </c>
      <c r="H381" s="177">
        <v>15.3</v>
      </c>
      <c r="I381" s="178"/>
      <c r="L381" s="173"/>
      <c r="M381" s="179"/>
      <c r="N381" s="180"/>
      <c r="O381" s="180"/>
      <c r="P381" s="180"/>
      <c r="Q381" s="180"/>
      <c r="R381" s="180"/>
      <c r="S381" s="180"/>
      <c r="T381" s="181"/>
      <c r="AT381" s="175" t="s">
        <v>146</v>
      </c>
      <c r="AU381" s="175" t="s">
        <v>91</v>
      </c>
      <c r="AV381" s="174" t="s">
        <v>144</v>
      </c>
      <c r="AW381" s="174" t="s">
        <v>35</v>
      </c>
      <c r="AX381" s="174" t="s">
        <v>89</v>
      </c>
      <c r="AY381" s="175" t="s">
        <v>137</v>
      </c>
    </row>
    <row r="382" spans="1:65" s="42" customFormat="1" ht="37.9" customHeight="1">
      <c r="A382" s="29"/>
      <c r="B382" s="28"/>
      <c r="C382" s="145" t="s">
        <v>645</v>
      </c>
      <c r="D382" s="145" t="s">
        <v>139</v>
      </c>
      <c r="E382" s="146" t="s">
        <v>646</v>
      </c>
      <c r="F382" s="147" t="s">
        <v>647</v>
      </c>
      <c r="G382" s="148" t="s">
        <v>157</v>
      </c>
      <c r="H382" s="149">
        <v>51</v>
      </c>
      <c r="I382" s="150"/>
      <c r="J382" s="151">
        <f>ROUND(I382*H382,2)</f>
        <v>0</v>
      </c>
      <c r="K382" s="147" t="s">
        <v>143</v>
      </c>
      <c r="L382" s="28"/>
      <c r="M382" s="300" t="s">
        <v>1</v>
      </c>
      <c r="N382" s="152" t="s">
        <v>46</v>
      </c>
      <c r="O382" s="65"/>
      <c r="P382" s="153">
        <f>O382*H382</f>
        <v>0</v>
      </c>
      <c r="Q382" s="153">
        <v>0.12895</v>
      </c>
      <c r="R382" s="153">
        <f>Q382*H382</f>
        <v>6.57645</v>
      </c>
      <c r="S382" s="153">
        <v>0</v>
      </c>
      <c r="T382" s="154">
        <f>S382*H382</f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301" t="s">
        <v>144</v>
      </c>
      <c r="AT382" s="301" t="s">
        <v>139</v>
      </c>
      <c r="AU382" s="301" t="s">
        <v>91</v>
      </c>
      <c r="AY382" s="276" t="s">
        <v>137</v>
      </c>
      <c r="BE382" s="302">
        <f>IF(N382="základní",J382,0)</f>
        <v>0</v>
      </c>
      <c r="BF382" s="302">
        <f>IF(N382="snížená",J382,0)</f>
        <v>0</v>
      </c>
      <c r="BG382" s="302">
        <f>IF(N382="zákl. přenesená",J382,0)</f>
        <v>0</v>
      </c>
      <c r="BH382" s="302">
        <f>IF(N382="sníž. přenesená",J382,0)</f>
        <v>0</v>
      </c>
      <c r="BI382" s="302">
        <f>IF(N382="nulová",J382,0)</f>
        <v>0</v>
      </c>
      <c r="BJ382" s="276" t="s">
        <v>89</v>
      </c>
      <c r="BK382" s="302">
        <f>ROUND(I382*H382,2)</f>
        <v>0</v>
      </c>
      <c r="BL382" s="276" t="s">
        <v>144</v>
      </c>
      <c r="BM382" s="301" t="s">
        <v>648</v>
      </c>
    </row>
    <row r="383" spans="2:51" s="156" customFormat="1" ht="11.25">
      <c r="B383" s="155"/>
      <c r="D383" s="157" t="s">
        <v>146</v>
      </c>
      <c r="E383" s="158" t="s">
        <v>1</v>
      </c>
      <c r="F383" s="159" t="s">
        <v>649</v>
      </c>
      <c r="H383" s="158" t="s">
        <v>1</v>
      </c>
      <c r="I383" s="160"/>
      <c r="L383" s="155"/>
      <c r="M383" s="161"/>
      <c r="N383" s="162"/>
      <c r="O383" s="162"/>
      <c r="P383" s="162"/>
      <c r="Q383" s="162"/>
      <c r="R383" s="162"/>
      <c r="S383" s="162"/>
      <c r="T383" s="163"/>
      <c r="AT383" s="158" t="s">
        <v>146</v>
      </c>
      <c r="AU383" s="158" t="s">
        <v>91</v>
      </c>
      <c r="AV383" s="156" t="s">
        <v>89</v>
      </c>
      <c r="AW383" s="156" t="s">
        <v>35</v>
      </c>
      <c r="AX383" s="156" t="s">
        <v>81</v>
      </c>
      <c r="AY383" s="158" t="s">
        <v>137</v>
      </c>
    </row>
    <row r="384" spans="2:51" s="165" customFormat="1" ht="11.25">
      <c r="B384" s="164"/>
      <c r="D384" s="157" t="s">
        <v>146</v>
      </c>
      <c r="E384" s="166" t="s">
        <v>1</v>
      </c>
      <c r="F384" s="167" t="s">
        <v>650</v>
      </c>
      <c r="H384" s="168">
        <v>51</v>
      </c>
      <c r="I384" s="169"/>
      <c r="L384" s="164"/>
      <c r="M384" s="170"/>
      <c r="N384" s="171"/>
      <c r="O384" s="171"/>
      <c r="P384" s="171"/>
      <c r="Q384" s="171"/>
      <c r="R384" s="171"/>
      <c r="S384" s="171"/>
      <c r="T384" s="172"/>
      <c r="AT384" s="166" t="s">
        <v>146</v>
      </c>
      <c r="AU384" s="166" t="s">
        <v>91</v>
      </c>
      <c r="AV384" s="165" t="s">
        <v>91</v>
      </c>
      <c r="AW384" s="165" t="s">
        <v>35</v>
      </c>
      <c r="AX384" s="165" t="s">
        <v>81</v>
      </c>
      <c r="AY384" s="166" t="s">
        <v>137</v>
      </c>
    </row>
    <row r="385" spans="2:51" s="174" customFormat="1" ht="11.25">
      <c r="B385" s="173"/>
      <c r="D385" s="157" t="s">
        <v>146</v>
      </c>
      <c r="E385" s="175" t="s">
        <v>1</v>
      </c>
      <c r="F385" s="176" t="s">
        <v>149</v>
      </c>
      <c r="H385" s="177">
        <v>51</v>
      </c>
      <c r="I385" s="178"/>
      <c r="L385" s="173"/>
      <c r="M385" s="179"/>
      <c r="N385" s="180"/>
      <c r="O385" s="180"/>
      <c r="P385" s="180"/>
      <c r="Q385" s="180"/>
      <c r="R385" s="180"/>
      <c r="S385" s="180"/>
      <c r="T385" s="181"/>
      <c r="AT385" s="175" t="s">
        <v>146</v>
      </c>
      <c r="AU385" s="175" t="s">
        <v>91</v>
      </c>
      <c r="AV385" s="174" t="s">
        <v>144</v>
      </c>
      <c r="AW385" s="174" t="s">
        <v>35</v>
      </c>
      <c r="AX385" s="174" t="s">
        <v>89</v>
      </c>
      <c r="AY385" s="175" t="s">
        <v>137</v>
      </c>
    </row>
    <row r="386" spans="2:63" s="135" customFormat="1" ht="22.9" customHeight="1">
      <c r="B386" s="134"/>
      <c r="D386" s="136" t="s">
        <v>80</v>
      </c>
      <c r="E386" s="143" t="s">
        <v>161</v>
      </c>
      <c r="F386" s="143" t="s">
        <v>162</v>
      </c>
      <c r="I386" s="138"/>
      <c r="J386" s="144">
        <f>BK386</f>
        <v>0</v>
      </c>
      <c r="L386" s="134"/>
      <c r="M386" s="139"/>
      <c r="N386" s="140"/>
      <c r="O386" s="140"/>
      <c r="P386" s="141">
        <f>SUM(P387:P392)</f>
        <v>0</v>
      </c>
      <c r="Q386" s="140"/>
      <c r="R386" s="141">
        <f>SUM(R387:R392)</f>
        <v>0.017</v>
      </c>
      <c r="S386" s="140"/>
      <c r="T386" s="142">
        <f>SUM(T387:T392)</f>
        <v>0</v>
      </c>
      <c r="AR386" s="136" t="s">
        <v>89</v>
      </c>
      <c r="AT386" s="298" t="s">
        <v>80</v>
      </c>
      <c r="AU386" s="298" t="s">
        <v>89</v>
      </c>
      <c r="AY386" s="136" t="s">
        <v>137</v>
      </c>
      <c r="BK386" s="299">
        <f>SUM(BK387:BK392)</f>
        <v>0</v>
      </c>
    </row>
    <row r="387" spans="1:65" s="42" customFormat="1" ht="49.15" customHeight="1">
      <c r="A387" s="29"/>
      <c r="B387" s="28"/>
      <c r="C387" s="145" t="s">
        <v>651</v>
      </c>
      <c r="D387" s="145" t="s">
        <v>139</v>
      </c>
      <c r="E387" s="146" t="s">
        <v>652</v>
      </c>
      <c r="F387" s="147" t="s">
        <v>653</v>
      </c>
      <c r="G387" s="148" t="s">
        <v>142</v>
      </c>
      <c r="H387" s="149">
        <v>450</v>
      </c>
      <c r="I387" s="150"/>
      <c r="J387" s="151">
        <f>ROUND(I387*H387,2)</f>
        <v>0</v>
      </c>
      <c r="K387" s="147" t="s">
        <v>143</v>
      </c>
      <c r="L387" s="28"/>
      <c r="M387" s="300" t="s">
        <v>1</v>
      </c>
      <c r="N387" s="152" t="s">
        <v>46</v>
      </c>
      <c r="O387" s="65"/>
      <c r="P387" s="153">
        <f>O387*H387</f>
        <v>0</v>
      </c>
      <c r="Q387" s="153">
        <v>0</v>
      </c>
      <c r="R387" s="153">
        <f>Q387*H387</f>
        <v>0</v>
      </c>
      <c r="S387" s="153">
        <v>0</v>
      </c>
      <c r="T387" s="154">
        <f>S387*H387</f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301" t="s">
        <v>144</v>
      </c>
      <c r="AT387" s="301" t="s">
        <v>139</v>
      </c>
      <c r="AU387" s="301" t="s">
        <v>91</v>
      </c>
      <c r="AY387" s="276" t="s">
        <v>137</v>
      </c>
      <c r="BE387" s="302">
        <f>IF(N387="základní",J387,0)</f>
        <v>0</v>
      </c>
      <c r="BF387" s="302">
        <f>IF(N387="snížená",J387,0)</f>
        <v>0</v>
      </c>
      <c r="BG387" s="302">
        <f>IF(N387="zákl. přenesená",J387,0)</f>
        <v>0</v>
      </c>
      <c r="BH387" s="302">
        <f>IF(N387="sníž. přenesená",J387,0)</f>
        <v>0</v>
      </c>
      <c r="BI387" s="302">
        <f>IF(N387="nulová",J387,0)</f>
        <v>0</v>
      </c>
      <c r="BJ387" s="276" t="s">
        <v>89</v>
      </c>
      <c r="BK387" s="302">
        <f>ROUND(I387*H387,2)</f>
        <v>0</v>
      </c>
      <c r="BL387" s="276" t="s">
        <v>144</v>
      </c>
      <c r="BM387" s="301" t="s">
        <v>654</v>
      </c>
    </row>
    <row r="388" spans="1:65" s="42" customFormat="1" ht="55.5" customHeight="1">
      <c r="A388" s="29"/>
      <c r="B388" s="28"/>
      <c r="C388" s="145" t="s">
        <v>655</v>
      </c>
      <c r="D388" s="145" t="s">
        <v>139</v>
      </c>
      <c r="E388" s="146" t="s">
        <v>656</v>
      </c>
      <c r="F388" s="147" t="s">
        <v>657</v>
      </c>
      <c r="G388" s="148" t="s">
        <v>142</v>
      </c>
      <c r="H388" s="149">
        <v>54000</v>
      </c>
      <c r="I388" s="150"/>
      <c r="J388" s="151">
        <f>ROUND(I388*H388,2)</f>
        <v>0</v>
      </c>
      <c r="K388" s="147" t="s">
        <v>143</v>
      </c>
      <c r="L388" s="28"/>
      <c r="M388" s="300" t="s">
        <v>1</v>
      </c>
      <c r="N388" s="152" t="s">
        <v>46</v>
      </c>
      <c r="O388" s="65"/>
      <c r="P388" s="153">
        <f>O388*H388</f>
        <v>0</v>
      </c>
      <c r="Q388" s="153">
        <v>0</v>
      </c>
      <c r="R388" s="153">
        <f>Q388*H388</f>
        <v>0</v>
      </c>
      <c r="S388" s="153">
        <v>0</v>
      </c>
      <c r="T388" s="154">
        <f>S388*H388</f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301" t="s">
        <v>144</v>
      </c>
      <c r="AT388" s="301" t="s">
        <v>139</v>
      </c>
      <c r="AU388" s="301" t="s">
        <v>91</v>
      </c>
      <c r="AY388" s="276" t="s">
        <v>137</v>
      </c>
      <c r="BE388" s="302">
        <f>IF(N388="základní",J388,0)</f>
        <v>0</v>
      </c>
      <c r="BF388" s="302">
        <f>IF(N388="snížená",J388,0)</f>
        <v>0</v>
      </c>
      <c r="BG388" s="302">
        <f>IF(N388="zákl. přenesená",J388,0)</f>
        <v>0</v>
      </c>
      <c r="BH388" s="302">
        <f>IF(N388="sníž. přenesená",J388,0)</f>
        <v>0</v>
      </c>
      <c r="BI388" s="302">
        <f>IF(N388="nulová",J388,0)</f>
        <v>0</v>
      </c>
      <c r="BJ388" s="276" t="s">
        <v>89</v>
      </c>
      <c r="BK388" s="302">
        <f>ROUND(I388*H388,2)</f>
        <v>0</v>
      </c>
      <c r="BL388" s="276" t="s">
        <v>144</v>
      </c>
      <c r="BM388" s="301" t="s">
        <v>658</v>
      </c>
    </row>
    <row r="389" spans="2:51" s="165" customFormat="1" ht="11.25">
      <c r="B389" s="164"/>
      <c r="D389" s="157" t="s">
        <v>146</v>
      </c>
      <c r="F389" s="167" t="s">
        <v>659</v>
      </c>
      <c r="H389" s="168">
        <v>54000</v>
      </c>
      <c r="I389" s="169"/>
      <c r="L389" s="164"/>
      <c r="M389" s="170"/>
      <c r="N389" s="171"/>
      <c r="O389" s="171"/>
      <c r="P389" s="171"/>
      <c r="Q389" s="171"/>
      <c r="R389" s="171"/>
      <c r="S389" s="171"/>
      <c r="T389" s="172"/>
      <c r="AT389" s="166" t="s">
        <v>146</v>
      </c>
      <c r="AU389" s="166" t="s">
        <v>91</v>
      </c>
      <c r="AV389" s="165" t="s">
        <v>91</v>
      </c>
      <c r="AW389" s="165" t="s">
        <v>4</v>
      </c>
      <c r="AX389" s="165" t="s">
        <v>89</v>
      </c>
      <c r="AY389" s="166" t="s">
        <v>137</v>
      </c>
    </row>
    <row r="390" spans="1:65" s="42" customFormat="1" ht="44.25" customHeight="1">
      <c r="A390" s="29"/>
      <c r="B390" s="28"/>
      <c r="C390" s="145" t="s">
        <v>660</v>
      </c>
      <c r="D390" s="145" t="s">
        <v>139</v>
      </c>
      <c r="E390" s="146" t="s">
        <v>661</v>
      </c>
      <c r="F390" s="147" t="s">
        <v>662</v>
      </c>
      <c r="G390" s="148" t="s">
        <v>142</v>
      </c>
      <c r="H390" s="149">
        <v>450</v>
      </c>
      <c r="I390" s="150"/>
      <c r="J390" s="151">
        <f>ROUND(I390*H390,2)</f>
        <v>0</v>
      </c>
      <c r="K390" s="147" t="s">
        <v>143</v>
      </c>
      <c r="L390" s="28"/>
      <c r="M390" s="300" t="s">
        <v>1</v>
      </c>
      <c r="N390" s="152" t="s">
        <v>46</v>
      </c>
      <c r="O390" s="65"/>
      <c r="P390" s="153">
        <f>O390*H390</f>
        <v>0</v>
      </c>
      <c r="Q390" s="153">
        <v>0</v>
      </c>
      <c r="R390" s="153">
        <f>Q390*H390</f>
        <v>0</v>
      </c>
      <c r="S390" s="153">
        <v>0</v>
      </c>
      <c r="T390" s="154">
        <f>S390*H390</f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301" t="s">
        <v>144</v>
      </c>
      <c r="AT390" s="301" t="s">
        <v>139</v>
      </c>
      <c r="AU390" s="301" t="s">
        <v>91</v>
      </c>
      <c r="AY390" s="276" t="s">
        <v>137</v>
      </c>
      <c r="BE390" s="302">
        <f>IF(N390="základní",J390,0)</f>
        <v>0</v>
      </c>
      <c r="BF390" s="302">
        <f>IF(N390="snížená",J390,0)</f>
        <v>0</v>
      </c>
      <c r="BG390" s="302">
        <f>IF(N390="zákl. přenesená",J390,0)</f>
        <v>0</v>
      </c>
      <c r="BH390" s="302">
        <f>IF(N390="sníž. přenesená",J390,0)</f>
        <v>0</v>
      </c>
      <c r="BI390" s="302">
        <f>IF(N390="nulová",J390,0)</f>
        <v>0</v>
      </c>
      <c r="BJ390" s="276" t="s">
        <v>89</v>
      </c>
      <c r="BK390" s="302">
        <f>ROUND(I390*H390,2)</f>
        <v>0</v>
      </c>
      <c r="BL390" s="276" t="s">
        <v>144</v>
      </c>
      <c r="BM390" s="301" t="s">
        <v>663</v>
      </c>
    </row>
    <row r="391" spans="1:65" s="42" customFormat="1" ht="37.9" customHeight="1">
      <c r="A391" s="29"/>
      <c r="B391" s="28"/>
      <c r="C391" s="145" t="s">
        <v>664</v>
      </c>
      <c r="D391" s="145" t="s">
        <v>139</v>
      </c>
      <c r="E391" s="146" t="s">
        <v>665</v>
      </c>
      <c r="F391" s="147" t="s">
        <v>666</v>
      </c>
      <c r="G391" s="148" t="s">
        <v>142</v>
      </c>
      <c r="H391" s="149">
        <v>100</v>
      </c>
      <c r="I391" s="150"/>
      <c r="J391" s="151">
        <f>ROUND(I391*H391,2)</f>
        <v>0</v>
      </c>
      <c r="K391" s="147" t="s">
        <v>143</v>
      </c>
      <c r="L391" s="28"/>
      <c r="M391" s="300" t="s">
        <v>1</v>
      </c>
      <c r="N391" s="152" t="s">
        <v>46</v>
      </c>
      <c r="O391" s="65"/>
      <c r="P391" s="153">
        <f>O391*H391</f>
        <v>0</v>
      </c>
      <c r="Q391" s="153">
        <v>0.00013</v>
      </c>
      <c r="R391" s="153">
        <f>Q391*H391</f>
        <v>0.013</v>
      </c>
      <c r="S391" s="153">
        <v>0</v>
      </c>
      <c r="T391" s="154">
        <f>S391*H391</f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301" t="s">
        <v>144</v>
      </c>
      <c r="AT391" s="301" t="s">
        <v>139</v>
      </c>
      <c r="AU391" s="301" t="s">
        <v>91</v>
      </c>
      <c r="AY391" s="276" t="s">
        <v>137</v>
      </c>
      <c r="BE391" s="302">
        <f>IF(N391="základní",J391,0)</f>
        <v>0</v>
      </c>
      <c r="BF391" s="302">
        <f>IF(N391="snížená",J391,0)</f>
        <v>0</v>
      </c>
      <c r="BG391" s="302">
        <f>IF(N391="zákl. přenesená",J391,0)</f>
        <v>0</v>
      </c>
      <c r="BH391" s="302">
        <f>IF(N391="sníž. přenesená",J391,0)</f>
        <v>0</v>
      </c>
      <c r="BI391" s="302">
        <f>IF(N391="nulová",J391,0)</f>
        <v>0</v>
      </c>
      <c r="BJ391" s="276" t="s">
        <v>89</v>
      </c>
      <c r="BK391" s="302">
        <f>ROUND(I391*H391,2)</f>
        <v>0</v>
      </c>
      <c r="BL391" s="276" t="s">
        <v>144</v>
      </c>
      <c r="BM391" s="301" t="s">
        <v>667</v>
      </c>
    </row>
    <row r="392" spans="1:65" s="42" customFormat="1" ht="37.9" customHeight="1">
      <c r="A392" s="29"/>
      <c r="B392" s="28"/>
      <c r="C392" s="145" t="s">
        <v>668</v>
      </c>
      <c r="D392" s="145" t="s">
        <v>139</v>
      </c>
      <c r="E392" s="146" t="s">
        <v>669</v>
      </c>
      <c r="F392" s="147" t="s">
        <v>670</v>
      </c>
      <c r="G392" s="148" t="s">
        <v>142</v>
      </c>
      <c r="H392" s="149">
        <v>100</v>
      </c>
      <c r="I392" s="150"/>
      <c r="J392" s="151">
        <f>ROUND(I392*H392,2)</f>
        <v>0</v>
      </c>
      <c r="K392" s="147" t="s">
        <v>143</v>
      </c>
      <c r="L392" s="28"/>
      <c r="M392" s="300" t="s">
        <v>1</v>
      </c>
      <c r="N392" s="152" t="s">
        <v>46</v>
      </c>
      <c r="O392" s="65"/>
      <c r="P392" s="153">
        <f>O392*H392</f>
        <v>0</v>
      </c>
      <c r="Q392" s="153">
        <v>4E-05</v>
      </c>
      <c r="R392" s="153">
        <f>Q392*H392</f>
        <v>0.004</v>
      </c>
      <c r="S392" s="153">
        <v>0</v>
      </c>
      <c r="T392" s="154">
        <f>S392*H392</f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301" t="s">
        <v>144</v>
      </c>
      <c r="AT392" s="301" t="s">
        <v>139</v>
      </c>
      <c r="AU392" s="301" t="s">
        <v>91</v>
      </c>
      <c r="AY392" s="276" t="s">
        <v>137</v>
      </c>
      <c r="BE392" s="302">
        <f>IF(N392="základní",J392,0)</f>
        <v>0</v>
      </c>
      <c r="BF392" s="302">
        <f>IF(N392="snížená",J392,0)</f>
        <v>0</v>
      </c>
      <c r="BG392" s="302">
        <f>IF(N392="zákl. přenesená",J392,0)</f>
        <v>0</v>
      </c>
      <c r="BH392" s="302">
        <f>IF(N392="sníž. přenesená",J392,0)</f>
        <v>0</v>
      </c>
      <c r="BI392" s="302">
        <f>IF(N392="nulová",J392,0)</f>
        <v>0</v>
      </c>
      <c r="BJ392" s="276" t="s">
        <v>89</v>
      </c>
      <c r="BK392" s="302">
        <f>ROUND(I392*H392,2)</f>
        <v>0</v>
      </c>
      <c r="BL392" s="276" t="s">
        <v>144</v>
      </c>
      <c r="BM392" s="301" t="s">
        <v>671</v>
      </c>
    </row>
    <row r="393" spans="2:63" s="135" customFormat="1" ht="22.9" customHeight="1">
      <c r="B393" s="134"/>
      <c r="D393" s="136" t="s">
        <v>80</v>
      </c>
      <c r="E393" s="143" t="s">
        <v>672</v>
      </c>
      <c r="F393" s="143" t="s">
        <v>673</v>
      </c>
      <c r="I393" s="138"/>
      <c r="J393" s="144">
        <f>BK393</f>
        <v>0</v>
      </c>
      <c r="L393" s="134"/>
      <c r="M393" s="139"/>
      <c r="N393" s="140"/>
      <c r="O393" s="140"/>
      <c r="P393" s="141">
        <f>P394</f>
        <v>0</v>
      </c>
      <c r="Q393" s="140"/>
      <c r="R393" s="141">
        <f>R394</f>
        <v>0</v>
      </c>
      <c r="S393" s="140"/>
      <c r="T393" s="142">
        <f>T394</f>
        <v>0</v>
      </c>
      <c r="AR393" s="136" t="s">
        <v>89</v>
      </c>
      <c r="AT393" s="298" t="s">
        <v>80</v>
      </c>
      <c r="AU393" s="298" t="s">
        <v>89</v>
      </c>
      <c r="AY393" s="136" t="s">
        <v>137</v>
      </c>
      <c r="BK393" s="299">
        <f>BK394</f>
        <v>0</v>
      </c>
    </row>
    <row r="394" spans="1:65" s="42" customFormat="1" ht="55.5" customHeight="1">
      <c r="A394" s="29"/>
      <c r="B394" s="28"/>
      <c r="C394" s="145" t="s">
        <v>674</v>
      </c>
      <c r="D394" s="145" t="s">
        <v>139</v>
      </c>
      <c r="E394" s="146" t="s">
        <v>675</v>
      </c>
      <c r="F394" s="147" t="s">
        <v>676</v>
      </c>
      <c r="G394" s="148" t="s">
        <v>226</v>
      </c>
      <c r="H394" s="149">
        <v>35.212</v>
      </c>
      <c r="I394" s="150"/>
      <c r="J394" s="151">
        <f>ROUND(I394*H394,2)</f>
        <v>0</v>
      </c>
      <c r="K394" s="147" t="s">
        <v>143</v>
      </c>
      <c r="L394" s="28"/>
      <c r="M394" s="300" t="s">
        <v>1</v>
      </c>
      <c r="N394" s="152" t="s">
        <v>46</v>
      </c>
      <c r="O394" s="65"/>
      <c r="P394" s="153">
        <f>O394*H394</f>
        <v>0</v>
      </c>
      <c r="Q394" s="153">
        <v>0</v>
      </c>
      <c r="R394" s="153">
        <f>Q394*H394</f>
        <v>0</v>
      </c>
      <c r="S394" s="153">
        <v>0</v>
      </c>
      <c r="T394" s="154">
        <f>S394*H394</f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301" t="s">
        <v>144</v>
      </c>
      <c r="AT394" s="301" t="s">
        <v>139</v>
      </c>
      <c r="AU394" s="301" t="s">
        <v>91</v>
      </c>
      <c r="AY394" s="276" t="s">
        <v>137</v>
      </c>
      <c r="BE394" s="302">
        <f>IF(N394="základní",J394,0)</f>
        <v>0</v>
      </c>
      <c r="BF394" s="302">
        <f>IF(N394="snížená",J394,0)</f>
        <v>0</v>
      </c>
      <c r="BG394" s="302">
        <f>IF(N394="zákl. přenesená",J394,0)</f>
        <v>0</v>
      </c>
      <c r="BH394" s="302">
        <f>IF(N394="sníž. přenesená",J394,0)</f>
        <v>0</v>
      </c>
      <c r="BI394" s="302">
        <f>IF(N394="nulová",J394,0)</f>
        <v>0</v>
      </c>
      <c r="BJ394" s="276" t="s">
        <v>89</v>
      </c>
      <c r="BK394" s="302">
        <f>ROUND(I394*H394,2)</f>
        <v>0</v>
      </c>
      <c r="BL394" s="276" t="s">
        <v>144</v>
      </c>
      <c r="BM394" s="301" t="s">
        <v>677</v>
      </c>
    </row>
    <row r="395" spans="2:63" s="135" customFormat="1" ht="25.9" customHeight="1">
      <c r="B395" s="134"/>
      <c r="D395" s="136" t="s">
        <v>80</v>
      </c>
      <c r="E395" s="137" t="s">
        <v>248</v>
      </c>
      <c r="F395" s="137" t="s">
        <v>249</v>
      </c>
      <c r="I395" s="138"/>
      <c r="J395" s="124">
        <f>BK395</f>
        <v>0</v>
      </c>
      <c r="L395" s="134"/>
      <c r="M395" s="139"/>
      <c r="N395" s="140"/>
      <c r="O395" s="140"/>
      <c r="P395" s="141">
        <f>P396+P406+P457+P483+P502+P527+P533+P547+P626</f>
        <v>0</v>
      </c>
      <c r="Q395" s="140"/>
      <c r="R395" s="141">
        <f>R396+R406+R457+R483+R502+R527+R533+R547+R626</f>
        <v>5.40701811</v>
      </c>
      <c r="S395" s="140"/>
      <c r="T395" s="142">
        <f>T396+T406+T457+T483+T502+T527+T533+T547+T626</f>
        <v>0</v>
      </c>
      <c r="AR395" s="136" t="s">
        <v>91</v>
      </c>
      <c r="AT395" s="298" t="s">
        <v>80</v>
      </c>
      <c r="AU395" s="298" t="s">
        <v>81</v>
      </c>
      <c r="AY395" s="136" t="s">
        <v>137</v>
      </c>
      <c r="BK395" s="299">
        <f>BK396+BK406+BK457+BK483+BK502+BK527+BK533+BK547+BK626</f>
        <v>0</v>
      </c>
    </row>
    <row r="396" spans="2:63" s="135" customFormat="1" ht="22.9" customHeight="1">
      <c r="B396" s="134"/>
      <c r="D396" s="136" t="s">
        <v>80</v>
      </c>
      <c r="E396" s="143" t="s">
        <v>678</v>
      </c>
      <c r="F396" s="143" t="s">
        <v>679</v>
      </c>
      <c r="I396" s="138"/>
      <c r="J396" s="144">
        <f>BK396</f>
        <v>0</v>
      </c>
      <c r="L396" s="134"/>
      <c r="M396" s="139"/>
      <c r="N396" s="140"/>
      <c r="O396" s="140"/>
      <c r="P396" s="141">
        <f>SUM(P397:P405)</f>
        <v>0</v>
      </c>
      <c r="Q396" s="140"/>
      <c r="R396" s="141">
        <f>SUM(R397:R405)</f>
        <v>0.025228800000000003</v>
      </c>
      <c r="S396" s="140"/>
      <c r="T396" s="142">
        <f>SUM(T397:T405)</f>
        <v>0</v>
      </c>
      <c r="AR396" s="136" t="s">
        <v>91</v>
      </c>
      <c r="AT396" s="298" t="s">
        <v>80</v>
      </c>
      <c r="AU396" s="298" t="s">
        <v>89</v>
      </c>
      <c r="AY396" s="136" t="s">
        <v>137</v>
      </c>
      <c r="BK396" s="299">
        <f>SUM(BK397:BK405)</f>
        <v>0</v>
      </c>
    </row>
    <row r="397" spans="1:65" s="42" customFormat="1" ht="55.5" customHeight="1">
      <c r="A397" s="29"/>
      <c r="B397" s="28"/>
      <c r="C397" s="145" t="s">
        <v>680</v>
      </c>
      <c r="D397" s="145" t="s">
        <v>139</v>
      </c>
      <c r="E397" s="146" t="s">
        <v>681</v>
      </c>
      <c r="F397" s="147" t="s">
        <v>682</v>
      </c>
      <c r="G397" s="148" t="s">
        <v>142</v>
      </c>
      <c r="H397" s="149">
        <v>26.28</v>
      </c>
      <c r="I397" s="150"/>
      <c r="J397" s="151">
        <f>ROUND(I397*H397,2)</f>
        <v>0</v>
      </c>
      <c r="K397" s="147" t="s">
        <v>143</v>
      </c>
      <c r="L397" s="28"/>
      <c r="M397" s="300" t="s">
        <v>1</v>
      </c>
      <c r="N397" s="152" t="s">
        <v>46</v>
      </c>
      <c r="O397" s="65"/>
      <c r="P397" s="153">
        <f>O397*H397</f>
        <v>0</v>
      </c>
      <c r="Q397" s="153">
        <v>0.00064</v>
      </c>
      <c r="R397" s="153">
        <f>Q397*H397</f>
        <v>0.016819200000000003</v>
      </c>
      <c r="S397" s="153">
        <v>0</v>
      </c>
      <c r="T397" s="154">
        <f>S397*H397</f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301" t="s">
        <v>231</v>
      </c>
      <c r="AT397" s="301" t="s">
        <v>139</v>
      </c>
      <c r="AU397" s="301" t="s">
        <v>91</v>
      </c>
      <c r="AY397" s="276" t="s">
        <v>137</v>
      </c>
      <c r="BE397" s="302">
        <f>IF(N397="základní",J397,0)</f>
        <v>0</v>
      </c>
      <c r="BF397" s="302">
        <f>IF(N397="snížená",J397,0)</f>
        <v>0</v>
      </c>
      <c r="BG397" s="302">
        <f>IF(N397="zákl. přenesená",J397,0)</f>
        <v>0</v>
      </c>
      <c r="BH397" s="302">
        <f>IF(N397="sníž. přenesená",J397,0)</f>
        <v>0</v>
      </c>
      <c r="BI397" s="302">
        <f>IF(N397="nulová",J397,0)</f>
        <v>0</v>
      </c>
      <c r="BJ397" s="276" t="s">
        <v>89</v>
      </c>
      <c r="BK397" s="302">
        <f>ROUND(I397*H397,2)</f>
        <v>0</v>
      </c>
      <c r="BL397" s="276" t="s">
        <v>231</v>
      </c>
      <c r="BM397" s="301" t="s">
        <v>683</v>
      </c>
    </row>
    <row r="398" spans="2:51" s="156" customFormat="1" ht="11.25">
      <c r="B398" s="155"/>
      <c r="D398" s="157" t="s">
        <v>146</v>
      </c>
      <c r="E398" s="158" t="s">
        <v>1</v>
      </c>
      <c r="F398" s="159" t="s">
        <v>684</v>
      </c>
      <c r="H398" s="158" t="s">
        <v>1</v>
      </c>
      <c r="I398" s="160"/>
      <c r="L398" s="155"/>
      <c r="M398" s="161"/>
      <c r="N398" s="162"/>
      <c r="O398" s="162"/>
      <c r="P398" s="162"/>
      <c r="Q398" s="162"/>
      <c r="R398" s="162"/>
      <c r="S398" s="162"/>
      <c r="T398" s="163"/>
      <c r="AT398" s="158" t="s">
        <v>146</v>
      </c>
      <c r="AU398" s="158" t="s">
        <v>91</v>
      </c>
      <c r="AV398" s="156" t="s">
        <v>89</v>
      </c>
      <c r="AW398" s="156" t="s">
        <v>35</v>
      </c>
      <c r="AX398" s="156" t="s">
        <v>81</v>
      </c>
      <c r="AY398" s="158" t="s">
        <v>137</v>
      </c>
    </row>
    <row r="399" spans="2:51" s="165" customFormat="1" ht="11.25">
      <c r="B399" s="164"/>
      <c r="D399" s="157" t="s">
        <v>146</v>
      </c>
      <c r="E399" s="166" t="s">
        <v>1</v>
      </c>
      <c r="F399" s="167" t="s">
        <v>685</v>
      </c>
      <c r="H399" s="168">
        <v>26.28</v>
      </c>
      <c r="I399" s="169"/>
      <c r="L399" s="164"/>
      <c r="M399" s="170"/>
      <c r="N399" s="171"/>
      <c r="O399" s="171"/>
      <c r="P399" s="171"/>
      <c r="Q399" s="171"/>
      <c r="R399" s="171"/>
      <c r="S399" s="171"/>
      <c r="T399" s="172"/>
      <c r="AT399" s="166" t="s">
        <v>146</v>
      </c>
      <c r="AU399" s="166" t="s">
        <v>91</v>
      </c>
      <c r="AV399" s="165" t="s">
        <v>91</v>
      </c>
      <c r="AW399" s="165" t="s">
        <v>35</v>
      </c>
      <c r="AX399" s="165" t="s">
        <v>81</v>
      </c>
      <c r="AY399" s="166" t="s">
        <v>137</v>
      </c>
    </row>
    <row r="400" spans="2:51" s="174" customFormat="1" ht="11.25">
      <c r="B400" s="173"/>
      <c r="D400" s="157" t="s">
        <v>146</v>
      </c>
      <c r="E400" s="175" t="s">
        <v>1</v>
      </c>
      <c r="F400" s="176" t="s">
        <v>149</v>
      </c>
      <c r="H400" s="177">
        <v>26.28</v>
      </c>
      <c r="I400" s="178"/>
      <c r="L400" s="173"/>
      <c r="M400" s="179"/>
      <c r="N400" s="180"/>
      <c r="O400" s="180"/>
      <c r="P400" s="180"/>
      <c r="Q400" s="180"/>
      <c r="R400" s="180"/>
      <c r="S400" s="180"/>
      <c r="T400" s="181"/>
      <c r="AT400" s="175" t="s">
        <v>146</v>
      </c>
      <c r="AU400" s="175" t="s">
        <v>91</v>
      </c>
      <c r="AV400" s="174" t="s">
        <v>144</v>
      </c>
      <c r="AW400" s="174" t="s">
        <v>35</v>
      </c>
      <c r="AX400" s="174" t="s">
        <v>89</v>
      </c>
      <c r="AY400" s="175" t="s">
        <v>137</v>
      </c>
    </row>
    <row r="401" spans="1:65" s="42" customFormat="1" ht="33" customHeight="1">
      <c r="A401" s="29"/>
      <c r="B401" s="28"/>
      <c r="C401" s="145" t="s">
        <v>686</v>
      </c>
      <c r="D401" s="145" t="s">
        <v>139</v>
      </c>
      <c r="E401" s="146" t="s">
        <v>687</v>
      </c>
      <c r="F401" s="147" t="s">
        <v>688</v>
      </c>
      <c r="G401" s="148" t="s">
        <v>157</v>
      </c>
      <c r="H401" s="149">
        <v>52.56</v>
      </c>
      <c r="I401" s="150"/>
      <c r="J401" s="151">
        <f>ROUND(I401*H401,2)</f>
        <v>0</v>
      </c>
      <c r="K401" s="147" t="s">
        <v>143</v>
      </c>
      <c r="L401" s="28"/>
      <c r="M401" s="300" t="s">
        <v>1</v>
      </c>
      <c r="N401" s="152" t="s">
        <v>46</v>
      </c>
      <c r="O401" s="65"/>
      <c r="P401" s="153">
        <f>O401*H401</f>
        <v>0</v>
      </c>
      <c r="Q401" s="153">
        <v>0.00016</v>
      </c>
      <c r="R401" s="153">
        <f>Q401*H401</f>
        <v>0.008409600000000001</v>
      </c>
      <c r="S401" s="153">
        <v>0</v>
      </c>
      <c r="T401" s="154">
        <f>S401*H401</f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301" t="s">
        <v>231</v>
      </c>
      <c r="AT401" s="301" t="s">
        <v>139</v>
      </c>
      <c r="AU401" s="301" t="s">
        <v>91</v>
      </c>
      <c r="AY401" s="276" t="s">
        <v>137</v>
      </c>
      <c r="BE401" s="302">
        <f>IF(N401="základní",J401,0)</f>
        <v>0</v>
      </c>
      <c r="BF401" s="302">
        <f>IF(N401="snížená",J401,0)</f>
        <v>0</v>
      </c>
      <c r="BG401" s="302">
        <f>IF(N401="zákl. přenesená",J401,0)</f>
        <v>0</v>
      </c>
      <c r="BH401" s="302">
        <f>IF(N401="sníž. přenesená",J401,0)</f>
        <v>0</v>
      </c>
      <c r="BI401" s="302">
        <f>IF(N401="nulová",J401,0)</f>
        <v>0</v>
      </c>
      <c r="BJ401" s="276" t="s">
        <v>89</v>
      </c>
      <c r="BK401" s="302">
        <f>ROUND(I401*H401,2)</f>
        <v>0</v>
      </c>
      <c r="BL401" s="276" t="s">
        <v>231</v>
      </c>
      <c r="BM401" s="301" t="s">
        <v>689</v>
      </c>
    </row>
    <row r="402" spans="2:51" s="156" customFormat="1" ht="11.25">
      <c r="B402" s="155"/>
      <c r="D402" s="157" t="s">
        <v>146</v>
      </c>
      <c r="E402" s="158" t="s">
        <v>1</v>
      </c>
      <c r="F402" s="159" t="s">
        <v>690</v>
      </c>
      <c r="H402" s="158" t="s">
        <v>1</v>
      </c>
      <c r="I402" s="160"/>
      <c r="L402" s="155"/>
      <c r="M402" s="161"/>
      <c r="N402" s="162"/>
      <c r="O402" s="162"/>
      <c r="P402" s="162"/>
      <c r="Q402" s="162"/>
      <c r="R402" s="162"/>
      <c r="S402" s="162"/>
      <c r="T402" s="163"/>
      <c r="AT402" s="158" t="s">
        <v>146</v>
      </c>
      <c r="AU402" s="158" t="s">
        <v>91</v>
      </c>
      <c r="AV402" s="156" t="s">
        <v>89</v>
      </c>
      <c r="AW402" s="156" t="s">
        <v>35</v>
      </c>
      <c r="AX402" s="156" t="s">
        <v>81</v>
      </c>
      <c r="AY402" s="158" t="s">
        <v>137</v>
      </c>
    </row>
    <row r="403" spans="2:51" s="165" customFormat="1" ht="11.25">
      <c r="B403" s="164"/>
      <c r="D403" s="157" t="s">
        <v>146</v>
      </c>
      <c r="E403" s="166" t="s">
        <v>1</v>
      </c>
      <c r="F403" s="167" t="s">
        <v>691</v>
      </c>
      <c r="H403" s="168">
        <v>52.56</v>
      </c>
      <c r="I403" s="169"/>
      <c r="L403" s="164"/>
      <c r="M403" s="170"/>
      <c r="N403" s="171"/>
      <c r="O403" s="171"/>
      <c r="P403" s="171"/>
      <c r="Q403" s="171"/>
      <c r="R403" s="171"/>
      <c r="S403" s="171"/>
      <c r="T403" s="172"/>
      <c r="AT403" s="166" t="s">
        <v>146</v>
      </c>
      <c r="AU403" s="166" t="s">
        <v>91</v>
      </c>
      <c r="AV403" s="165" t="s">
        <v>91</v>
      </c>
      <c r="AW403" s="165" t="s">
        <v>35</v>
      </c>
      <c r="AX403" s="165" t="s">
        <v>81</v>
      </c>
      <c r="AY403" s="166" t="s">
        <v>137</v>
      </c>
    </row>
    <row r="404" spans="2:51" s="174" customFormat="1" ht="11.25">
      <c r="B404" s="173"/>
      <c r="D404" s="157" t="s">
        <v>146</v>
      </c>
      <c r="E404" s="175" t="s">
        <v>1</v>
      </c>
      <c r="F404" s="176" t="s">
        <v>149</v>
      </c>
      <c r="H404" s="177">
        <v>52.56</v>
      </c>
      <c r="I404" s="178"/>
      <c r="L404" s="173"/>
      <c r="M404" s="179"/>
      <c r="N404" s="180"/>
      <c r="O404" s="180"/>
      <c r="P404" s="180"/>
      <c r="Q404" s="180"/>
      <c r="R404" s="180"/>
      <c r="S404" s="180"/>
      <c r="T404" s="181"/>
      <c r="AT404" s="175" t="s">
        <v>146</v>
      </c>
      <c r="AU404" s="175" t="s">
        <v>91</v>
      </c>
      <c r="AV404" s="174" t="s">
        <v>144</v>
      </c>
      <c r="AW404" s="174" t="s">
        <v>35</v>
      </c>
      <c r="AX404" s="174" t="s">
        <v>89</v>
      </c>
      <c r="AY404" s="175" t="s">
        <v>137</v>
      </c>
    </row>
    <row r="405" spans="1:65" s="42" customFormat="1" ht="49.15" customHeight="1">
      <c r="A405" s="29"/>
      <c r="B405" s="28"/>
      <c r="C405" s="145" t="s">
        <v>692</v>
      </c>
      <c r="D405" s="145" t="s">
        <v>139</v>
      </c>
      <c r="E405" s="146" t="s">
        <v>693</v>
      </c>
      <c r="F405" s="147" t="s">
        <v>694</v>
      </c>
      <c r="G405" s="148" t="s">
        <v>226</v>
      </c>
      <c r="H405" s="149">
        <v>0.025</v>
      </c>
      <c r="I405" s="150"/>
      <c r="J405" s="151">
        <f>ROUND(I405*H405,2)</f>
        <v>0</v>
      </c>
      <c r="K405" s="147" t="s">
        <v>143</v>
      </c>
      <c r="L405" s="28"/>
      <c r="M405" s="300" t="s">
        <v>1</v>
      </c>
      <c r="N405" s="152" t="s">
        <v>46</v>
      </c>
      <c r="O405" s="65"/>
      <c r="P405" s="153">
        <f>O405*H405</f>
        <v>0</v>
      </c>
      <c r="Q405" s="153">
        <v>0</v>
      </c>
      <c r="R405" s="153">
        <f>Q405*H405</f>
        <v>0</v>
      </c>
      <c r="S405" s="153">
        <v>0</v>
      </c>
      <c r="T405" s="154">
        <f>S405*H405</f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301" t="s">
        <v>231</v>
      </c>
      <c r="AT405" s="301" t="s">
        <v>139</v>
      </c>
      <c r="AU405" s="301" t="s">
        <v>91</v>
      </c>
      <c r="AY405" s="276" t="s">
        <v>137</v>
      </c>
      <c r="BE405" s="302">
        <f>IF(N405="základní",J405,0)</f>
        <v>0</v>
      </c>
      <c r="BF405" s="302">
        <f>IF(N405="snížená",J405,0)</f>
        <v>0</v>
      </c>
      <c r="BG405" s="302">
        <f>IF(N405="zákl. přenesená",J405,0)</f>
        <v>0</v>
      </c>
      <c r="BH405" s="302">
        <f>IF(N405="sníž. přenesená",J405,0)</f>
        <v>0</v>
      </c>
      <c r="BI405" s="302">
        <f>IF(N405="nulová",J405,0)</f>
        <v>0</v>
      </c>
      <c r="BJ405" s="276" t="s">
        <v>89</v>
      </c>
      <c r="BK405" s="302">
        <f>ROUND(I405*H405,2)</f>
        <v>0</v>
      </c>
      <c r="BL405" s="276" t="s">
        <v>231</v>
      </c>
      <c r="BM405" s="301" t="s">
        <v>695</v>
      </c>
    </row>
    <row r="406" spans="2:63" s="135" customFormat="1" ht="22.9" customHeight="1">
      <c r="B406" s="134"/>
      <c r="D406" s="136" t="s">
        <v>80</v>
      </c>
      <c r="E406" s="143" t="s">
        <v>250</v>
      </c>
      <c r="F406" s="143" t="s">
        <v>251</v>
      </c>
      <c r="I406" s="138"/>
      <c r="J406" s="144">
        <f>BK406</f>
        <v>0</v>
      </c>
      <c r="L406" s="134"/>
      <c r="M406" s="139"/>
      <c r="N406" s="140"/>
      <c r="O406" s="140"/>
      <c r="P406" s="141">
        <f>SUM(P407:P456)</f>
        <v>0</v>
      </c>
      <c r="Q406" s="140"/>
      <c r="R406" s="141">
        <f>SUM(R407:R456)</f>
        <v>0.13466956</v>
      </c>
      <c r="S406" s="140"/>
      <c r="T406" s="142">
        <f>SUM(T407:T456)</f>
        <v>0</v>
      </c>
      <c r="AR406" s="136" t="s">
        <v>91</v>
      </c>
      <c r="AT406" s="298" t="s">
        <v>80</v>
      </c>
      <c r="AU406" s="298" t="s">
        <v>89</v>
      </c>
      <c r="AY406" s="136" t="s">
        <v>137</v>
      </c>
      <c r="BK406" s="299">
        <f>SUM(BK407:BK456)</f>
        <v>0</v>
      </c>
    </row>
    <row r="407" spans="1:65" s="42" customFormat="1" ht="37.9" customHeight="1">
      <c r="A407" s="29"/>
      <c r="B407" s="28"/>
      <c r="C407" s="145" t="s">
        <v>696</v>
      </c>
      <c r="D407" s="145" t="s">
        <v>139</v>
      </c>
      <c r="E407" s="146" t="s">
        <v>697</v>
      </c>
      <c r="F407" s="147" t="s">
        <v>698</v>
      </c>
      <c r="G407" s="148" t="s">
        <v>142</v>
      </c>
      <c r="H407" s="149">
        <v>14.845</v>
      </c>
      <c r="I407" s="150"/>
      <c r="J407" s="151">
        <f>ROUND(I407*H407,2)</f>
        <v>0</v>
      </c>
      <c r="K407" s="147" t="s">
        <v>143</v>
      </c>
      <c r="L407" s="28"/>
      <c r="M407" s="300" t="s">
        <v>1</v>
      </c>
      <c r="N407" s="152" t="s">
        <v>46</v>
      </c>
      <c r="O407" s="65"/>
      <c r="P407" s="153">
        <f>O407*H407</f>
        <v>0</v>
      </c>
      <c r="Q407" s="153">
        <v>0</v>
      </c>
      <c r="R407" s="153">
        <f>Q407*H407</f>
        <v>0</v>
      </c>
      <c r="S407" s="153">
        <v>0</v>
      </c>
      <c r="T407" s="154">
        <f>S407*H407</f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301" t="s">
        <v>231</v>
      </c>
      <c r="AT407" s="301" t="s">
        <v>139</v>
      </c>
      <c r="AU407" s="301" t="s">
        <v>91</v>
      </c>
      <c r="AY407" s="276" t="s">
        <v>137</v>
      </c>
      <c r="BE407" s="302">
        <f>IF(N407="základní",J407,0)</f>
        <v>0</v>
      </c>
      <c r="BF407" s="302">
        <f>IF(N407="snížená",J407,0)</f>
        <v>0</v>
      </c>
      <c r="BG407" s="302">
        <f>IF(N407="zákl. přenesená",J407,0)</f>
        <v>0</v>
      </c>
      <c r="BH407" s="302">
        <f>IF(N407="sníž. přenesená",J407,0)</f>
        <v>0</v>
      </c>
      <c r="BI407" s="302">
        <f>IF(N407="nulová",J407,0)</f>
        <v>0</v>
      </c>
      <c r="BJ407" s="276" t="s">
        <v>89</v>
      </c>
      <c r="BK407" s="302">
        <f>ROUND(I407*H407,2)</f>
        <v>0</v>
      </c>
      <c r="BL407" s="276" t="s">
        <v>231</v>
      </c>
      <c r="BM407" s="301" t="s">
        <v>699</v>
      </c>
    </row>
    <row r="408" spans="2:51" s="156" customFormat="1" ht="11.25">
      <c r="B408" s="155"/>
      <c r="D408" s="157" t="s">
        <v>146</v>
      </c>
      <c r="E408" s="158" t="s">
        <v>1</v>
      </c>
      <c r="F408" s="159" t="s">
        <v>700</v>
      </c>
      <c r="H408" s="158" t="s">
        <v>1</v>
      </c>
      <c r="I408" s="160"/>
      <c r="L408" s="155"/>
      <c r="M408" s="161"/>
      <c r="N408" s="162"/>
      <c r="O408" s="162"/>
      <c r="P408" s="162"/>
      <c r="Q408" s="162"/>
      <c r="R408" s="162"/>
      <c r="S408" s="162"/>
      <c r="T408" s="163"/>
      <c r="AT408" s="158" t="s">
        <v>146</v>
      </c>
      <c r="AU408" s="158" t="s">
        <v>91</v>
      </c>
      <c r="AV408" s="156" t="s">
        <v>89</v>
      </c>
      <c r="AW408" s="156" t="s">
        <v>35</v>
      </c>
      <c r="AX408" s="156" t="s">
        <v>81</v>
      </c>
      <c r="AY408" s="158" t="s">
        <v>137</v>
      </c>
    </row>
    <row r="409" spans="2:51" s="156" customFormat="1" ht="11.25">
      <c r="B409" s="155"/>
      <c r="D409" s="157" t="s">
        <v>146</v>
      </c>
      <c r="E409" s="158" t="s">
        <v>1</v>
      </c>
      <c r="F409" s="159" t="s">
        <v>601</v>
      </c>
      <c r="H409" s="158" t="s">
        <v>1</v>
      </c>
      <c r="I409" s="160"/>
      <c r="L409" s="155"/>
      <c r="M409" s="161"/>
      <c r="N409" s="162"/>
      <c r="O409" s="162"/>
      <c r="P409" s="162"/>
      <c r="Q409" s="162"/>
      <c r="R409" s="162"/>
      <c r="S409" s="162"/>
      <c r="T409" s="163"/>
      <c r="AT409" s="158" t="s">
        <v>146</v>
      </c>
      <c r="AU409" s="158" t="s">
        <v>91</v>
      </c>
      <c r="AV409" s="156" t="s">
        <v>89</v>
      </c>
      <c r="AW409" s="156" t="s">
        <v>35</v>
      </c>
      <c r="AX409" s="156" t="s">
        <v>81</v>
      </c>
      <c r="AY409" s="158" t="s">
        <v>137</v>
      </c>
    </row>
    <row r="410" spans="2:51" s="165" customFormat="1" ht="11.25">
      <c r="B410" s="164"/>
      <c r="D410" s="157" t="s">
        <v>146</v>
      </c>
      <c r="E410" s="166" t="s">
        <v>1</v>
      </c>
      <c r="F410" s="167" t="s">
        <v>180</v>
      </c>
      <c r="H410" s="168">
        <v>14.845</v>
      </c>
      <c r="I410" s="169"/>
      <c r="L410" s="164"/>
      <c r="M410" s="170"/>
      <c r="N410" s="171"/>
      <c r="O410" s="171"/>
      <c r="P410" s="171"/>
      <c r="Q410" s="171"/>
      <c r="R410" s="171"/>
      <c r="S410" s="171"/>
      <c r="T410" s="172"/>
      <c r="AT410" s="166" t="s">
        <v>146</v>
      </c>
      <c r="AU410" s="166" t="s">
        <v>91</v>
      </c>
      <c r="AV410" s="165" t="s">
        <v>91</v>
      </c>
      <c r="AW410" s="165" t="s">
        <v>35</v>
      </c>
      <c r="AX410" s="165" t="s">
        <v>81</v>
      </c>
      <c r="AY410" s="166" t="s">
        <v>137</v>
      </c>
    </row>
    <row r="411" spans="2:51" s="174" customFormat="1" ht="11.25">
      <c r="B411" s="173"/>
      <c r="D411" s="157" t="s">
        <v>146</v>
      </c>
      <c r="E411" s="175" t="s">
        <v>1</v>
      </c>
      <c r="F411" s="176" t="s">
        <v>149</v>
      </c>
      <c r="H411" s="177">
        <v>14.845</v>
      </c>
      <c r="I411" s="178"/>
      <c r="L411" s="173"/>
      <c r="M411" s="179"/>
      <c r="N411" s="180"/>
      <c r="O411" s="180"/>
      <c r="P411" s="180"/>
      <c r="Q411" s="180"/>
      <c r="R411" s="180"/>
      <c r="S411" s="180"/>
      <c r="T411" s="181"/>
      <c r="AT411" s="175" t="s">
        <v>146</v>
      </c>
      <c r="AU411" s="175" t="s">
        <v>91</v>
      </c>
      <c r="AV411" s="174" t="s">
        <v>144</v>
      </c>
      <c r="AW411" s="174" t="s">
        <v>35</v>
      </c>
      <c r="AX411" s="174" t="s">
        <v>89</v>
      </c>
      <c r="AY411" s="175" t="s">
        <v>137</v>
      </c>
    </row>
    <row r="412" spans="1:65" s="42" customFormat="1" ht="44.25" customHeight="1">
      <c r="A412" s="29"/>
      <c r="B412" s="28"/>
      <c r="C412" s="145" t="s">
        <v>701</v>
      </c>
      <c r="D412" s="145" t="s">
        <v>139</v>
      </c>
      <c r="E412" s="146" t="s">
        <v>702</v>
      </c>
      <c r="F412" s="147" t="s">
        <v>703</v>
      </c>
      <c r="G412" s="148" t="s">
        <v>142</v>
      </c>
      <c r="H412" s="149">
        <v>2.319</v>
      </c>
      <c r="I412" s="150"/>
      <c r="J412" s="151">
        <f>ROUND(I412*H412,2)</f>
        <v>0</v>
      </c>
      <c r="K412" s="147" t="s">
        <v>143</v>
      </c>
      <c r="L412" s="28"/>
      <c r="M412" s="300" t="s">
        <v>1</v>
      </c>
      <c r="N412" s="152" t="s">
        <v>46</v>
      </c>
      <c r="O412" s="65"/>
      <c r="P412" s="153">
        <f>O412*H412</f>
        <v>0</v>
      </c>
      <c r="Q412" s="153">
        <v>0</v>
      </c>
      <c r="R412" s="153">
        <f>Q412*H412</f>
        <v>0</v>
      </c>
      <c r="S412" s="153">
        <v>0</v>
      </c>
      <c r="T412" s="154">
        <f>S412*H412</f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301" t="s">
        <v>231</v>
      </c>
      <c r="AT412" s="301" t="s">
        <v>139</v>
      </c>
      <c r="AU412" s="301" t="s">
        <v>91</v>
      </c>
      <c r="AY412" s="276" t="s">
        <v>137</v>
      </c>
      <c r="BE412" s="302">
        <f>IF(N412="základní",J412,0)</f>
        <v>0</v>
      </c>
      <c r="BF412" s="302">
        <f>IF(N412="snížená",J412,0)</f>
        <v>0</v>
      </c>
      <c r="BG412" s="302">
        <f>IF(N412="zákl. přenesená",J412,0)</f>
        <v>0</v>
      </c>
      <c r="BH412" s="302">
        <f>IF(N412="sníž. přenesená",J412,0)</f>
        <v>0</v>
      </c>
      <c r="BI412" s="302">
        <f>IF(N412="nulová",J412,0)</f>
        <v>0</v>
      </c>
      <c r="BJ412" s="276" t="s">
        <v>89</v>
      </c>
      <c r="BK412" s="302">
        <f>ROUND(I412*H412,2)</f>
        <v>0</v>
      </c>
      <c r="BL412" s="276" t="s">
        <v>231</v>
      </c>
      <c r="BM412" s="301" t="s">
        <v>704</v>
      </c>
    </row>
    <row r="413" spans="2:51" s="156" customFormat="1" ht="11.25">
      <c r="B413" s="155"/>
      <c r="D413" s="157" t="s">
        <v>146</v>
      </c>
      <c r="E413" s="158" t="s">
        <v>1</v>
      </c>
      <c r="F413" s="159" t="s">
        <v>705</v>
      </c>
      <c r="H413" s="158" t="s">
        <v>1</v>
      </c>
      <c r="I413" s="160"/>
      <c r="L413" s="155"/>
      <c r="M413" s="161"/>
      <c r="N413" s="162"/>
      <c r="O413" s="162"/>
      <c r="P413" s="162"/>
      <c r="Q413" s="162"/>
      <c r="R413" s="162"/>
      <c r="S413" s="162"/>
      <c r="T413" s="163"/>
      <c r="AT413" s="158" t="s">
        <v>146</v>
      </c>
      <c r="AU413" s="158" t="s">
        <v>91</v>
      </c>
      <c r="AV413" s="156" t="s">
        <v>89</v>
      </c>
      <c r="AW413" s="156" t="s">
        <v>35</v>
      </c>
      <c r="AX413" s="156" t="s">
        <v>81</v>
      </c>
      <c r="AY413" s="158" t="s">
        <v>137</v>
      </c>
    </row>
    <row r="414" spans="2:51" s="156" customFormat="1" ht="11.25">
      <c r="B414" s="155"/>
      <c r="D414" s="157" t="s">
        <v>146</v>
      </c>
      <c r="E414" s="158" t="s">
        <v>1</v>
      </c>
      <c r="F414" s="159" t="s">
        <v>601</v>
      </c>
      <c r="H414" s="158" t="s">
        <v>1</v>
      </c>
      <c r="I414" s="160"/>
      <c r="L414" s="155"/>
      <c r="M414" s="161"/>
      <c r="N414" s="162"/>
      <c r="O414" s="162"/>
      <c r="P414" s="162"/>
      <c r="Q414" s="162"/>
      <c r="R414" s="162"/>
      <c r="S414" s="162"/>
      <c r="T414" s="163"/>
      <c r="AT414" s="158" t="s">
        <v>146</v>
      </c>
      <c r="AU414" s="158" t="s">
        <v>91</v>
      </c>
      <c r="AV414" s="156" t="s">
        <v>89</v>
      </c>
      <c r="AW414" s="156" t="s">
        <v>35</v>
      </c>
      <c r="AX414" s="156" t="s">
        <v>81</v>
      </c>
      <c r="AY414" s="158" t="s">
        <v>137</v>
      </c>
    </row>
    <row r="415" spans="2:51" s="165" customFormat="1" ht="11.25">
      <c r="B415" s="164"/>
      <c r="D415" s="157" t="s">
        <v>146</v>
      </c>
      <c r="E415" s="166" t="s">
        <v>1</v>
      </c>
      <c r="F415" s="167" t="s">
        <v>706</v>
      </c>
      <c r="H415" s="168">
        <v>2.319</v>
      </c>
      <c r="I415" s="169"/>
      <c r="L415" s="164"/>
      <c r="M415" s="170"/>
      <c r="N415" s="171"/>
      <c r="O415" s="171"/>
      <c r="P415" s="171"/>
      <c r="Q415" s="171"/>
      <c r="R415" s="171"/>
      <c r="S415" s="171"/>
      <c r="T415" s="172"/>
      <c r="AT415" s="166" t="s">
        <v>146</v>
      </c>
      <c r="AU415" s="166" t="s">
        <v>91</v>
      </c>
      <c r="AV415" s="165" t="s">
        <v>91</v>
      </c>
      <c r="AW415" s="165" t="s">
        <v>35</v>
      </c>
      <c r="AX415" s="165" t="s">
        <v>81</v>
      </c>
      <c r="AY415" s="166" t="s">
        <v>137</v>
      </c>
    </row>
    <row r="416" spans="2:51" s="174" customFormat="1" ht="11.25">
      <c r="B416" s="173"/>
      <c r="D416" s="157" t="s">
        <v>146</v>
      </c>
      <c r="E416" s="175" t="s">
        <v>1</v>
      </c>
      <c r="F416" s="176" t="s">
        <v>149</v>
      </c>
      <c r="H416" s="177">
        <v>2.319</v>
      </c>
      <c r="I416" s="178"/>
      <c r="L416" s="173"/>
      <c r="M416" s="179"/>
      <c r="N416" s="180"/>
      <c r="O416" s="180"/>
      <c r="P416" s="180"/>
      <c r="Q416" s="180"/>
      <c r="R416" s="180"/>
      <c r="S416" s="180"/>
      <c r="T416" s="181"/>
      <c r="AT416" s="175" t="s">
        <v>146</v>
      </c>
      <c r="AU416" s="175" t="s">
        <v>91</v>
      </c>
      <c r="AV416" s="174" t="s">
        <v>144</v>
      </c>
      <c r="AW416" s="174" t="s">
        <v>35</v>
      </c>
      <c r="AX416" s="174" t="s">
        <v>89</v>
      </c>
      <c r="AY416" s="175" t="s">
        <v>137</v>
      </c>
    </row>
    <row r="417" spans="1:65" s="42" customFormat="1" ht="16.5" customHeight="1">
      <c r="A417" s="29"/>
      <c r="B417" s="28"/>
      <c r="C417" s="195" t="s">
        <v>707</v>
      </c>
      <c r="D417" s="195" t="s">
        <v>402</v>
      </c>
      <c r="E417" s="196" t="s">
        <v>708</v>
      </c>
      <c r="F417" s="197" t="s">
        <v>709</v>
      </c>
      <c r="G417" s="198" t="s">
        <v>710</v>
      </c>
      <c r="H417" s="199">
        <v>6.007</v>
      </c>
      <c r="I417" s="200"/>
      <c r="J417" s="201">
        <f>ROUND(I417*H417,2)</f>
        <v>0</v>
      </c>
      <c r="K417" s="197" t="s">
        <v>143</v>
      </c>
      <c r="L417" s="312"/>
      <c r="M417" s="313" t="s">
        <v>1</v>
      </c>
      <c r="N417" s="202" t="s">
        <v>46</v>
      </c>
      <c r="O417" s="65"/>
      <c r="P417" s="153">
        <f>O417*H417</f>
        <v>0</v>
      </c>
      <c r="Q417" s="153">
        <v>0.001</v>
      </c>
      <c r="R417" s="153">
        <f>Q417*H417</f>
        <v>0.006007</v>
      </c>
      <c r="S417" s="153">
        <v>0</v>
      </c>
      <c r="T417" s="154">
        <f>S417*H417</f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301" t="s">
        <v>332</v>
      </c>
      <c r="AT417" s="301" t="s">
        <v>402</v>
      </c>
      <c r="AU417" s="301" t="s">
        <v>91</v>
      </c>
      <c r="AY417" s="276" t="s">
        <v>137</v>
      </c>
      <c r="BE417" s="302">
        <f>IF(N417="základní",J417,0)</f>
        <v>0</v>
      </c>
      <c r="BF417" s="302">
        <f>IF(N417="snížená",J417,0)</f>
        <v>0</v>
      </c>
      <c r="BG417" s="302">
        <f>IF(N417="zákl. přenesená",J417,0)</f>
        <v>0</v>
      </c>
      <c r="BH417" s="302">
        <f>IF(N417="sníž. přenesená",J417,0)</f>
        <v>0</v>
      </c>
      <c r="BI417" s="302">
        <f>IF(N417="nulová",J417,0)</f>
        <v>0</v>
      </c>
      <c r="BJ417" s="276" t="s">
        <v>89</v>
      </c>
      <c r="BK417" s="302">
        <f>ROUND(I417*H417,2)</f>
        <v>0</v>
      </c>
      <c r="BL417" s="276" t="s">
        <v>231</v>
      </c>
      <c r="BM417" s="301" t="s">
        <v>711</v>
      </c>
    </row>
    <row r="418" spans="2:51" s="165" customFormat="1" ht="11.25">
      <c r="B418" s="164"/>
      <c r="D418" s="157" t="s">
        <v>146</v>
      </c>
      <c r="F418" s="167" t="s">
        <v>712</v>
      </c>
      <c r="H418" s="168">
        <v>6.007</v>
      </c>
      <c r="I418" s="169"/>
      <c r="L418" s="164"/>
      <c r="M418" s="170"/>
      <c r="N418" s="171"/>
      <c r="O418" s="171"/>
      <c r="P418" s="171"/>
      <c r="Q418" s="171"/>
      <c r="R418" s="171"/>
      <c r="S418" s="171"/>
      <c r="T418" s="172"/>
      <c r="AT418" s="166" t="s">
        <v>146</v>
      </c>
      <c r="AU418" s="166" t="s">
        <v>91</v>
      </c>
      <c r="AV418" s="165" t="s">
        <v>91</v>
      </c>
      <c r="AW418" s="165" t="s">
        <v>4</v>
      </c>
      <c r="AX418" s="165" t="s">
        <v>89</v>
      </c>
      <c r="AY418" s="166" t="s">
        <v>137</v>
      </c>
    </row>
    <row r="419" spans="1:65" s="42" customFormat="1" ht="24.2" customHeight="1">
      <c r="A419" s="29"/>
      <c r="B419" s="28"/>
      <c r="C419" s="145" t="s">
        <v>713</v>
      </c>
      <c r="D419" s="145" t="s">
        <v>139</v>
      </c>
      <c r="E419" s="146" t="s">
        <v>714</v>
      </c>
      <c r="F419" s="147" t="s">
        <v>715</v>
      </c>
      <c r="G419" s="148" t="s">
        <v>142</v>
      </c>
      <c r="H419" s="149">
        <v>14.845</v>
      </c>
      <c r="I419" s="150"/>
      <c r="J419" s="151">
        <f>ROUND(I419*H419,2)</f>
        <v>0</v>
      </c>
      <c r="K419" s="147" t="s">
        <v>143</v>
      </c>
      <c r="L419" s="28"/>
      <c r="M419" s="300" t="s">
        <v>1</v>
      </c>
      <c r="N419" s="152" t="s">
        <v>46</v>
      </c>
      <c r="O419" s="65"/>
      <c r="P419" s="153">
        <f>O419*H419</f>
        <v>0</v>
      </c>
      <c r="Q419" s="153">
        <v>0.00088</v>
      </c>
      <c r="R419" s="153">
        <f>Q419*H419</f>
        <v>0.013063600000000002</v>
      </c>
      <c r="S419" s="153">
        <v>0</v>
      </c>
      <c r="T419" s="154">
        <f>S419*H419</f>
        <v>0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R419" s="301" t="s">
        <v>231</v>
      </c>
      <c r="AT419" s="301" t="s">
        <v>139</v>
      </c>
      <c r="AU419" s="301" t="s">
        <v>91</v>
      </c>
      <c r="AY419" s="276" t="s">
        <v>137</v>
      </c>
      <c r="BE419" s="302">
        <f>IF(N419="základní",J419,0)</f>
        <v>0</v>
      </c>
      <c r="BF419" s="302">
        <f>IF(N419="snížená",J419,0)</f>
        <v>0</v>
      </c>
      <c r="BG419" s="302">
        <f>IF(N419="zákl. přenesená",J419,0)</f>
        <v>0</v>
      </c>
      <c r="BH419" s="302">
        <f>IF(N419="sníž. přenesená",J419,0)</f>
        <v>0</v>
      </c>
      <c r="BI419" s="302">
        <f>IF(N419="nulová",J419,0)</f>
        <v>0</v>
      </c>
      <c r="BJ419" s="276" t="s">
        <v>89</v>
      </c>
      <c r="BK419" s="302">
        <f>ROUND(I419*H419,2)</f>
        <v>0</v>
      </c>
      <c r="BL419" s="276" t="s">
        <v>231</v>
      </c>
      <c r="BM419" s="301" t="s">
        <v>716</v>
      </c>
    </row>
    <row r="420" spans="2:51" s="156" customFormat="1" ht="11.25">
      <c r="B420" s="155"/>
      <c r="D420" s="157" t="s">
        <v>146</v>
      </c>
      <c r="E420" s="158" t="s">
        <v>1</v>
      </c>
      <c r="F420" s="159" t="s">
        <v>717</v>
      </c>
      <c r="H420" s="158" t="s">
        <v>1</v>
      </c>
      <c r="I420" s="160"/>
      <c r="L420" s="155"/>
      <c r="M420" s="161"/>
      <c r="N420" s="162"/>
      <c r="O420" s="162"/>
      <c r="P420" s="162"/>
      <c r="Q420" s="162"/>
      <c r="R420" s="162"/>
      <c r="S420" s="162"/>
      <c r="T420" s="163"/>
      <c r="AT420" s="158" t="s">
        <v>146</v>
      </c>
      <c r="AU420" s="158" t="s">
        <v>91</v>
      </c>
      <c r="AV420" s="156" t="s">
        <v>89</v>
      </c>
      <c r="AW420" s="156" t="s">
        <v>35</v>
      </c>
      <c r="AX420" s="156" t="s">
        <v>81</v>
      </c>
      <c r="AY420" s="158" t="s">
        <v>137</v>
      </c>
    </row>
    <row r="421" spans="2:51" s="156" customFormat="1" ht="11.25">
      <c r="B421" s="155"/>
      <c r="D421" s="157" t="s">
        <v>146</v>
      </c>
      <c r="E421" s="158" t="s">
        <v>1</v>
      </c>
      <c r="F421" s="159" t="s">
        <v>601</v>
      </c>
      <c r="H421" s="158" t="s">
        <v>1</v>
      </c>
      <c r="I421" s="160"/>
      <c r="L421" s="155"/>
      <c r="M421" s="161"/>
      <c r="N421" s="162"/>
      <c r="O421" s="162"/>
      <c r="P421" s="162"/>
      <c r="Q421" s="162"/>
      <c r="R421" s="162"/>
      <c r="S421" s="162"/>
      <c r="T421" s="163"/>
      <c r="AT421" s="158" t="s">
        <v>146</v>
      </c>
      <c r="AU421" s="158" t="s">
        <v>91</v>
      </c>
      <c r="AV421" s="156" t="s">
        <v>89</v>
      </c>
      <c r="AW421" s="156" t="s">
        <v>35</v>
      </c>
      <c r="AX421" s="156" t="s">
        <v>81</v>
      </c>
      <c r="AY421" s="158" t="s">
        <v>137</v>
      </c>
    </row>
    <row r="422" spans="2:51" s="165" customFormat="1" ht="11.25">
      <c r="B422" s="164"/>
      <c r="D422" s="157" t="s">
        <v>146</v>
      </c>
      <c r="E422" s="166" t="s">
        <v>1</v>
      </c>
      <c r="F422" s="167" t="s">
        <v>257</v>
      </c>
      <c r="H422" s="168">
        <v>14.845</v>
      </c>
      <c r="I422" s="169"/>
      <c r="L422" s="164"/>
      <c r="M422" s="170"/>
      <c r="N422" s="171"/>
      <c r="O422" s="171"/>
      <c r="P422" s="171"/>
      <c r="Q422" s="171"/>
      <c r="R422" s="171"/>
      <c r="S422" s="171"/>
      <c r="T422" s="172"/>
      <c r="AT422" s="166" t="s">
        <v>146</v>
      </c>
      <c r="AU422" s="166" t="s">
        <v>91</v>
      </c>
      <c r="AV422" s="165" t="s">
        <v>91</v>
      </c>
      <c r="AW422" s="165" t="s">
        <v>35</v>
      </c>
      <c r="AX422" s="165" t="s">
        <v>81</v>
      </c>
      <c r="AY422" s="166" t="s">
        <v>137</v>
      </c>
    </row>
    <row r="423" spans="2:51" s="174" customFormat="1" ht="11.25">
      <c r="B423" s="173"/>
      <c r="D423" s="157" t="s">
        <v>146</v>
      </c>
      <c r="E423" s="175" t="s">
        <v>98</v>
      </c>
      <c r="F423" s="176" t="s">
        <v>149</v>
      </c>
      <c r="H423" s="177">
        <v>14.845</v>
      </c>
      <c r="I423" s="178"/>
      <c r="L423" s="173"/>
      <c r="M423" s="179"/>
      <c r="N423" s="180"/>
      <c r="O423" s="180"/>
      <c r="P423" s="180"/>
      <c r="Q423" s="180"/>
      <c r="R423" s="180"/>
      <c r="S423" s="180"/>
      <c r="T423" s="181"/>
      <c r="AT423" s="175" t="s">
        <v>146</v>
      </c>
      <c r="AU423" s="175" t="s">
        <v>91</v>
      </c>
      <c r="AV423" s="174" t="s">
        <v>144</v>
      </c>
      <c r="AW423" s="174" t="s">
        <v>35</v>
      </c>
      <c r="AX423" s="174" t="s">
        <v>89</v>
      </c>
      <c r="AY423" s="175" t="s">
        <v>137</v>
      </c>
    </row>
    <row r="424" spans="1:65" s="42" customFormat="1" ht="37.9" customHeight="1">
      <c r="A424" s="29"/>
      <c r="B424" s="28"/>
      <c r="C424" s="145" t="s">
        <v>718</v>
      </c>
      <c r="D424" s="145" t="s">
        <v>139</v>
      </c>
      <c r="E424" s="146" t="s">
        <v>719</v>
      </c>
      <c r="F424" s="147" t="s">
        <v>720</v>
      </c>
      <c r="G424" s="148" t="s">
        <v>142</v>
      </c>
      <c r="H424" s="149">
        <v>2.319</v>
      </c>
      <c r="I424" s="150"/>
      <c r="J424" s="151">
        <f>ROUND(I424*H424,2)</f>
        <v>0</v>
      </c>
      <c r="K424" s="147" t="s">
        <v>143</v>
      </c>
      <c r="L424" s="28"/>
      <c r="M424" s="300" t="s">
        <v>1</v>
      </c>
      <c r="N424" s="152" t="s">
        <v>46</v>
      </c>
      <c r="O424" s="65"/>
      <c r="P424" s="153">
        <f>O424*H424</f>
        <v>0</v>
      </c>
      <c r="Q424" s="153">
        <v>0.00094</v>
      </c>
      <c r="R424" s="153">
        <f>Q424*H424</f>
        <v>0.00217986</v>
      </c>
      <c r="S424" s="153">
        <v>0</v>
      </c>
      <c r="T424" s="154">
        <f>S424*H424</f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301" t="s">
        <v>231</v>
      </c>
      <c r="AT424" s="301" t="s">
        <v>139</v>
      </c>
      <c r="AU424" s="301" t="s">
        <v>91</v>
      </c>
      <c r="AY424" s="276" t="s">
        <v>137</v>
      </c>
      <c r="BE424" s="302">
        <f>IF(N424="základní",J424,0)</f>
        <v>0</v>
      </c>
      <c r="BF424" s="302">
        <f>IF(N424="snížená",J424,0)</f>
        <v>0</v>
      </c>
      <c r="BG424" s="302">
        <f>IF(N424="zákl. přenesená",J424,0)</f>
        <v>0</v>
      </c>
      <c r="BH424" s="302">
        <f>IF(N424="sníž. přenesená",J424,0)</f>
        <v>0</v>
      </c>
      <c r="BI424" s="302">
        <f>IF(N424="nulová",J424,0)</f>
        <v>0</v>
      </c>
      <c r="BJ424" s="276" t="s">
        <v>89</v>
      </c>
      <c r="BK424" s="302">
        <f>ROUND(I424*H424,2)</f>
        <v>0</v>
      </c>
      <c r="BL424" s="276" t="s">
        <v>231</v>
      </c>
      <c r="BM424" s="301" t="s">
        <v>721</v>
      </c>
    </row>
    <row r="425" spans="2:51" s="156" customFormat="1" ht="11.25">
      <c r="B425" s="155"/>
      <c r="D425" s="157" t="s">
        <v>146</v>
      </c>
      <c r="E425" s="158" t="s">
        <v>1</v>
      </c>
      <c r="F425" s="159" t="s">
        <v>722</v>
      </c>
      <c r="H425" s="158" t="s">
        <v>1</v>
      </c>
      <c r="I425" s="160"/>
      <c r="L425" s="155"/>
      <c r="M425" s="161"/>
      <c r="N425" s="162"/>
      <c r="O425" s="162"/>
      <c r="P425" s="162"/>
      <c r="Q425" s="162"/>
      <c r="R425" s="162"/>
      <c r="S425" s="162"/>
      <c r="T425" s="163"/>
      <c r="AT425" s="158" t="s">
        <v>146</v>
      </c>
      <c r="AU425" s="158" t="s">
        <v>91</v>
      </c>
      <c r="AV425" s="156" t="s">
        <v>89</v>
      </c>
      <c r="AW425" s="156" t="s">
        <v>35</v>
      </c>
      <c r="AX425" s="156" t="s">
        <v>81</v>
      </c>
      <c r="AY425" s="158" t="s">
        <v>137</v>
      </c>
    </row>
    <row r="426" spans="2:51" s="156" customFormat="1" ht="11.25">
      <c r="B426" s="155"/>
      <c r="D426" s="157" t="s">
        <v>146</v>
      </c>
      <c r="E426" s="158" t="s">
        <v>1</v>
      </c>
      <c r="F426" s="159" t="s">
        <v>601</v>
      </c>
      <c r="H426" s="158" t="s">
        <v>1</v>
      </c>
      <c r="I426" s="160"/>
      <c r="L426" s="155"/>
      <c r="M426" s="161"/>
      <c r="N426" s="162"/>
      <c r="O426" s="162"/>
      <c r="P426" s="162"/>
      <c r="Q426" s="162"/>
      <c r="R426" s="162"/>
      <c r="S426" s="162"/>
      <c r="T426" s="163"/>
      <c r="AT426" s="158" t="s">
        <v>146</v>
      </c>
      <c r="AU426" s="158" t="s">
        <v>91</v>
      </c>
      <c r="AV426" s="156" t="s">
        <v>89</v>
      </c>
      <c r="AW426" s="156" t="s">
        <v>35</v>
      </c>
      <c r="AX426" s="156" t="s">
        <v>81</v>
      </c>
      <c r="AY426" s="158" t="s">
        <v>137</v>
      </c>
    </row>
    <row r="427" spans="2:51" s="165" customFormat="1" ht="11.25">
      <c r="B427" s="164"/>
      <c r="D427" s="157" t="s">
        <v>146</v>
      </c>
      <c r="E427" s="166" t="s">
        <v>1</v>
      </c>
      <c r="F427" s="167" t="s">
        <v>706</v>
      </c>
      <c r="H427" s="168">
        <v>2.319</v>
      </c>
      <c r="I427" s="169"/>
      <c r="L427" s="164"/>
      <c r="M427" s="170"/>
      <c r="N427" s="171"/>
      <c r="O427" s="171"/>
      <c r="P427" s="171"/>
      <c r="Q427" s="171"/>
      <c r="R427" s="171"/>
      <c r="S427" s="171"/>
      <c r="T427" s="172"/>
      <c r="AT427" s="166" t="s">
        <v>146</v>
      </c>
      <c r="AU427" s="166" t="s">
        <v>91</v>
      </c>
      <c r="AV427" s="165" t="s">
        <v>91</v>
      </c>
      <c r="AW427" s="165" t="s">
        <v>35</v>
      </c>
      <c r="AX427" s="165" t="s">
        <v>81</v>
      </c>
      <c r="AY427" s="166" t="s">
        <v>137</v>
      </c>
    </row>
    <row r="428" spans="2:51" s="174" customFormat="1" ht="11.25">
      <c r="B428" s="173"/>
      <c r="D428" s="157" t="s">
        <v>146</v>
      </c>
      <c r="E428" s="175" t="s">
        <v>1</v>
      </c>
      <c r="F428" s="176" t="s">
        <v>149</v>
      </c>
      <c r="H428" s="177">
        <v>2.319</v>
      </c>
      <c r="I428" s="178"/>
      <c r="L428" s="173"/>
      <c r="M428" s="179"/>
      <c r="N428" s="180"/>
      <c r="O428" s="180"/>
      <c r="P428" s="180"/>
      <c r="Q428" s="180"/>
      <c r="R428" s="180"/>
      <c r="S428" s="180"/>
      <c r="T428" s="181"/>
      <c r="AT428" s="175" t="s">
        <v>146</v>
      </c>
      <c r="AU428" s="175" t="s">
        <v>91</v>
      </c>
      <c r="AV428" s="174" t="s">
        <v>144</v>
      </c>
      <c r="AW428" s="174" t="s">
        <v>35</v>
      </c>
      <c r="AX428" s="174" t="s">
        <v>89</v>
      </c>
      <c r="AY428" s="175" t="s">
        <v>137</v>
      </c>
    </row>
    <row r="429" spans="1:65" s="42" customFormat="1" ht="44.25" customHeight="1">
      <c r="A429" s="29"/>
      <c r="B429" s="28"/>
      <c r="C429" s="195" t="s">
        <v>723</v>
      </c>
      <c r="D429" s="195" t="s">
        <v>402</v>
      </c>
      <c r="E429" s="196" t="s">
        <v>724</v>
      </c>
      <c r="F429" s="197" t="s">
        <v>725</v>
      </c>
      <c r="G429" s="198" t="s">
        <v>142</v>
      </c>
      <c r="H429" s="199">
        <v>18.88</v>
      </c>
      <c r="I429" s="200"/>
      <c r="J429" s="201">
        <f>ROUND(I429*H429,2)</f>
        <v>0</v>
      </c>
      <c r="K429" s="197" t="s">
        <v>143</v>
      </c>
      <c r="L429" s="312"/>
      <c r="M429" s="313" t="s">
        <v>1</v>
      </c>
      <c r="N429" s="202" t="s">
        <v>46</v>
      </c>
      <c r="O429" s="65"/>
      <c r="P429" s="153">
        <f>O429*H429</f>
        <v>0</v>
      </c>
      <c r="Q429" s="153">
        <v>0.0054</v>
      </c>
      <c r="R429" s="153">
        <f>Q429*H429</f>
        <v>0.101952</v>
      </c>
      <c r="S429" s="153">
        <v>0</v>
      </c>
      <c r="T429" s="154">
        <f>S429*H429</f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301" t="s">
        <v>332</v>
      </c>
      <c r="AT429" s="301" t="s">
        <v>402</v>
      </c>
      <c r="AU429" s="301" t="s">
        <v>91</v>
      </c>
      <c r="AY429" s="276" t="s">
        <v>137</v>
      </c>
      <c r="BE429" s="302">
        <f>IF(N429="základní",J429,0)</f>
        <v>0</v>
      </c>
      <c r="BF429" s="302">
        <f>IF(N429="snížená",J429,0)</f>
        <v>0</v>
      </c>
      <c r="BG429" s="302">
        <f>IF(N429="zákl. přenesená",J429,0)</f>
        <v>0</v>
      </c>
      <c r="BH429" s="302">
        <f>IF(N429="sníž. přenesená",J429,0)</f>
        <v>0</v>
      </c>
      <c r="BI429" s="302">
        <f>IF(N429="nulová",J429,0)</f>
        <v>0</v>
      </c>
      <c r="BJ429" s="276" t="s">
        <v>89</v>
      </c>
      <c r="BK429" s="302">
        <f>ROUND(I429*H429,2)</f>
        <v>0</v>
      </c>
      <c r="BL429" s="276" t="s">
        <v>231</v>
      </c>
      <c r="BM429" s="301" t="s">
        <v>726</v>
      </c>
    </row>
    <row r="430" spans="2:51" s="165" customFormat="1" ht="11.25">
      <c r="B430" s="164"/>
      <c r="D430" s="157" t="s">
        <v>146</v>
      </c>
      <c r="F430" s="167" t="s">
        <v>727</v>
      </c>
      <c r="H430" s="168">
        <v>18.88</v>
      </c>
      <c r="I430" s="169"/>
      <c r="L430" s="164"/>
      <c r="M430" s="170"/>
      <c r="N430" s="171"/>
      <c r="O430" s="171"/>
      <c r="P430" s="171"/>
      <c r="Q430" s="171"/>
      <c r="R430" s="171"/>
      <c r="S430" s="171"/>
      <c r="T430" s="172"/>
      <c r="AT430" s="166" t="s">
        <v>146</v>
      </c>
      <c r="AU430" s="166" t="s">
        <v>91</v>
      </c>
      <c r="AV430" s="165" t="s">
        <v>91</v>
      </c>
      <c r="AW430" s="165" t="s">
        <v>4</v>
      </c>
      <c r="AX430" s="165" t="s">
        <v>89</v>
      </c>
      <c r="AY430" s="166" t="s">
        <v>137</v>
      </c>
    </row>
    <row r="431" spans="1:65" s="42" customFormat="1" ht="33" customHeight="1">
      <c r="A431" s="29"/>
      <c r="B431" s="28"/>
      <c r="C431" s="145" t="s">
        <v>728</v>
      </c>
      <c r="D431" s="145" t="s">
        <v>139</v>
      </c>
      <c r="E431" s="146" t="s">
        <v>729</v>
      </c>
      <c r="F431" s="147" t="s">
        <v>730</v>
      </c>
      <c r="G431" s="148" t="s">
        <v>142</v>
      </c>
      <c r="H431" s="149">
        <v>2.654</v>
      </c>
      <c r="I431" s="150"/>
      <c r="J431" s="151">
        <f>ROUND(I431*H431,2)</f>
        <v>0</v>
      </c>
      <c r="K431" s="147" t="s">
        <v>143</v>
      </c>
      <c r="L431" s="28"/>
      <c r="M431" s="300" t="s">
        <v>1</v>
      </c>
      <c r="N431" s="152" t="s">
        <v>46</v>
      </c>
      <c r="O431" s="65"/>
      <c r="P431" s="153">
        <f>O431*H431</f>
        <v>0</v>
      </c>
      <c r="Q431" s="153">
        <v>0</v>
      </c>
      <c r="R431" s="153">
        <f>Q431*H431</f>
        <v>0</v>
      </c>
      <c r="S431" s="153">
        <v>0</v>
      </c>
      <c r="T431" s="154">
        <f>S431*H431</f>
        <v>0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R431" s="301" t="s">
        <v>231</v>
      </c>
      <c r="AT431" s="301" t="s">
        <v>139</v>
      </c>
      <c r="AU431" s="301" t="s">
        <v>91</v>
      </c>
      <c r="AY431" s="276" t="s">
        <v>137</v>
      </c>
      <c r="BE431" s="302">
        <f>IF(N431="základní",J431,0)</f>
        <v>0</v>
      </c>
      <c r="BF431" s="302">
        <f>IF(N431="snížená",J431,0)</f>
        <v>0</v>
      </c>
      <c r="BG431" s="302">
        <f>IF(N431="zákl. přenesená",J431,0)</f>
        <v>0</v>
      </c>
      <c r="BH431" s="302">
        <f>IF(N431="sníž. přenesená",J431,0)</f>
        <v>0</v>
      </c>
      <c r="BI431" s="302">
        <f>IF(N431="nulová",J431,0)</f>
        <v>0</v>
      </c>
      <c r="BJ431" s="276" t="s">
        <v>89</v>
      </c>
      <c r="BK431" s="302">
        <f>ROUND(I431*H431,2)</f>
        <v>0</v>
      </c>
      <c r="BL431" s="276" t="s">
        <v>231</v>
      </c>
      <c r="BM431" s="301" t="s">
        <v>731</v>
      </c>
    </row>
    <row r="432" spans="2:51" s="156" customFormat="1" ht="11.25">
      <c r="B432" s="155"/>
      <c r="D432" s="157" t="s">
        <v>146</v>
      </c>
      <c r="E432" s="158" t="s">
        <v>1</v>
      </c>
      <c r="F432" s="159" t="s">
        <v>732</v>
      </c>
      <c r="H432" s="158" t="s">
        <v>1</v>
      </c>
      <c r="I432" s="160"/>
      <c r="L432" s="155"/>
      <c r="M432" s="161"/>
      <c r="N432" s="162"/>
      <c r="O432" s="162"/>
      <c r="P432" s="162"/>
      <c r="Q432" s="162"/>
      <c r="R432" s="162"/>
      <c r="S432" s="162"/>
      <c r="T432" s="163"/>
      <c r="AT432" s="158" t="s">
        <v>146</v>
      </c>
      <c r="AU432" s="158" t="s">
        <v>91</v>
      </c>
      <c r="AV432" s="156" t="s">
        <v>89</v>
      </c>
      <c r="AW432" s="156" t="s">
        <v>35</v>
      </c>
      <c r="AX432" s="156" t="s">
        <v>81</v>
      </c>
      <c r="AY432" s="158" t="s">
        <v>137</v>
      </c>
    </row>
    <row r="433" spans="2:51" s="156" customFormat="1" ht="11.25">
      <c r="B433" s="155"/>
      <c r="D433" s="157" t="s">
        <v>146</v>
      </c>
      <c r="E433" s="158" t="s">
        <v>1</v>
      </c>
      <c r="F433" s="159" t="s">
        <v>627</v>
      </c>
      <c r="H433" s="158" t="s">
        <v>1</v>
      </c>
      <c r="I433" s="160"/>
      <c r="L433" s="155"/>
      <c r="M433" s="161"/>
      <c r="N433" s="162"/>
      <c r="O433" s="162"/>
      <c r="P433" s="162"/>
      <c r="Q433" s="162"/>
      <c r="R433" s="162"/>
      <c r="S433" s="162"/>
      <c r="T433" s="163"/>
      <c r="AT433" s="158" t="s">
        <v>146</v>
      </c>
      <c r="AU433" s="158" t="s">
        <v>91</v>
      </c>
      <c r="AV433" s="156" t="s">
        <v>89</v>
      </c>
      <c r="AW433" s="156" t="s">
        <v>35</v>
      </c>
      <c r="AX433" s="156" t="s">
        <v>81</v>
      </c>
      <c r="AY433" s="158" t="s">
        <v>137</v>
      </c>
    </row>
    <row r="434" spans="2:51" s="165" customFormat="1" ht="11.25">
      <c r="B434" s="164"/>
      <c r="D434" s="157" t="s">
        <v>146</v>
      </c>
      <c r="E434" s="166" t="s">
        <v>1</v>
      </c>
      <c r="F434" s="167" t="s">
        <v>182</v>
      </c>
      <c r="H434" s="168">
        <v>2.654</v>
      </c>
      <c r="I434" s="169"/>
      <c r="L434" s="164"/>
      <c r="M434" s="170"/>
      <c r="N434" s="171"/>
      <c r="O434" s="171"/>
      <c r="P434" s="171"/>
      <c r="Q434" s="171"/>
      <c r="R434" s="171"/>
      <c r="S434" s="171"/>
      <c r="T434" s="172"/>
      <c r="AT434" s="166" t="s">
        <v>146</v>
      </c>
      <c r="AU434" s="166" t="s">
        <v>91</v>
      </c>
      <c r="AV434" s="165" t="s">
        <v>91</v>
      </c>
      <c r="AW434" s="165" t="s">
        <v>35</v>
      </c>
      <c r="AX434" s="165" t="s">
        <v>81</v>
      </c>
      <c r="AY434" s="166" t="s">
        <v>137</v>
      </c>
    </row>
    <row r="435" spans="2:51" s="174" customFormat="1" ht="11.25">
      <c r="B435" s="173"/>
      <c r="D435" s="157" t="s">
        <v>146</v>
      </c>
      <c r="E435" s="175" t="s">
        <v>1</v>
      </c>
      <c r="F435" s="176" t="s">
        <v>149</v>
      </c>
      <c r="H435" s="177">
        <v>2.654</v>
      </c>
      <c r="I435" s="178"/>
      <c r="L435" s="173"/>
      <c r="M435" s="179"/>
      <c r="N435" s="180"/>
      <c r="O435" s="180"/>
      <c r="P435" s="180"/>
      <c r="Q435" s="180"/>
      <c r="R435" s="180"/>
      <c r="S435" s="180"/>
      <c r="T435" s="181"/>
      <c r="AT435" s="175" t="s">
        <v>146</v>
      </c>
      <c r="AU435" s="175" t="s">
        <v>91</v>
      </c>
      <c r="AV435" s="174" t="s">
        <v>144</v>
      </c>
      <c r="AW435" s="174" t="s">
        <v>35</v>
      </c>
      <c r="AX435" s="174" t="s">
        <v>89</v>
      </c>
      <c r="AY435" s="175" t="s">
        <v>137</v>
      </c>
    </row>
    <row r="436" spans="1:65" s="42" customFormat="1" ht="49.15" customHeight="1">
      <c r="A436" s="29"/>
      <c r="B436" s="28"/>
      <c r="C436" s="145" t="s">
        <v>733</v>
      </c>
      <c r="D436" s="145" t="s">
        <v>139</v>
      </c>
      <c r="E436" s="146" t="s">
        <v>734</v>
      </c>
      <c r="F436" s="147" t="s">
        <v>735</v>
      </c>
      <c r="G436" s="148" t="s">
        <v>142</v>
      </c>
      <c r="H436" s="149">
        <v>1.026</v>
      </c>
      <c r="I436" s="150"/>
      <c r="J436" s="151">
        <f>ROUND(I436*H436,2)</f>
        <v>0</v>
      </c>
      <c r="K436" s="147" t="s">
        <v>143</v>
      </c>
      <c r="L436" s="28"/>
      <c r="M436" s="300" t="s">
        <v>1</v>
      </c>
      <c r="N436" s="152" t="s">
        <v>46</v>
      </c>
      <c r="O436" s="65"/>
      <c r="P436" s="153">
        <f>O436*H436</f>
        <v>0</v>
      </c>
      <c r="Q436" s="153">
        <v>0</v>
      </c>
      <c r="R436" s="153">
        <f>Q436*H436</f>
        <v>0</v>
      </c>
      <c r="S436" s="153">
        <v>0</v>
      </c>
      <c r="T436" s="154">
        <f>S436*H436</f>
        <v>0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R436" s="301" t="s">
        <v>231</v>
      </c>
      <c r="AT436" s="301" t="s">
        <v>139</v>
      </c>
      <c r="AU436" s="301" t="s">
        <v>91</v>
      </c>
      <c r="AY436" s="276" t="s">
        <v>137</v>
      </c>
      <c r="BE436" s="302">
        <f>IF(N436="základní",J436,0)</f>
        <v>0</v>
      </c>
      <c r="BF436" s="302">
        <f>IF(N436="snížená",J436,0)</f>
        <v>0</v>
      </c>
      <c r="BG436" s="302">
        <f>IF(N436="zákl. přenesená",J436,0)</f>
        <v>0</v>
      </c>
      <c r="BH436" s="302">
        <f>IF(N436="sníž. přenesená",J436,0)</f>
        <v>0</v>
      </c>
      <c r="BI436" s="302">
        <f>IF(N436="nulová",J436,0)</f>
        <v>0</v>
      </c>
      <c r="BJ436" s="276" t="s">
        <v>89</v>
      </c>
      <c r="BK436" s="302">
        <f>ROUND(I436*H436,2)</f>
        <v>0</v>
      </c>
      <c r="BL436" s="276" t="s">
        <v>231</v>
      </c>
      <c r="BM436" s="301" t="s">
        <v>736</v>
      </c>
    </row>
    <row r="437" spans="2:51" s="156" customFormat="1" ht="11.25">
      <c r="B437" s="155"/>
      <c r="D437" s="157" t="s">
        <v>146</v>
      </c>
      <c r="E437" s="158" t="s">
        <v>1</v>
      </c>
      <c r="F437" s="159" t="s">
        <v>737</v>
      </c>
      <c r="H437" s="158" t="s">
        <v>1</v>
      </c>
      <c r="I437" s="160"/>
      <c r="L437" s="155"/>
      <c r="M437" s="161"/>
      <c r="N437" s="162"/>
      <c r="O437" s="162"/>
      <c r="P437" s="162"/>
      <c r="Q437" s="162"/>
      <c r="R437" s="162"/>
      <c r="S437" s="162"/>
      <c r="T437" s="163"/>
      <c r="AT437" s="158" t="s">
        <v>146</v>
      </c>
      <c r="AU437" s="158" t="s">
        <v>91</v>
      </c>
      <c r="AV437" s="156" t="s">
        <v>89</v>
      </c>
      <c r="AW437" s="156" t="s">
        <v>35</v>
      </c>
      <c r="AX437" s="156" t="s">
        <v>81</v>
      </c>
      <c r="AY437" s="158" t="s">
        <v>137</v>
      </c>
    </row>
    <row r="438" spans="2:51" s="156" customFormat="1" ht="11.25">
      <c r="B438" s="155"/>
      <c r="D438" s="157" t="s">
        <v>146</v>
      </c>
      <c r="E438" s="158" t="s">
        <v>1</v>
      </c>
      <c r="F438" s="159" t="s">
        <v>627</v>
      </c>
      <c r="H438" s="158" t="s">
        <v>1</v>
      </c>
      <c r="I438" s="160"/>
      <c r="L438" s="155"/>
      <c r="M438" s="161"/>
      <c r="N438" s="162"/>
      <c r="O438" s="162"/>
      <c r="P438" s="162"/>
      <c r="Q438" s="162"/>
      <c r="R438" s="162"/>
      <c r="S438" s="162"/>
      <c r="T438" s="163"/>
      <c r="AT438" s="158" t="s">
        <v>146</v>
      </c>
      <c r="AU438" s="158" t="s">
        <v>91</v>
      </c>
      <c r="AV438" s="156" t="s">
        <v>89</v>
      </c>
      <c r="AW438" s="156" t="s">
        <v>35</v>
      </c>
      <c r="AX438" s="156" t="s">
        <v>81</v>
      </c>
      <c r="AY438" s="158" t="s">
        <v>137</v>
      </c>
    </row>
    <row r="439" spans="2:51" s="165" customFormat="1" ht="11.25">
      <c r="B439" s="164"/>
      <c r="D439" s="157" t="s">
        <v>146</v>
      </c>
      <c r="E439" s="166" t="s">
        <v>1</v>
      </c>
      <c r="F439" s="167" t="s">
        <v>738</v>
      </c>
      <c r="H439" s="168">
        <v>1.026</v>
      </c>
      <c r="I439" s="169"/>
      <c r="L439" s="164"/>
      <c r="M439" s="170"/>
      <c r="N439" s="171"/>
      <c r="O439" s="171"/>
      <c r="P439" s="171"/>
      <c r="Q439" s="171"/>
      <c r="R439" s="171"/>
      <c r="S439" s="171"/>
      <c r="T439" s="172"/>
      <c r="AT439" s="166" t="s">
        <v>146</v>
      </c>
      <c r="AU439" s="166" t="s">
        <v>91</v>
      </c>
      <c r="AV439" s="165" t="s">
        <v>91</v>
      </c>
      <c r="AW439" s="165" t="s">
        <v>35</v>
      </c>
      <c r="AX439" s="165" t="s">
        <v>81</v>
      </c>
      <c r="AY439" s="166" t="s">
        <v>137</v>
      </c>
    </row>
    <row r="440" spans="2:51" s="174" customFormat="1" ht="11.25">
      <c r="B440" s="173"/>
      <c r="D440" s="157" t="s">
        <v>146</v>
      </c>
      <c r="E440" s="175" t="s">
        <v>1</v>
      </c>
      <c r="F440" s="176" t="s">
        <v>149</v>
      </c>
      <c r="H440" s="177">
        <v>1.026</v>
      </c>
      <c r="I440" s="178"/>
      <c r="L440" s="173"/>
      <c r="M440" s="179"/>
      <c r="N440" s="180"/>
      <c r="O440" s="180"/>
      <c r="P440" s="180"/>
      <c r="Q440" s="180"/>
      <c r="R440" s="180"/>
      <c r="S440" s="180"/>
      <c r="T440" s="181"/>
      <c r="AT440" s="175" t="s">
        <v>146</v>
      </c>
      <c r="AU440" s="175" t="s">
        <v>91</v>
      </c>
      <c r="AV440" s="174" t="s">
        <v>144</v>
      </c>
      <c r="AW440" s="174" t="s">
        <v>35</v>
      </c>
      <c r="AX440" s="174" t="s">
        <v>89</v>
      </c>
      <c r="AY440" s="175" t="s">
        <v>137</v>
      </c>
    </row>
    <row r="441" spans="1:65" s="42" customFormat="1" ht="24.2" customHeight="1">
      <c r="A441" s="29"/>
      <c r="B441" s="28"/>
      <c r="C441" s="195" t="s">
        <v>739</v>
      </c>
      <c r="D441" s="195" t="s">
        <v>402</v>
      </c>
      <c r="E441" s="196" t="s">
        <v>740</v>
      </c>
      <c r="F441" s="197" t="s">
        <v>741</v>
      </c>
      <c r="G441" s="198" t="s">
        <v>142</v>
      </c>
      <c r="H441" s="199">
        <v>4.048</v>
      </c>
      <c r="I441" s="200"/>
      <c r="J441" s="201">
        <f>ROUND(I441*H441,2)</f>
        <v>0</v>
      </c>
      <c r="K441" s="197" t="s">
        <v>143</v>
      </c>
      <c r="L441" s="312"/>
      <c r="M441" s="313" t="s">
        <v>1</v>
      </c>
      <c r="N441" s="202" t="s">
        <v>46</v>
      </c>
      <c r="O441" s="65"/>
      <c r="P441" s="153">
        <f>O441*H441</f>
        <v>0</v>
      </c>
      <c r="Q441" s="153">
        <v>0.0003</v>
      </c>
      <c r="R441" s="153">
        <f>Q441*H441</f>
        <v>0.0012143999999999998</v>
      </c>
      <c r="S441" s="153">
        <v>0</v>
      </c>
      <c r="T441" s="154">
        <f>S441*H441</f>
        <v>0</v>
      </c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R441" s="301" t="s">
        <v>332</v>
      </c>
      <c r="AT441" s="301" t="s">
        <v>402</v>
      </c>
      <c r="AU441" s="301" t="s">
        <v>91</v>
      </c>
      <c r="AY441" s="276" t="s">
        <v>137</v>
      </c>
      <c r="BE441" s="302">
        <f>IF(N441="základní",J441,0)</f>
        <v>0</v>
      </c>
      <c r="BF441" s="302">
        <f>IF(N441="snížená",J441,0)</f>
        <v>0</v>
      </c>
      <c r="BG441" s="302">
        <f>IF(N441="zákl. přenesená",J441,0)</f>
        <v>0</v>
      </c>
      <c r="BH441" s="302">
        <f>IF(N441="sníž. přenesená",J441,0)</f>
        <v>0</v>
      </c>
      <c r="BI441" s="302">
        <f>IF(N441="nulová",J441,0)</f>
        <v>0</v>
      </c>
      <c r="BJ441" s="276" t="s">
        <v>89</v>
      </c>
      <c r="BK441" s="302">
        <f>ROUND(I441*H441,2)</f>
        <v>0</v>
      </c>
      <c r="BL441" s="276" t="s">
        <v>231</v>
      </c>
      <c r="BM441" s="301" t="s">
        <v>742</v>
      </c>
    </row>
    <row r="442" spans="2:51" s="165" customFormat="1" ht="11.25">
      <c r="B442" s="164"/>
      <c r="D442" s="157" t="s">
        <v>146</v>
      </c>
      <c r="F442" s="167" t="s">
        <v>743</v>
      </c>
      <c r="H442" s="168">
        <v>4.048</v>
      </c>
      <c r="I442" s="169"/>
      <c r="L442" s="164"/>
      <c r="M442" s="170"/>
      <c r="N442" s="171"/>
      <c r="O442" s="171"/>
      <c r="P442" s="171"/>
      <c r="Q442" s="171"/>
      <c r="R442" s="171"/>
      <c r="S442" s="171"/>
      <c r="T442" s="172"/>
      <c r="AT442" s="166" t="s">
        <v>146</v>
      </c>
      <c r="AU442" s="166" t="s">
        <v>91</v>
      </c>
      <c r="AV442" s="165" t="s">
        <v>91</v>
      </c>
      <c r="AW442" s="165" t="s">
        <v>4</v>
      </c>
      <c r="AX442" s="165" t="s">
        <v>89</v>
      </c>
      <c r="AY442" s="166" t="s">
        <v>137</v>
      </c>
    </row>
    <row r="443" spans="1:65" s="42" customFormat="1" ht="55.5" customHeight="1">
      <c r="A443" s="29"/>
      <c r="B443" s="28"/>
      <c r="C443" s="145" t="s">
        <v>744</v>
      </c>
      <c r="D443" s="145" t="s">
        <v>139</v>
      </c>
      <c r="E443" s="146" t="s">
        <v>745</v>
      </c>
      <c r="F443" s="147" t="s">
        <v>746</v>
      </c>
      <c r="G443" s="148" t="s">
        <v>142</v>
      </c>
      <c r="H443" s="149">
        <v>2.654</v>
      </c>
      <c r="I443" s="150"/>
      <c r="J443" s="151">
        <f>ROUND(I443*H443,2)</f>
        <v>0</v>
      </c>
      <c r="K443" s="147" t="s">
        <v>143</v>
      </c>
      <c r="L443" s="28"/>
      <c r="M443" s="300" t="s">
        <v>1</v>
      </c>
      <c r="N443" s="152" t="s">
        <v>46</v>
      </c>
      <c r="O443" s="65"/>
      <c r="P443" s="153">
        <f>O443*H443</f>
        <v>0</v>
      </c>
      <c r="Q443" s="153">
        <v>5E-05</v>
      </c>
      <c r="R443" s="153">
        <f>Q443*H443</f>
        <v>0.0001327</v>
      </c>
      <c r="S443" s="153">
        <v>0</v>
      </c>
      <c r="T443" s="154">
        <f>S443*H443</f>
        <v>0</v>
      </c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R443" s="301" t="s">
        <v>231</v>
      </c>
      <c r="AT443" s="301" t="s">
        <v>139</v>
      </c>
      <c r="AU443" s="301" t="s">
        <v>91</v>
      </c>
      <c r="AY443" s="276" t="s">
        <v>137</v>
      </c>
      <c r="BE443" s="302">
        <f>IF(N443="základní",J443,0)</f>
        <v>0</v>
      </c>
      <c r="BF443" s="302">
        <f>IF(N443="snížená",J443,0)</f>
        <v>0</v>
      </c>
      <c r="BG443" s="302">
        <f>IF(N443="zákl. přenesená",J443,0)</f>
        <v>0</v>
      </c>
      <c r="BH443" s="302">
        <f>IF(N443="sníž. přenesená",J443,0)</f>
        <v>0</v>
      </c>
      <c r="BI443" s="302">
        <f>IF(N443="nulová",J443,0)</f>
        <v>0</v>
      </c>
      <c r="BJ443" s="276" t="s">
        <v>89</v>
      </c>
      <c r="BK443" s="302">
        <f>ROUND(I443*H443,2)</f>
        <v>0</v>
      </c>
      <c r="BL443" s="276" t="s">
        <v>231</v>
      </c>
      <c r="BM443" s="301" t="s">
        <v>747</v>
      </c>
    </row>
    <row r="444" spans="2:51" s="156" customFormat="1" ht="11.25">
      <c r="B444" s="155"/>
      <c r="D444" s="157" t="s">
        <v>146</v>
      </c>
      <c r="E444" s="158" t="s">
        <v>1</v>
      </c>
      <c r="F444" s="159" t="s">
        <v>748</v>
      </c>
      <c r="H444" s="158" t="s">
        <v>1</v>
      </c>
      <c r="I444" s="160"/>
      <c r="L444" s="155"/>
      <c r="M444" s="161"/>
      <c r="N444" s="162"/>
      <c r="O444" s="162"/>
      <c r="P444" s="162"/>
      <c r="Q444" s="162"/>
      <c r="R444" s="162"/>
      <c r="S444" s="162"/>
      <c r="T444" s="163"/>
      <c r="AT444" s="158" t="s">
        <v>146</v>
      </c>
      <c r="AU444" s="158" t="s">
        <v>91</v>
      </c>
      <c r="AV444" s="156" t="s">
        <v>89</v>
      </c>
      <c r="AW444" s="156" t="s">
        <v>35</v>
      </c>
      <c r="AX444" s="156" t="s">
        <v>81</v>
      </c>
      <c r="AY444" s="158" t="s">
        <v>137</v>
      </c>
    </row>
    <row r="445" spans="2:51" s="156" customFormat="1" ht="11.25">
      <c r="B445" s="155"/>
      <c r="D445" s="157" t="s">
        <v>146</v>
      </c>
      <c r="E445" s="158" t="s">
        <v>1</v>
      </c>
      <c r="F445" s="159" t="s">
        <v>627</v>
      </c>
      <c r="H445" s="158" t="s">
        <v>1</v>
      </c>
      <c r="I445" s="160"/>
      <c r="L445" s="155"/>
      <c r="M445" s="161"/>
      <c r="N445" s="162"/>
      <c r="O445" s="162"/>
      <c r="P445" s="162"/>
      <c r="Q445" s="162"/>
      <c r="R445" s="162"/>
      <c r="S445" s="162"/>
      <c r="T445" s="163"/>
      <c r="AT445" s="158" t="s">
        <v>146</v>
      </c>
      <c r="AU445" s="158" t="s">
        <v>91</v>
      </c>
      <c r="AV445" s="156" t="s">
        <v>89</v>
      </c>
      <c r="AW445" s="156" t="s">
        <v>35</v>
      </c>
      <c r="AX445" s="156" t="s">
        <v>81</v>
      </c>
      <c r="AY445" s="158" t="s">
        <v>137</v>
      </c>
    </row>
    <row r="446" spans="2:51" s="165" customFormat="1" ht="11.25">
      <c r="B446" s="164"/>
      <c r="D446" s="157" t="s">
        <v>146</v>
      </c>
      <c r="E446" s="166" t="s">
        <v>1</v>
      </c>
      <c r="F446" s="167" t="s">
        <v>260</v>
      </c>
      <c r="H446" s="168">
        <v>2.654</v>
      </c>
      <c r="I446" s="169"/>
      <c r="L446" s="164"/>
      <c r="M446" s="170"/>
      <c r="N446" s="171"/>
      <c r="O446" s="171"/>
      <c r="P446" s="171"/>
      <c r="Q446" s="171"/>
      <c r="R446" s="171"/>
      <c r="S446" s="171"/>
      <c r="T446" s="172"/>
      <c r="AT446" s="166" t="s">
        <v>146</v>
      </c>
      <c r="AU446" s="166" t="s">
        <v>91</v>
      </c>
      <c r="AV446" s="165" t="s">
        <v>91</v>
      </c>
      <c r="AW446" s="165" t="s">
        <v>35</v>
      </c>
      <c r="AX446" s="165" t="s">
        <v>81</v>
      </c>
      <c r="AY446" s="166" t="s">
        <v>137</v>
      </c>
    </row>
    <row r="447" spans="2:51" s="174" customFormat="1" ht="11.25">
      <c r="B447" s="173"/>
      <c r="D447" s="157" t="s">
        <v>146</v>
      </c>
      <c r="E447" s="175" t="s">
        <v>100</v>
      </c>
      <c r="F447" s="176" t="s">
        <v>149</v>
      </c>
      <c r="H447" s="177">
        <v>2.654</v>
      </c>
      <c r="I447" s="178"/>
      <c r="L447" s="173"/>
      <c r="M447" s="179"/>
      <c r="N447" s="180"/>
      <c r="O447" s="180"/>
      <c r="P447" s="180"/>
      <c r="Q447" s="180"/>
      <c r="R447" s="180"/>
      <c r="S447" s="180"/>
      <c r="T447" s="181"/>
      <c r="AT447" s="175" t="s">
        <v>146</v>
      </c>
      <c r="AU447" s="175" t="s">
        <v>91</v>
      </c>
      <c r="AV447" s="174" t="s">
        <v>144</v>
      </c>
      <c r="AW447" s="174" t="s">
        <v>35</v>
      </c>
      <c r="AX447" s="174" t="s">
        <v>89</v>
      </c>
      <c r="AY447" s="175" t="s">
        <v>137</v>
      </c>
    </row>
    <row r="448" spans="1:65" s="42" customFormat="1" ht="49.15" customHeight="1">
      <c r="A448" s="29"/>
      <c r="B448" s="28"/>
      <c r="C448" s="145" t="s">
        <v>749</v>
      </c>
      <c r="D448" s="145" t="s">
        <v>139</v>
      </c>
      <c r="E448" s="146" t="s">
        <v>750</v>
      </c>
      <c r="F448" s="147" t="s">
        <v>751</v>
      </c>
      <c r="G448" s="148" t="s">
        <v>142</v>
      </c>
      <c r="H448" s="149">
        <v>1.026</v>
      </c>
      <c r="I448" s="150"/>
      <c r="J448" s="151">
        <f>ROUND(I448*H448,2)</f>
        <v>0</v>
      </c>
      <c r="K448" s="147" t="s">
        <v>143</v>
      </c>
      <c r="L448" s="28"/>
      <c r="M448" s="300" t="s">
        <v>1</v>
      </c>
      <c r="N448" s="152" t="s">
        <v>46</v>
      </c>
      <c r="O448" s="65"/>
      <c r="P448" s="153">
        <f>O448*H448</f>
        <v>0</v>
      </c>
      <c r="Q448" s="153">
        <v>0</v>
      </c>
      <c r="R448" s="153">
        <f>Q448*H448</f>
        <v>0</v>
      </c>
      <c r="S448" s="153">
        <v>0</v>
      </c>
      <c r="T448" s="154">
        <f>S448*H448</f>
        <v>0</v>
      </c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R448" s="301" t="s">
        <v>144</v>
      </c>
      <c r="AT448" s="301" t="s">
        <v>139</v>
      </c>
      <c r="AU448" s="301" t="s">
        <v>91</v>
      </c>
      <c r="AY448" s="276" t="s">
        <v>137</v>
      </c>
      <c r="BE448" s="302">
        <f>IF(N448="základní",J448,0)</f>
        <v>0</v>
      </c>
      <c r="BF448" s="302">
        <f>IF(N448="snížená",J448,0)</f>
        <v>0</v>
      </c>
      <c r="BG448" s="302">
        <f>IF(N448="zákl. přenesená",J448,0)</f>
        <v>0</v>
      </c>
      <c r="BH448" s="302">
        <f>IF(N448="sníž. přenesená",J448,0)</f>
        <v>0</v>
      </c>
      <c r="BI448" s="302">
        <f>IF(N448="nulová",J448,0)</f>
        <v>0</v>
      </c>
      <c r="BJ448" s="276" t="s">
        <v>89</v>
      </c>
      <c r="BK448" s="302">
        <f>ROUND(I448*H448,2)</f>
        <v>0</v>
      </c>
      <c r="BL448" s="276" t="s">
        <v>144</v>
      </c>
      <c r="BM448" s="301" t="s">
        <v>752</v>
      </c>
    </row>
    <row r="449" spans="2:51" s="156" customFormat="1" ht="11.25">
      <c r="B449" s="155"/>
      <c r="D449" s="157" t="s">
        <v>146</v>
      </c>
      <c r="E449" s="158" t="s">
        <v>1</v>
      </c>
      <c r="F449" s="159" t="s">
        <v>753</v>
      </c>
      <c r="H449" s="158" t="s">
        <v>1</v>
      </c>
      <c r="I449" s="160"/>
      <c r="L449" s="155"/>
      <c r="M449" s="161"/>
      <c r="N449" s="162"/>
      <c r="O449" s="162"/>
      <c r="P449" s="162"/>
      <c r="Q449" s="162"/>
      <c r="R449" s="162"/>
      <c r="S449" s="162"/>
      <c r="T449" s="163"/>
      <c r="AT449" s="158" t="s">
        <v>146</v>
      </c>
      <c r="AU449" s="158" t="s">
        <v>91</v>
      </c>
      <c r="AV449" s="156" t="s">
        <v>89</v>
      </c>
      <c r="AW449" s="156" t="s">
        <v>35</v>
      </c>
      <c r="AX449" s="156" t="s">
        <v>81</v>
      </c>
      <c r="AY449" s="158" t="s">
        <v>137</v>
      </c>
    </row>
    <row r="450" spans="2:51" s="156" customFormat="1" ht="11.25">
      <c r="B450" s="155"/>
      <c r="D450" s="157" t="s">
        <v>146</v>
      </c>
      <c r="E450" s="158" t="s">
        <v>1</v>
      </c>
      <c r="F450" s="159" t="s">
        <v>627</v>
      </c>
      <c r="H450" s="158" t="s">
        <v>1</v>
      </c>
      <c r="I450" s="160"/>
      <c r="L450" s="155"/>
      <c r="M450" s="161"/>
      <c r="N450" s="162"/>
      <c r="O450" s="162"/>
      <c r="P450" s="162"/>
      <c r="Q450" s="162"/>
      <c r="R450" s="162"/>
      <c r="S450" s="162"/>
      <c r="T450" s="163"/>
      <c r="AT450" s="158" t="s">
        <v>146</v>
      </c>
      <c r="AU450" s="158" t="s">
        <v>91</v>
      </c>
      <c r="AV450" s="156" t="s">
        <v>89</v>
      </c>
      <c r="AW450" s="156" t="s">
        <v>35</v>
      </c>
      <c r="AX450" s="156" t="s">
        <v>81</v>
      </c>
      <c r="AY450" s="158" t="s">
        <v>137</v>
      </c>
    </row>
    <row r="451" spans="2:51" s="165" customFormat="1" ht="11.25">
      <c r="B451" s="164"/>
      <c r="D451" s="157" t="s">
        <v>146</v>
      </c>
      <c r="E451" s="166" t="s">
        <v>1</v>
      </c>
      <c r="F451" s="167" t="s">
        <v>738</v>
      </c>
      <c r="H451" s="168">
        <v>1.026</v>
      </c>
      <c r="I451" s="169"/>
      <c r="L451" s="164"/>
      <c r="M451" s="170"/>
      <c r="N451" s="171"/>
      <c r="O451" s="171"/>
      <c r="P451" s="171"/>
      <c r="Q451" s="171"/>
      <c r="R451" s="171"/>
      <c r="S451" s="171"/>
      <c r="T451" s="172"/>
      <c r="AT451" s="166" t="s">
        <v>146</v>
      </c>
      <c r="AU451" s="166" t="s">
        <v>91</v>
      </c>
      <c r="AV451" s="165" t="s">
        <v>91</v>
      </c>
      <c r="AW451" s="165" t="s">
        <v>35</v>
      </c>
      <c r="AX451" s="165" t="s">
        <v>81</v>
      </c>
      <c r="AY451" s="166" t="s">
        <v>137</v>
      </c>
    </row>
    <row r="452" spans="2:51" s="174" customFormat="1" ht="11.25">
      <c r="B452" s="173"/>
      <c r="D452" s="157" t="s">
        <v>146</v>
      </c>
      <c r="E452" s="175" t="s">
        <v>1</v>
      </c>
      <c r="F452" s="176" t="s">
        <v>149</v>
      </c>
      <c r="H452" s="177">
        <v>1.026</v>
      </c>
      <c r="I452" s="178"/>
      <c r="L452" s="173"/>
      <c r="M452" s="179"/>
      <c r="N452" s="180"/>
      <c r="O452" s="180"/>
      <c r="P452" s="180"/>
      <c r="Q452" s="180"/>
      <c r="R452" s="180"/>
      <c r="S452" s="180"/>
      <c r="T452" s="181"/>
      <c r="AT452" s="175" t="s">
        <v>146</v>
      </c>
      <c r="AU452" s="175" t="s">
        <v>91</v>
      </c>
      <c r="AV452" s="174" t="s">
        <v>144</v>
      </c>
      <c r="AW452" s="174" t="s">
        <v>35</v>
      </c>
      <c r="AX452" s="174" t="s">
        <v>89</v>
      </c>
      <c r="AY452" s="175" t="s">
        <v>137</v>
      </c>
    </row>
    <row r="453" spans="1:65" s="42" customFormat="1" ht="24.2" customHeight="1">
      <c r="A453" s="29"/>
      <c r="B453" s="28"/>
      <c r="C453" s="195" t="s">
        <v>754</v>
      </c>
      <c r="D453" s="195" t="s">
        <v>402</v>
      </c>
      <c r="E453" s="196" t="s">
        <v>755</v>
      </c>
      <c r="F453" s="197" t="s">
        <v>756</v>
      </c>
      <c r="G453" s="198" t="s">
        <v>142</v>
      </c>
      <c r="H453" s="199">
        <v>4.048</v>
      </c>
      <c r="I453" s="200"/>
      <c r="J453" s="201">
        <f>ROUND(I453*H453,2)</f>
        <v>0</v>
      </c>
      <c r="K453" s="197" t="s">
        <v>143</v>
      </c>
      <c r="L453" s="312"/>
      <c r="M453" s="313" t="s">
        <v>1</v>
      </c>
      <c r="N453" s="202" t="s">
        <v>46</v>
      </c>
      <c r="O453" s="65"/>
      <c r="P453" s="153">
        <f>O453*H453</f>
        <v>0</v>
      </c>
      <c r="Q453" s="153">
        <v>0.0025</v>
      </c>
      <c r="R453" s="153">
        <f>Q453*H453</f>
        <v>0.01012</v>
      </c>
      <c r="S453" s="153">
        <v>0</v>
      </c>
      <c r="T453" s="154">
        <f>S453*H453</f>
        <v>0</v>
      </c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R453" s="301" t="s">
        <v>189</v>
      </c>
      <c r="AT453" s="301" t="s">
        <v>402</v>
      </c>
      <c r="AU453" s="301" t="s">
        <v>91</v>
      </c>
      <c r="AY453" s="276" t="s">
        <v>137</v>
      </c>
      <c r="BE453" s="302">
        <f>IF(N453="základní",J453,0)</f>
        <v>0</v>
      </c>
      <c r="BF453" s="302">
        <f>IF(N453="snížená",J453,0)</f>
        <v>0</v>
      </c>
      <c r="BG453" s="302">
        <f>IF(N453="zákl. přenesená",J453,0)</f>
        <v>0</v>
      </c>
      <c r="BH453" s="302">
        <f>IF(N453="sníž. přenesená",J453,0)</f>
        <v>0</v>
      </c>
      <c r="BI453" s="302">
        <f>IF(N453="nulová",J453,0)</f>
        <v>0</v>
      </c>
      <c r="BJ453" s="276" t="s">
        <v>89</v>
      </c>
      <c r="BK453" s="302">
        <f>ROUND(I453*H453,2)</f>
        <v>0</v>
      </c>
      <c r="BL453" s="276" t="s">
        <v>144</v>
      </c>
      <c r="BM453" s="301" t="s">
        <v>757</v>
      </c>
    </row>
    <row r="454" spans="2:51" s="165" customFormat="1" ht="11.25">
      <c r="B454" s="164"/>
      <c r="D454" s="157" t="s">
        <v>146</v>
      </c>
      <c r="F454" s="167" t="s">
        <v>743</v>
      </c>
      <c r="H454" s="168">
        <v>4.048</v>
      </c>
      <c r="I454" s="169"/>
      <c r="L454" s="164"/>
      <c r="M454" s="170"/>
      <c r="N454" s="171"/>
      <c r="O454" s="171"/>
      <c r="P454" s="171"/>
      <c r="Q454" s="171"/>
      <c r="R454" s="171"/>
      <c r="S454" s="171"/>
      <c r="T454" s="172"/>
      <c r="AT454" s="166" t="s">
        <v>146</v>
      </c>
      <c r="AU454" s="166" t="s">
        <v>91</v>
      </c>
      <c r="AV454" s="165" t="s">
        <v>91</v>
      </c>
      <c r="AW454" s="165" t="s">
        <v>4</v>
      </c>
      <c r="AX454" s="165" t="s">
        <v>89</v>
      </c>
      <c r="AY454" s="166" t="s">
        <v>137</v>
      </c>
    </row>
    <row r="455" spans="1:65" s="42" customFormat="1" ht="44.25" customHeight="1">
      <c r="A455" s="29"/>
      <c r="B455" s="28"/>
      <c r="C455" s="145" t="s">
        <v>758</v>
      </c>
      <c r="D455" s="145" t="s">
        <v>139</v>
      </c>
      <c r="E455" s="146" t="s">
        <v>759</v>
      </c>
      <c r="F455" s="147" t="s">
        <v>760</v>
      </c>
      <c r="G455" s="148" t="s">
        <v>226</v>
      </c>
      <c r="H455" s="149">
        <v>0.125</v>
      </c>
      <c r="I455" s="150"/>
      <c r="J455" s="151">
        <f>ROUND(I455*H455,2)</f>
        <v>0</v>
      </c>
      <c r="K455" s="147" t="s">
        <v>143</v>
      </c>
      <c r="L455" s="28"/>
      <c r="M455" s="300" t="s">
        <v>1</v>
      </c>
      <c r="N455" s="152" t="s">
        <v>46</v>
      </c>
      <c r="O455" s="65"/>
      <c r="P455" s="153">
        <f>O455*H455</f>
        <v>0</v>
      </c>
      <c r="Q455" s="153">
        <v>0</v>
      </c>
      <c r="R455" s="153">
        <f>Q455*H455</f>
        <v>0</v>
      </c>
      <c r="S455" s="153">
        <v>0</v>
      </c>
      <c r="T455" s="154">
        <f>S455*H455</f>
        <v>0</v>
      </c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R455" s="301" t="s">
        <v>231</v>
      </c>
      <c r="AT455" s="301" t="s">
        <v>139</v>
      </c>
      <c r="AU455" s="301" t="s">
        <v>91</v>
      </c>
      <c r="AY455" s="276" t="s">
        <v>137</v>
      </c>
      <c r="BE455" s="302">
        <f>IF(N455="základní",J455,0)</f>
        <v>0</v>
      </c>
      <c r="BF455" s="302">
        <f>IF(N455="snížená",J455,0)</f>
        <v>0</v>
      </c>
      <c r="BG455" s="302">
        <f>IF(N455="zákl. přenesená",J455,0)</f>
        <v>0</v>
      </c>
      <c r="BH455" s="302">
        <f>IF(N455="sníž. přenesená",J455,0)</f>
        <v>0</v>
      </c>
      <c r="BI455" s="302">
        <f>IF(N455="nulová",J455,0)</f>
        <v>0</v>
      </c>
      <c r="BJ455" s="276" t="s">
        <v>89</v>
      </c>
      <c r="BK455" s="302">
        <f>ROUND(I455*H455,2)</f>
        <v>0</v>
      </c>
      <c r="BL455" s="276" t="s">
        <v>231</v>
      </c>
      <c r="BM455" s="301" t="s">
        <v>761</v>
      </c>
    </row>
    <row r="456" spans="1:65" s="42" customFormat="1" ht="49.15" customHeight="1">
      <c r="A456" s="29"/>
      <c r="B456" s="28"/>
      <c r="C456" s="145" t="s">
        <v>762</v>
      </c>
      <c r="D456" s="145" t="s">
        <v>139</v>
      </c>
      <c r="E456" s="146" t="s">
        <v>763</v>
      </c>
      <c r="F456" s="147" t="s">
        <v>764</v>
      </c>
      <c r="G456" s="148" t="s">
        <v>226</v>
      </c>
      <c r="H456" s="149">
        <v>0.125</v>
      </c>
      <c r="I456" s="150"/>
      <c r="J456" s="151">
        <f>ROUND(I456*H456,2)</f>
        <v>0</v>
      </c>
      <c r="K456" s="147" t="s">
        <v>143</v>
      </c>
      <c r="L456" s="28"/>
      <c r="M456" s="300" t="s">
        <v>1</v>
      </c>
      <c r="N456" s="152" t="s">
        <v>46</v>
      </c>
      <c r="O456" s="65"/>
      <c r="P456" s="153">
        <f>O456*H456</f>
        <v>0</v>
      </c>
      <c r="Q456" s="153">
        <v>0</v>
      </c>
      <c r="R456" s="153">
        <f>Q456*H456</f>
        <v>0</v>
      </c>
      <c r="S456" s="153">
        <v>0</v>
      </c>
      <c r="T456" s="154">
        <f>S456*H456</f>
        <v>0</v>
      </c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R456" s="301" t="s">
        <v>231</v>
      </c>
      <c r="AT456" s="301" t="s">
        <v>139</v>
      </c>
      <c r="AU456" s="301" t="s">
        <v>91</v>
      </c>
      <c r="AY456" s="276" t="s">
        <v>137</v>
      </c>
      <c r="BE456" s="302">
        <f>IF(N456="základní",J456,0)</f>
        <v>0</v>
      </c>
      <c r="BF456" s="302">
        <f>IF(N456="snížená",J456,0)</f>
        <v>0</v>
      </c>
      <c r="BG456" s="302">
        <f>IF(N456="zákl. přenesená",J456,0)</f>
        <v>0</v>
      </c>
      <c r="BH456" s="302">
        <f>IF(N456="sníž. přenesená",J456,0)</f>
        <v>0</v>
      </c>
      <c r="BI456" s="302">
        <f>IF(N456="nulová",J456,0)</f>
        <v>0</v>
      </c>
      <c r="BJ456" s="276" t="s">
        <v>89</v>
      </c>
      <c r="BK456" s="302">
        <f>ROUND(I456*H456,2)</f>
        <v>0</v>
      </c>
      <c r="BL456" s="276" t="s">
        <v>231</v>
      </c>
      <c r="BM456" s="301" t="s">
        <v>765</v>
      </c>
    </row>
    <row r="457" spans="2:63" s="135" customFormat="1" ht="22.9" customHeight="1">
      <c r="B457" s="134"/>
      <c r="D457" s="136" t="s">
        <v>80</v>
      </c>
      <c r="E457" s="143" t="s">
        <v>766</v>
      </c>
      <c r="F457" s="143" t="s">
        <v>767</v>
      </c>
      <c r="I457" s="138"/>
      <c r="J457" s="144">
        <f>BK457</f>
        <v>0</v>
      </c>
      <c r="L457" s="134"/>
      <c r="M457" s="139"/>
      <c r="N457" s="140"/>
      <c r="O457" s="140"/>
      <c r="P457" s="141">
        <f>SUM(P458:P482)</f>
        <v>0</v>
      </c>
      <c r="Q457" s="140"/>
      <c r="R457" s="141">
        <f>SUM(R458:R482)</f>
        <v>1.4415631000000002</v>
      </c>
      <c r="S457" s="140"/>
      <c r="T457" s="142">
        <f>SUM(T458:T482)</f>
        <v>0</v>
      </c>
      <c r="AR457" s="136" t="s">
        <v>91</v>
      </c>
      <c r="AT457" s="298" t="s">
        <v>80</v>
      </c>
      <c r="AU457" s="298" t="s">
        <v>89</v>
      </c>
      <c r="AY457" s="136" t="s">
        <v>137</v>
      </c>
      <c r="BK457" s="299">
        <f>SUM(BK458:BK482)</f>
        <v>0</v>
      </c>
    </row>
    <row r="458" spans="1:65" s="42" customFormat="1" ht="24.2" customHeight="1">
      <c r="A458" s="29"/>
      <c r="B458" s="28"/>
      <c r="C458" s="145" t="s">
        <v>768</v>
      </c>
      <c r="D458" s="145" t="s">
        <v>139</v>
      </c>
      <c r="E458" s="146" t="s">
        <v>769</v>
      </c>
      <c r="F458" s="147" t="s">
        <v>770</v>
      </c>
      <c r="G458" s="148" t="s">
        <v>142</v>
      </c>
      <c r="H458" s="149">
        <v>100</v>
      </c>
      <c r="I458" s="150"/>
      <c r="J458" s="151">
        <f>ROUND(I458*H458,2)</f>
        <v>0</v>
      </c>
      <c r="K458" s="147" t="s">
        <v>143</v>
      </c>
      <c r="L458" s="28"/>
      <c r="M458" s="300" t="s">
        <v>1</v>
      </c>
      <c r="N458" s="152" t="s">
        <v>46</v>
      </c>
      <c r="O458" s="65"/>
      <c r="P458" s="153">
        <f>O458*H458</f>
        <v>0</v>
      </c>
      <c r="Q458" s="153">
        <v>3E-05</v>
      </c>
      <c r="R458" s="153">
        <f>Q458*H458</f>
        <v>0.003</v>
      </c>
      <c r="S458" s="153">
        <v>0</v>
      </c>
      <c r="T458" s="154">
        <f>S458*H458</f>
        <v>0</v>
      </c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R458" s="301" t="s">
        <v>231</v>
      </c>
      <c r="AT458" s="301" t="s">
        <v>139</v>
      </c>
      <c r="AU458" s="301" t="s">
        <v>91</v>
      </c>
      <c r="AY458" s="276" t="s">
        <v>137</v>
      </c>
      <c r="BE458" s="302">
        <f>IF(N458="základní",J458,0)</f>
        <v>0</v>
      </c>
      <c r="BF458" s="302">
        <f>IF(N458="snížená",J458,0)</f>
        <v>0</v>
      </c>
      <c r="BG458" s="302">
        <f>IF(N458="zákl. přenesená",J458,0)</f>
        <v>0</v>
      </c>
      <c r="BH458" s="302">
        <f>IF(N458="sníž. přenesená",J458,0)</f>
        <v>0</v>
      </c>
      <c r="BI458" s="302">
        <f>IF(N458="nulová",J458,0)</f>
        <v>0</v>
      </c>
      <c r="BJ458" s="276" t="s">
        <v>89</v>
      </c>
      <c r="BK458" s="302">
        <f>ROUND(I458*H458,2)</f>
        <v>0</v>
      </c>
      <c r="BL458" s="276" t="s">
        <v>231</v>
      </c>
      <c r="BM458" s="301" t="s">
        <v>771</v>
      </c>
    </row>
    <row r="459" spans="2:51" s="156" customFormat="1" ht="11.25">
      <c r="B459" s="155"/>
      <c r="D459" s="157" t="s">
        <v>146</v>
      </c>
      <c r="E459" s="158" t="s">
        <v>1</v>
      </c>
      <c r="F459" s="159" t="s">
        <v>772</v>
      </c>
      <c r="H459" s="158" t="s">
        <v>1</v>
      </c>
      <c r="I459" s="160"/>
      <c r="L459" s="155"/>
      <c r="M459" s="161"/>
      <c r="N459" s="162"/>
      <c r="O459" s="162"/>
      <c r="P459" s="162"/>
      <c r="Q459" s="162"/>
      <c r="R459" s="162"/>
      <c r="S459" s="162"/>
      <c r="T459" s="163"/>
      <c r="AT459" s="158" t="s">
        <v>146</v>
      </c>
      <c r="AU459" s="158" t="s">
        <v>91</v>
      </c>
      <c r="AV459" s="156" t="s">
        <v>89</v>
      </c>
      <c r="AW459" s="156" t="s">
        <v>35</v>
      </c>
      <c r="AX459" s="156" t="s">
        <v>81</v>
      </c>
      <c r="AY459" s="158" t="s">
        <v>137</v>
      </c>
    </row>
    <row r="460" spans="2:51" s="156" customFormat="1" ht="11.25">
      <c r="B460" s="155"/>
      <c r="D460" s="157" t="s">
        <v>146</v>
      </c>
      <c r="E460" s="158" t="s">
        <v>1</v>
      </c>
      <c r="F460" s="159" t="s">
        <v>773</v>
      </c>
      <c r="H460" s="158" t="s">
        <v>1</v>
      </c>
      <c r="I460" s="160"/>
      <c r="L460" s="155"/>
      <c r="M460" s="161"/>
      <c r="N460" s="162"/>
      <c r="O460" s="162"/>
      <c r="P460" s="162"/>
      <c r="Q460" s="162"/>
      <c r="R460" s="162"/>
      <c r="S460" s="162"/>
      <c r="T460" s="163"/>
      <c r="AT460" s="158" t="s">
        <v>146</v>
      </c>
      <c r="AU460" s="158" t="s">
        <v>91</v>
      </c>
      <c r="AV460" s="156" t="s">
        <v>89</v>
      </c>
      <c r="AW460" s="156" t="s">
        <v>35</v>
      </c>
      <c r="AX460" s="156" t="s">
        <v>81</v>
      </c>
      <c r="AY460" s="158" t="s">
        <v>137</v>
      </c>
    </row>
    <row r="461" spans="2:51" s="165" customFormat="1" ht="11.25">
      <c r="B461" s="164"/>
      <c r="D461" s="157" t="s">
        <v>146</v>
      </c>
      <c r="E461" s="166" t="s">
        <v>1</v>
      </c>
      <c r="F461" s="167" t="s">
        <v>774</v>
      </c>
      <c r="H461" s="168">
        <v>100</v>
      </c>
      <c r="I461" s="169"/>
      <c r="L461" s="164"/>
      <c r="M461" s="170"/>
      <c r="N461" s="171"/>
      <c r="O461" s="171"/>
      <c r="P461" s="171"/>
      <c r="Q461" s="171"/>
      <c r="R461" s="171"/>
      <c r="S461" s="171"/>
      <c r="T461" s="172"/>
      <c r="AT461" s="166" t="s">
        <v>146</v>
      </c>
      <c r="AU461" s="166" t="s">
        <v>91</v>
      </c>
      <c r="AV461" s="165" t="s">
        <v>91</v>
      </c>
      <c r="AW461" s="165" t="s">
        <v>35</v>
      </c>
      <c r="AX461" s="165" t="s">
        <v>81</v>
      </c>
      <c r="AY461" s="166" t="s">
        <v>137</v>
      </c>
    </row>
    <row r="462" spans="2:51" s="174" customFormat="1" ht="11.25">
      <c r="B462" s="173"/>
      <c r="D462" s="157" t="s">
        <v>146</v>
      </c>
      <c r="E462" s="175" t="s">
        <v>1</v>
      </c>
      <c r="F462" s="176" t="s">
        <v>149</v>
      </c>
      <c r="H462" s="177">
        <v>100</v>
      </c>
      <c r="I462" s="178"/>
      <c r="L462" s="173"/>
      <c r="M462" s="179"/>
      <c r="N462" s="180"/>
      <c r="O462" s="180"/>
      <c r="P462" s="180"/>
      <c r="Q462" s="180"/>
      <c r="R462" s="180"/>
      <c r="S462" s="180"/>
      <c r="T462" s="181"/>
      <c r="AT462" s="175" t="s">
        <v>146</v>
      </c>
      <c r="AU462" s="175" t="s">
        <v>91</v>
      </c>
      <c r="AV462" s="174" t="s">
        <v>144</v>
      </c>
      <c r="AW462" s="174" t="s">
        <v>35</v>
      </c>
      <c r="AX462" s="174" t="s">
        <v>89</v>
      </c>
      <c r="AY462" s="175" t="s">
        <v>137</v>
      </c>
    </row>
    <row r="463" spans="1:65" s="42" customFormat="1" ht="24.2" customHeight="1">
      <c r="A463" s="29"/>
      <c r="B463" s="28"/>
      <c r="C463" s="195" t="s">
        <v>775</v>
      </c>
      <c r="D463" s="195" t="s">
        <v>402</v>
      </c>
      <c r="E463" s="196" t="s">
        <v>776</v>
      </c>
      <c r="F463" s="197" t="s">
        <v>777</v>
      </c>
      <c r="G463" s="198" t="s">
        <v>142</v>
      </c>
      <c r="H463" s="199">
        <v>110</v>
      </c>
      <c r="I463" s="200"/>
      <c r="J463" s="201">
        <f>ROUND(I463*H463,2)</f>
        <v>0</v>
      </c>
      <c r="K463" s="197" t="s">
        <v>143</v>
      </c>
      <c r="L463" s="312"/>
      <c r="M463" s="313" t="s">
        <v>1</v>
      </c>
      <c r="N463" s="202" t="s">
        <v>46</v>
      </c>
      <c r="O463" s="65"/>
      <c r="P463" s="153">
        <f>O463*H463</f>
        <v>0</v>
      </c>
      <c r="Q463" s="153">
        <v>0.00017</v>
      </c>
      <c r="R463" s="153">
        <f>Q463*H463</f>
        <v>0.0187</v>
      </c>
      <c r="S463" s="153">
        <v>0</v>
      </c>
      <c r="T463" s="154">
        <f>S463*H463</f>
        <v>0</v>
      </c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R463" s="301" t="s">
        <v>332</v>
      </c>
      <c r="AT463" s="301" t="s">
        <v>402</v>
      </c>
      <c r="AU463" s="301" t="s">
        <v>91</v>
      </c>
      <c r="AY463" s="276" t="s">
        <v>137</v>
      </c>
      <c r="BE463" s="302">
        <f>IF(N463="základní",J463,0)</f>
        <v>0</v>
      </c>
      <c r="BF463" s="302">
        <f>IF(N463="snížená",J463,0)</f>
        <v>0</v>
      </c>
      <c r="BG463" s="302">
        <f>IF(N463="zákl. přenesená",J463,0)</f>
        <v>0</v>
      </c>
      <c r="BH463" s="302">
        <f>IF(N463="sníž. přenesená",J463,0)</f>
        <v>0</v>
      </c>
      <c r="BI463" s="302">
        <f>IF(N463="nulová",J463,0)</f>
        <v>0</v>
      </c>
      <c r="BJ463" s="276" t="s">
        <v>89</v>
      </c>
      <c r="BK463" s="302">
        <f>ROUND(I463*H463,2)</f>
        <v>0</v>
      </c>
      <c r="BL463" s="276" t="s">
        <v>231</v>
      </c>
      <c r="BM463" s="301" t="s">
        <v>778</v>
      </c>
    </row>
    <row r="464" spans="2:51" s="165" customFormat="1" ht="11.25">
      <c r="B464" s="164"/>
      <c r="D464" s="157" t="s">
        <v>146</v>
      </c>
      <c r="F464" s="167" t="s">
        <v>779</v>
      </c>
      <c r="H464" s="168">
        <v>110</v>
      </c>
      <c r="I464" s="169"/>
      <c r="L464" s="164"/>
      <c r="M464" s="170"/>
      <c r="N464" s="171"/>
      <c r="O464" s="171"/>
      <c r="P464" s="171"/>
      <c r="Q464" s="171"/>
      <c r="R464" s="171"/>
      <c r="S464" s="171"/>
      <c r="T464" s="172"/>
      <c r="AT464" s="166" t="s">
        <v>146</v>
      </c>
      <c r="AU464" s="166" t="s">
        <v>91</v>
      </c>
      <c r="AV464" s="165" t="s">
        <v>91</v>
      </c>
      <c r="AW464" s="165" t="s">
        <v>4</v>
      </c>
      <c r="AX464" s="165" t="s">
        <v>89</v>
      </c>
      <c r="AY464" s="166" t="s">
        <v>137</v>
      </c>
    </row>
    <row r="465" spans="1:65" s="42" customFormat="1" ht="37.9" customHeight="1">
      <c r="A465" s="29"/>
      <c r="B465" s="28"/>
      <c r="C465" s="145" t="s">
        <v>780</v>
      </c>
      <c r="D465" s="145" t="s">
        <v>139</v>
      </c>
      <c r="E465" s="146" t="s">
        <v>781</v>
      </c>
      <c r="F465" s="147" t="s">
        <v>782</v>
      </c>
      <c r="G465" s="148" t="s">
        <v>165</v>
      </c>
      <c r="H465" s="149">
        <v>32</v>
      </c>
      <c r="I465" s="150"/>
      <c r="J465" s="151">
        <f>ROUND(I465*H465,2)</f>
        <v>0</v>
      </c>
      <c r="K465" s="147" t="s">
        <v>143</v>
      </c>
      <c r="L465" s="28"/>
      <c r="M465" s="300" t="s">
        <v>1</v>
      </c>
      <c r="N465" s="152" t="s">
        <v>46</v>
      </c>
      <c r="O465" s="65"/>
      <c r="P465" s="153">
        <f>O465*H465</f>
        <v>0</v>
      </c>
      <c r="Q465" s="153">
        <v>0.042</v>
      </c>
      <c r="R465" s="153">
        <f>Q465*H465</f>
        <v>1.344</v>
      </c>
      <c r="S465" s="153">
        <v>0</v>
      </c>
      <c r="T465" s="154">
        <f>S465*H465</f>
        <v>0</v>
      </c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R465" s="301" t="s">
        <v>231</v>
      </c>
      <c r="AT465" s="301" t="s">
        <v>139</v>
      </c>
      <c r="AU465" s="301" t="s">
        <v>91</v>
      </c>
      <c r="AY465" s="276" t="s">
        <v>137</v>
      </c>
      <c r="BE465" s="302">
        <f>IF(N465="základní",J465,0)</f>
        <v>0</v>
      </c>
      <c r="BF465" s="302">
        <f>IF(N465="snížená",J465,0)</f>
        <v>0</v>
      </c>
      <c r="BG465" s="302">
        <f>IF(N465="zákl. přenesená",J465,0)</f>
        <v>0</v>
      </c>
      <c r="BH465" s="302">
        <f>IF(N465="sníž. přenesená",J465,0)</f>
        <v>0</v>
      </c>
      <c r="BI465" s="302">
        <f>IF(N465="nulová",J465,0)</f>
        <v>0</v>
      </c>
      <c r="BJ465" s="276" t="s">
        <v>89</v>
      </c>
      <c r="BK465" s="302">
        <f>ROUND(I465*H465,2)</f>
        <v>0</v>
      </c>
      <c r="BL465" s="276" t="s">
        <v>231</v>
      </c>
      <c r="BM465" s="301" t="s">
        <v>783</v>
      </c>
    </row>
    <row r="466" spans="2:51" s="156" customFormat="1" ht="11.25">
      <c r="B466" s="155"/>
      <c r="D466" s="157" t="s">
        <v>146</v>
      </c>
      <c r="E466" s="158" t="s">
        <v>1</v>
      </c>
      <c r="F466" s="159" t="s">
        <v>784</v>
      </c>
      <c r="H466" s="158" t="s">
        <v>1</v>
      </c>
      <c r="I466" s="160"/>
      <c r="L466" s="155"/>
      <c r="M466" s="161"/>
      <c r="N466" s="162"/>
      <c r="O466" s="162"/>
      <c r="P466" s="162"/>
      <c r="Q466" s="162"/>
      <c r="R466" s="162"/>
      <c r="S466" s="162"/>
      <c r="T466" s="163"/>
      <c r="AT466" s="158" t="s">
        <v>146</v>
      </c>
      <c r="AU466" s="158" t="s">
        <v>91</v>
      </c>
      <c r="AV466" s="156" t="s">
        <v>89</v>
      </c>
      <c r="AW466" s="156" t="s">
        <v>35</v>
      </c>
      <c r="AX466" s="156" t="s">
        <v>81</v>
      </c>
      <c r="AY466" s="158" t="s">
        <v>137</v>
      </c>
    </row>
    <row r="467" spans="2:51" s="156" customFormat="1" ht="11.25">
      <c r="B467" s="155"/>
      <c r="D467" s="157" t="s">
        <v>146</v>
      </c>
      <c r="E467" s="158" t="s">
        <v>1</v>
      </c>
      <c r="F467" s="159" t="s">
        <v>773</v>
      </c>
      <c r="H467" s="158" t="s">
        <v>1</v>
      </c>
      <c r="I467" s="160"/>
      <c r="L467" s="155"/>
      <c r="M467" s="161"/>
      <c r="N467" s="162"/>
      <c r="O467" s="162"/>
      <c r="P467" s="162"/>
      <c r="Q467" s="162"/>
      <c r="R467" s="162"/>
      <c r="S467" s="162"/>
      <c r="T467" s="163"/>
      <c r="AT467" s="158" t="s">
        <v>146</v>
      </c>
      <c r="AU467" s="158" t="s">
        <v>91</v>
      </c>
      <c r="AV467" s="156" t="s">
        <v>89</v>
      </c>
      <c r="AW467" s="156" t="s">
        <v>35</v>
      </c>
      <c r="AX467" s="156" t="s">
        <v>81</v>
      </c>
      <c r="AY467" s="158" t="s">
        <v>137</v>
      </c>
    </row>
    <row r="468" spans="2:51" s="165" customFormat="1" ht="11.25">
      <c r="B468" s="164"/>
      <c r="D468" s="157" t="s">
        <v>146</v>
      </c>
      <c r="E468" s="166" t="s">
        <v>1</v>
      </c>
      <c r="F468" s="167" t="s">
        <v>785</v>
      </c>
      <c r="H468" s="168">
        <v>32</v>
      </c>
      <c r="I468" s="169"/>
      <c r="L468" s="164"/>
      <c r="M468" s="170"/>
      <c r="N468" s="171"/>
      <c r="O468" s="171"/>
      <c r="P468" s="171"/>
      <c r="Q468" s="171"/>
      <c r="R468" s="171"/>
      <c r="S468" s="171"/>
      <c r="T468" s="172"/>
      <c r="AT468" s="166" t="s">
        <v>146</v>
      </c>
      <c r="AU468" s="166" t="s">
        <v>91</v>
      </c>
      <c r="AV468" s="165" t="s">
        <v>91</v>
      </c>
      <c r="AW468" s="165" t="s">
        <v>35</v>
      </c>
      <c r="AX468" s="165" t="s">
        <v>81</v>
      </c>
      <c r="AY468" s="166" t="s">
        <v>137</v>
      </c>
    </row>
    <row r="469" spans="2:51" s="174" customFormat="1" ht="11.25">
      <c r="B469" s="173"/>
      <c r="D469" s="157" t="s">
        <v>146</v>
      </c>
      <c r="E469" s="175" t="s">
        <v>1</v>
      </c>
      <c r="F469" s="176" t="s">
        <v>149</v>
      </c>
      <c r="H469" s="177">
        <v>32</v>
      </c>
      <c r="I469" s="178"/>
      <c r="L469" s="173"/>
      <c r="M469" s="179"/>
      <c r="N469" s="180"/>
      <c r="O469" s="180"/>
      <c r="P469" s="180"/>
      <c r="Q469" s="180"/>
      <c r="R469" s="180"/>
      <c r="S469" s="180"/>
      <c r="T469" s="181"/>
      <c r="AT469" s="175" t="s">
        <v>146</v>
      </c>
      <c r="AU469" s="175" t="s">
        <v>91</v>
      </c>
      <c r="AV469" s="174" t="s">
        <v>144</v>
      </c>
      <c r="AW469" s="174" t="s">
        <v>35</v>
      </c>
      <c r="AX469" s="174" t="s">
        <v>89</v>
      </c>
      <c r="AY469" s="175" t="s">
        <v>137</v>
      </c>
    </row>
    <row r="470" spans="1:65" s="42" customFormat="1" ht="37.9" customHeight="1">
      <c r="A470" s="29"/>
      <c r="B470" s="28"/>
      <c r="C470" s="145" t="s">
        <v>786</v>
      </c>
      <c r="D470" s="145" t="s">
        <v>139</v>
      </c>
      <c r="E470" s="146" t="s">
        <v>787</v>
      </c>
      <c r="F470" s="147" t="s">
        <v>788</v>
      </c>
      <c r="G470" s="148" t="s">
        <v>142</v>
      </c>
      <c r="H470" s="149">
        <v>9.932</v>
      </c>
      <c r="I470" s="150"/>
      <c r="J470" s="151">
        <f>ROUND(I470*H470,2)</f>
        <v>0</v>
      </c>
      <c r="K470" s="147" t="s">
        <v>143</v>
      </c>
      <c r="L470" s="28"/>
      <c r="M470" s="300" t="s">
        <v>1</v>
      </c>
      <c r="N470" s="152" t="s">
        <v>46</v>
      </c>
      <c r="O470" s="65"/>
      <c r="P470" s="153">
        <f>O470*H470</f>
        <v>0</v>
      </c>
      <c r="Q470" s="153">
        <v>0.006</v>
      </c>
      <c r="R470" s="153">
        <f>Q470*H470</f>
        <v>0.059592000000000006</v>
      </c>
      <c r="S470" s="153">
        <v>0</v>
      </c>
      <c r="T470" s="154">
        <f>S470*H470</f>
        <v>0</v>
      </c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R470" s="301" t="s">
        <v>231</v>
      </c>
      <c r="AT470" s="301" t="s">
        <v>139</v>
      </c>
      <c r="AU470" s="301" t="s">
        <v>91</v>
      </c>
      <c r="AY470" s="276" t="s">
        <v>137</v>
      </c>
      <c r="BE470" s="302">
        <f>IF(N470="základní",J470,0)</f>
        <v>0</v>
      </c>
      <c r="BF470" s="302">
        <f>IF(N470="snížená",J470,0)</f>
        <v>0</v>
      </c>
      <c r="BG470" s="302">
        <f>IF(N470="zákl. přenesená",J470,0)</f>
        <v>0</v>
      </c>
      <c r="BH470" s="302">
        <f>IF(N470="sníž. přenesená",J470,0)</f>
        <v>0</v>
      </c>
      <c r="BI470" s="302">
        <f>IF(N470="nulová",J470,0)</f>
        <v>0</v>
      </c>
      <c r="BJ470" s="276" t="s">
        <v>89</v>
      </c>
      <c r="BK470" s="302">
        <f>ROUND(I470*H470,2)</f>
        <v>0</v>
      </c>
      <c r="BL470" s="276" t="s">
        <v>231</v>
      </c>
      <c r="BM470" s="301" t="s">
        <v>789</v>
      </c>
    </row>
    <row r="471" spans="1:65" s="42" customFormat="1" ht="24.2" customHeight="1">
      <c r="A471" s="29"/>
      <c r="B471" s="28"/>
      <c r="C471" s="195" t="s">
        <v>790</v>
      </c>
      <c r="D471" s="195" t="s">
        <v>402</v>
      </c>
      <c r="E471" s="196" t="s">
        <v>791</v>
      </c>
      <c r="F471" s="197" t="s">
        <v>792</v>
      </c>
      <c r="G471" s="198" t="s">
        <v>142</v>
      </c>
      <c r="H471" s="199">
        <v>3.771</v>
      </c>
      <c r="I471" s="200"/>
      <c r="J471" s="201">
        <f>ROUND(I471*H471,2)</f>
        <v>0</v>
      </c>
      <c r="K471" s="197" t="s">
        <v>143</v>
      </c>
      <c r="L471" s="312"/>
      <c r="M471" s="313" t="s">
        <v>1</v>
      </c>
      <c r="N471" s="202" t="s">
        <v>46</v>
      </c>
      <c r="O471" s="65"/>
      <c r="P471" s="153">
        <f>O471*H471</f>
        <v>0</v>
      </c>
      <c r="Q471" s="153">
        <v>0.0009</v>
      </c>
      <c r="R471" s="153">
        <f>Q471*H471</f>
        <v>0.0033938999999999996</v>
      </c>
      <c r="S471" s="153">
        <v>0</v>
      </c>
      <c r="T471" s="154">
        <f>S471*H471</f>
        <v>0</v>
      </c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R471" s="301" t="s">
        <v>332</v>
      </c>
      <c r="AT471" s="301" t="s">
        <v>402</v>
      </c>
      <c r="AU471" s="301" t="s">
        <v>91</v>
      </c>
      <c r="AY471" s="276" t="s">
        <v>137</v>
      </c>
      <c r="BE471" s="302">
        <f>IF(N471="základní",J471,0)</f>
        <v>0</v>
      </c>
      <c r="BF471" s="302">
        <f>IF(N471="snížená",J471,0)</f>
        <v>0</v>
      </c>
      <c r="BG471" s="302">
        <f>IF(N471="zákl. přenesená",J471,0)</f>
        <v>0</v>
      </c>
      <c r="BH471" s="302">
        <f>IF(N471="sníž. přenesená",J471,0)</f>
        <v>0</v>
      </c>
      <c r="BI471" s="302">
        <f>IF(N471="nulová",J471,0)</f>
        <v>0</v>
      </c>
      <c r="BJ471" s="276" t="s">
        <v>89</v>
      </c>
      <c r="BK471" s="302">
        <f>ROUND(I471*H471,2)</f>
        <v>0</v>
      </c>
      <c r="BL471" s="276" t="s">
        <v>231</v>
      </c>
      <c r="BM471" s="301" t="s">
        <v>793</v>
      </c>
    </row>
    <row r="472" spans="2:51" s="156" customFormat="1" ht="11.25">
      <c r="B472" s="155"/>
      <c r="D472" s="157" t="s">
        <v>146</v>
      </c>
      <c r="E472" s="158" t="s">
        <v>1</v>
      </c>
      <c r="F472" s="159" t="s">
        <v>506</v>
      </c>
      <c r="H472" s="158" t="s">
        <v>1</v>
      </c>
      <c r="I472" s="160"/>
      <c r="L472" s="155"/>
      <c r="M472" s="161"/>
      <c r="N472" s="162"/>
      <c r="O472" s="162"/>
      <c r="P472" s="162"/>
      <c r="Q472" s="162"/>
      <c r="R472" s="162"/>
      <c r="S472" s="162"/>
      <c r="T472" s="163"/>
      <c r="AT472" s="158" t="s">
        <v>146</v>
      </c>
      <c r="AU472" s="158" t="s">
        <v>91</v>
      </c>
      <c r="AV472" s="156" t="s">
        <v>89</v>
      </c>
      <c r="AW472" s="156" t="s">
        <v>35</v>
      </c>
      <c r="AX472" s="156" t="s">
        <v>81</v>
      </c>
      <c r="AY472" s="158" t="s">
        <v>137</v>
      </c>
    </row>
    <row r="473" spans="2:51" s="165" customFormat="1" ht="22.5">
      <c r="B473" s="164"/>
      <c r="D473" s="157" t="s">
        <v>146</v>
      </c>
      <c r="E473" s="166" t="s">
        <v>1</v>
      </c>
      <c r="F473" s="167" t="s">
        <v>794</v>
      </c>
      <c r="H473" s="168">
        <v>3.428</v>
      </c>
      <c r="I473" s="169"/>
      <c r="L473" s="164"/>
      <c r="M473" s="170"/>
      <c r="N473" s="171"/>
      <c r="O473" s="171"/>
      <c r="P473" s="171"/>
      <c r="Q473" s="171"/>
      <c r="R473" s="171"/>
      <c r="S473" s="171"/>
      <c r="T473" s="172"/>
      <c r="AT473" s="166" t="s">
        <v>146</v>
      </c>
      <c r="AU473" s="166" t="s">
        <v>91</v>
      </c>
      <c r="AV473" s="165" t="s">
        <v>91</v>
      </c>
      <c r="AW473" s="165" t="s">
        <v>35</v>
      </c>
      <c r="AX473" s="165" t="s">
        <v>81</v>
      </c>
      <c r="AY473" s="166" t="s">
        <v>137</v>
      </c>
    </row>
    <row r="474" spans="2:51" s="174" customFormat="1" ht="11.25">
      <c r="B474" s="173"/>
      <c r="D474" s="157" t="s">
        <v>146</v>
      </c>
      <c r="E474" s="175" t="s">
        <v>1</v>
      </c>
      <c r="F474" s="176" t="s">
        <v>149</v>
      </c>
      <c r="H474" s="177">
        <v>3.428</v>
      </c>
      <c r="I474" s="178"/>
      <c r="L474" s="173"/>
      <c r="M474" s="179"/>
      <c r="N474" s="180"/>
      <c r="O474" s="180"/>
      <c r="P474" s="180"/>
      <c r="Q474" s="180"/>
      <c r="R474" s="180"/>
      <c r="S474" s="180"/>
      <c r="T474" s="181"/>
      <c r="AT474" s="175" t="s">
        <v>146</v>
      </c>
      <c r="AU474" s="175" t="s">
        <v>91</v>
      </c>
      <c r="AV474" s="174" t="s">
        <v>144</v>
      </c>
      <c r="AW474" s="174" t="s">
        <v>35</v>
      </c>
      <c r="AX474" s="174" t="s">
        <v>89</v>
      </c>
      <c r="AY474" s="175" t="s">
        <v>137</v>
      </c>
    </row>
    <row r="475" spans="2:51" s="165" customFormat="1" ht="11.25">
      <c r="B475" s="164"/>
      <c r="D475" s="157" t="s">
        <v>146</v>
      </c>
      <c r="F475" s="167" t="s">
        <v>795</v>
      </c>
      <c r="H475" s="168">
        <v>3.771</v>
      </c>
      <c r="I475" s="169"/>
      <c r="L475" s="164"/>
      <c r="M475" s="170"/>
      <c r="N475" s="171"/>
      <c r="O475" s="171"/>
      <c r="P475" s="171"/>
      <c r="Q475" s="171"/>
      <c r="R475" s="171"/>
      <c r="S475" s="171"/>
      <c r="T475" s="172"/>
      <c r="AT475" s="166" t="s">
        <v>146</v>
      </c>
      <c r="AU475" s="166" t="s">
        <v>91</v>
      </c>
      <c r="AV475" s="165" t="s">
        <v>91</v>
      </c>
      <c r="AW475" s="165" t="s">
        <v>4</v>
      </c>
      <c r="AX475" s="165" t="s">
        <v>89</v>
      </c>
      <c r="AY475" s="166" t="s">
        <v>137</v>
      </c>
    </row>
    <row r="476" spans="1:65" s="42" customFormat="1" ht="24.2" customHeight="1">
      <c r="A476" s="29"/>
      <c r="B476" s="28"/>
      <c r="C476" s="195" t="s">
        <v>796</v>
      </c>
      <c r="D476" s="195" t="s">
        <v>402</v>
      </c>
      <c r="E476" s="196" t="s">
        <v>797</v>
      </c>
      <c r="F476" s="197" t="s">
        <v>798</v>
      </c>
      <c r="G476" s="198" t="s">
        <v>142</v>
      </c>
      <c r="H476" s="199">
        <v>7.154</v>
      </c>
      <c r="I476" s="200"/>
      <c r="J476" s="201">
        <f>ROUND(I476*H476,2)</f>
        <v>0</v>
      </c>
      <c r="K476" s="197" t="s">
        <v>143</v>
      </c>
      <c r="L476" s="312"/>
      <c r="M476" s="313" t="s">
        <v>1</v>
      </c>
      <c r="N476" s="202" t="s">
        <v>46</v>
      </c>
      <c r="O476" s="65"/>
      <c r="P476" s="153">
        <f>O476*H476</f>
        <v>0</v>
      </c>
      <c r="Q476" s="153">
        <v>0.0018</v>
      </c>
      <c r="R476" s="153">
        <f>Q476*H476</f>
        <v>0.0128772</v>
      </c>
      <c r="S476" s="153">
        <v>0</v>
      </c>
      <c r="T476" s="154">
        <f>S476*H476</f>
        <v>0</v>
      </c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R476" s="301" t="s">
        <v>332</v>
      </c>
      <c r="AT476" s="301" t="s">
        <v>402</v>
      </c>
      <c r="AU476" s="301" t="s">
        <v>91</v>
      </c>
      <c r="AY476" s="276" t="s">
        <v>137</v>
      </c>
      <c r="BE476" s="302">
        <f>IF(N476="základní",J476,0)</f>
        <v>0</v>
      </c>
      <c r="BF476" s="302">
        <f>IF(N476="snížená",J476,0)</f>
        <v>0</v>
      </c>
      <c r="BG476" s="302">
        <f>IF(N476="zákl. přenesená",J476,0)</f>
        <v>0</v>
      </c>
      <c r="BH476" s="302">
        <f>IF(N476="sníž. přenesená",J476,0)</f>
        <v>0</v>
      </c>
      <c r="BI476" s="302">
        <f>IF(N476="nulová",J476,0)</f>
        <v>0</v>
      </c>
      <c r="BJ476" s="276" t="s">
        <v>89</v>
      </c>
      <c r="BK476" s="302">
        <f>ROUND(I476*H476,2)</f>
        <v>0</v>
      </c>
      <c r="BL476" s="276" t="s">
        <v>231</v>
      </c>
      <c r="BM476" s="301" t="s">
        <v>799</v>
      </c>
    </row>
    <row r="477" spans="2:51" s="156" customFormat="1" ht="11.25">
      <c r="B477" s="155"/>
      <c r="D477" s="157" t="s">
        <v>146</v>
      </c>
      <c r="E477" s="158" t="s">
        <v>1</v>
      </c>
      <c r="F477" s="159" t="s">
        <v>800</v>
      </c>
      <c r="H477" s="158" t="s">
        <v>1</v>
      </c>
      <c r="I477" s="160"/>
      <c r="L477" s="155"/>
      <c r="M477" s="161"/>
      <c r="N477" s="162"/>
      <c r="O477" s="162"/>
      <c r="P477" s="162"/>
      <c r="Q477" s="162"/>
      <c r="R477" s="162"/>
      <c r="S477" s="162"/>
      <c r="T477" s="163"/>
      <c r="AT477" s="158" t="s">
        <v>146</v>
      </c>
      <c r="AU477" s="158" t="s">
        <v>91</v>
      </c>
      <c r="AV477" s="156" t="s">
        <v>89</v>
      </c>
      <c r="AW477" s="156" t="s">
        <v>35</v>
      </c>
      <c r="AX477" s="156" t="s">
        <v>81</v>
      </c>
      <c r="AY477" s="158" t="s">
        <v>137</v>
      </c>
    </row>
    <row r="478" spans="2:51" s="165" customFormat="1" ht="11.25">
      <c r="B478" s="164"/>
      <c r="D478" s="157" t="s">
        <v>146</v>
      </c>
      <c r="E478" s="166" t="s">
        <v>1</v>
      </c>
      <c r="F478" s="167" t="s">
        <v>801</v>
      </c>
      <c r="H478" s="168">
        <v>6.504</v>
      </c>
      <c r="I478" s="169"/>
      <c r="L478" s="164"/>
      <c r="M478" s="170"/>
      <c r="N478" s="171"/>
      <c r="O478" s="171"/>
      <c r="P478" s="171"/>
      <c r="Q478" s="171"/>
      <c r="R478" s="171"/>
      <c r="S478" s="171"/>
      <c r="T478" s="172"/>
      <c r="AT478" s="166" t="s">
        <v>146</v>
      </c>
      <c r="AU478" s="166" t="s">
        <v>91</v>
      </c>
      <c r="AV478" s="165" t="s">
        <v>91</v>
      </c>
      <c r="AW478" s="165" t="s">
        <v>35</v>
      </c>
      <c r="AX478" s="165" t="s">
        <v>81</v>
      </c>
      <c r="AY478" s="166" t="s">
        <v>137</v>
      </c>
    </row>
    <row r="479" spans="2:51" s="174" customFormat="1" ht="11.25">
      <c r="B479" s="173"/>
      <c r="D479" s="157" t="s">
        <v>146</v>
      </c>
      <c r="E479" s="175" t="s">
        <v>1</v>
      </c>
      <c r="F479" s="176" t="s">
        <v>149</v>
      </c>
      <c r="H479" s="177">
        <v>6.504</v>
      </c>
      <c r="I479" s="178"/>
      <c r="L479" s="173"/>
      <c r="M479" s="179"/>
      <c r="N479" s="180"/>
      <c r="O479" s="180"/>
      <c r="P479" s="180"/>
      <c r="Q479" s="180"/>
      <c r="R479" s="180"/>
      <c r="S479" s="180"/>
      <c r="T479" s="181"/>
      <c r="AT479" s="175" t="s">
        <v>146</v>
      </c>
      <c r="AU479" s="175" t="s">
        <v>91</v>
      </c>
      <c r="AV479" s="174" t="s">
        <v>144</v>
      </c>
      <c r="AW479" s="174" t="s">
        <v>35</v>
      </c>
      <c r="AX479" s="174" t="s">
        <v>89</v>
      </c>
      <c r="AY479" s="175" t="s">
        <v>137</v>
      </c>
    </row>
    <row r="480" spans="2:51" s="165" customFormat="1" ht="11.25">
      <c r="B480" s="164"/>
      <c r="D480" s="157" t="s">
        <v>146</v>
      </c>
      <c r="F480" s="167" t="s">
        <v>802</v>
      </c>
      <c r="H480" s="168">
        <v>7.154</v>
      </c>
      <c r="I480" s="169"/>
      <c r="L480" s="164"/>
      <c r="M480" s="170"/>
      <c r="N480" s="171"/>
      <c r="O480" s="171"/>
      <c r="P480" s="171"/>
      <c r="Q480" s="171"/>
      <c r="R480" s="171"/>
      <c r="S480" s="171"/>
      <c r="T480" s="172"/>
      <c r="AT480" s="166" t="s">
        <v>146</v>
      </c>
      <c r="AU480" s="166" t="s">
        <v>91</v>
      </c>
      <c r="AV480" s="165" t="s">
        <v>91</v>
      </c>
      <c r="AW480" s="165" t="s">
        <v>4</v>
      </c>
      <c r="AX480" s="165" t="s">
        <v>89</v>
      </c>
      <c r="AY480" s="166" t="s">
        <v>137</v>
      </c>
    </row>
    <row r="481" spans="1:65" s="42" customFormat="1" ht="44.25" customHeight="1">
      <c r="A481" s="29"/>
      <c r="B481" s="28"/>
      <c r="C481" s="145" t="s">
        <v>803</v>
      </c>
      <c r="D481" s="145" t="s">
        <v>139</v>
      </c>
      <c r="E481" s="146" t="s">
        <v>804</v>
      </c>
      <c r="F481" s="147" t="s">
        <v>805</v>
      </c>
      <c r="G481" s="148" t="s">
        <v>226</v>
      </c>
      <c r="H481" s="149">
        <v>1.442</v>
      </c>
      <c r="I481" s="150"/>
      <c r="J481" s="151">
        <f>ROUND(I481*H481,2)</f>
        <v>0</v>
      </c>
      <c r="K481" s="147" t="s">
        <v>143</v>
      </c>
      <c r="L481" s="28"/>
      <c r="M481" s="300" t="s">
        <v>1</v>
      </c>
      <c r="N481" s="152" t="s">
        <v>46</v>
      </c>
      <c r="O481" s="65"/>
      <c r="P481" s="153">
        <f>O481*H481</f>
        <v>0</v>
      </c>
      <c r="Q481" s="153">
        <v>0</v>
      </c>
      <c r="R481" s="153">
        <f>Q481*H481</f>
        <v>0</v>
      </c>
      <c r="S481" s="153">
        <v>0</v>
      </c>
      <c r="T481" s="154">
        <f>S481*H481</f>
        <v>0</v>
      </c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R481" s="301" t="s">
        <v>231</v>
      </c>
      <c r="AT481" s="301" t="s">
        <v>139</v>
      </c>
      <c r="AU481" s="301" t="s">
        <v>91</v>
      </c>
      <c r="AY481" s="276" t="s">
        <v>137</v>
      </c>
      <c r="BE481" s="302">
        <f>IF(N481="základní",J481,0)</f>
        <v>0</v>
      </c>
      <c r="BF481" s="302">
        <f>IF(N481="snížená",J481,0)</f>
        <v>0</v>
      </c>
      <c r="BG481" s="302">
        <f>IF(N481="zákl. přenesená",J481,0)</f>
        <v>0</v>
      </c>
      <c r="BH481" s="302">
        <f>IF(N481="sníž. přenesená",J481,0)</f>
        <v>0</v>
      </c>
      <c r="BI481" s="302">
        <f>IF(N481="nulová",J481,0)</f>
        <v>0</v>
      </c>
      <c r="BJ481" s="276" t="s">
        <v>89</v>
      </c>
      <c r="BK481" s="302">
        <f>ROUND(I481*H481,2)</f>
        <v>0</v>
      </c>
      <c r="BL481" s="276" t="s">
        <v>231</v>
      </c>
      <c r="BM481" s="301" t="s">
        <v>806</v>
      </c>
    </row>
    <row r="482" spans="1:65" s="42" customFormat="1" ht="49.15" customHeight="1">
      <c r="A482" s="29"/>
      <c r="B482" s="28"/>
      <c r="C482" s="145" t="s">
        <v>807</v>
      </c>
      <c r="D482" s="145" t="s">
        <v>139</v>
      </c>
      <c r="E482" s="146" t="s">
        <v>808</v>
      </c>
      <c r="F482" s="147" t="s">
        <v>809</v>
      </c>
      <c r="G482" s="148" t="s">
        <v>226</v>
      </c>
      <c r="H482" s="149">
        <v>1.442</v>
      </c>
      <c r="I482" s="150"/>
      <c r="J482" s="151">
        <f>ROUND(I482*H482,2)</f>
        <v>0</v>
      </c>
      <c r="K482" s="147" t="s">
        <v>143</v>
      </c>
      <c r="L482" s="28"/>
      <c r="M482" s="300" t="s">
        <v>1</v>
      </c>
      <c r="N482" s="152" t="s">
        <v>46</v>
      </c>
      <c r="O482" s="65"/>
      <c r="P482" s="153">
        <f>O482*H482</f>
        <v>0</v>
      </c>
      <c r="Q482" s="153">
        <v>0</v>
      </c>
      <c r="R482" s="153">
        <f>Q482*H482</f>
        <v>0</v>
      </c>
      <c r="S482" s="153">
        <v>0</v>
      </c>
      <c r="T482" s="154">
        <f>S482*H482</f>
        <v>0</v>
      </c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R482" s="301" t="s">
        <v>231</v>
      </c>
      <c r="AT482" s="301" t="s">
        <v>139</v>
      </c>
      <c r="AU482" s="301" t="s">
        <v>91</v>
      </c>
      <c r="AY482" s="276" t="s">
        <v>137</v>
      </c>
      <c r="BE482" s="302">
        <f>IF(N482="základní",J482,0)</f>
        <v>0</v>
      </c>
      <c r="BF482" s="302">
        <f>IF(N482="snížená",J482,0)</f>
        <v>0</v>
      </c>
      <c r="BG482" s="302">
        <f>IF(N482="zákl. přenesená",J482,0)</f>
        <v>0</v>
      </c>
      <c r="BH482" s="302">
        <f>IF(N482="sníž. přenesená",J482,0)</f>
        <v>0</v>
      </c>
      <c r="BI482" s="302">
        <f>IF(N482="nulová",J482,0)</f>
        <v>0</v>
      </c>
      <c r="BJ482" s="276" t="s">
        <v>89</v>
      </c>
      <c r="BK482" s="302">
        <f>ROUND(I482*H482,2)</f>
        <v>0</v>
      </c>
      <c r="BL482" s="276" t="s">
        <v>231</v>
      </c>
      <c r="BM482" s="301" t="s">
        <v>810</v>
      </c>
    </row>
    <row r="483" spans="2:63" s="135" customFormat="1" ht="22.9" customHeight="1">
      <c r="B483" s="134"/>
      <c r="D483" s="136" t="s">
        <v>80</v>
      </c>
      <c r="E483" s="143" t="s">
        <v>811</v>
      </c>
      <c r="F483" s="143" t="s">
        <v>812</v>
      </c>
      <c r="I483" s="138"/>
      <c r="J483" s="144">
        <f>BK483</f>
        <v>0</v>
      </c>
      <c r="L483" s="134"/>
      <c r="M483" s="139"/>
      <c r="N483" s="140"/>
      <c r="O483" s="140"/>
      <c r="P483" s="141">
        <f>SUM(P484:P501)</f>
        <v>0</v>
      </c>
      <c r="Q483" s="140"/>
      <c r="R483" s="141">
        <f>SUM(R484:R501)</f>
        <v>3.0125</v>
      </c>
      <c r="S483" s="140"/>
      <c r="T483" s="142">
        <f>SUM(T484:T501)</f>
        <v>0</v>
      </c>
      <c r="AR483" s="136" t="s">
        <v>91</v>
      </c>
      <c r="AT483" s="298" t="s">
        <v>80</v>
      </c>
      <c r="AU483" s="298" t="s">
        <v>89</v>
      </c>
      <c r="AY483" s="136" t="s">
        <v>137</v>
      </c>
      <c r="BK483" s="299">
        <f>SUM(BK484:BK501)</f>
        <v>0</v>
      </c>
    </row>
    <row r="484" spans="1:65" s="42" customFormat="1" ht="24.2" customHeight="1">
      <c r="A484" s="29"/>
      <c r="B484" s="28"/>
      <c r="C484" s="145" t="s">
        <v>813</v>
      </c>
      <c r="D484" s="145" t="s">
        <v>139</v>
      </c>
      <c r="E484" s="146" t="s">
        <v>814</v>
      </c>
      <c r="F484" s="147" t="s">
        <v>815</v>
      </c>
      <c r="G484" s="148" t="s">
        <v>157</v>
      </c>
      <c r="H484" s="149">
        <v>300</v>
      </c>
      <c r="I484" s="150"/>
      <c r="J484" s="151">
        <f>ROUND(I484*H484,2)</f>
        <v>0</v>
      </c>
      <c r="K484" s="147" t="s">
        <v>143</v>
      </c>
      <c r="L484" s="28"/>
      <c r="M484" s="300" t="s">
        <v>1</v>
      </c>
      <c r="N484" s="152" t="s">
        <v>46</v>
      </c>
      <c r="O484" s="65"/>
      <c r="P484" s="153">
        <f>O484*H484</f>
        <v>0</v>
      </c>
      <c r="Q484" s="153">
        <v>1E-05</v>
      </c>
      <c r="R484" s="153">
        <f>Q484*H484</f>
        <v>0.003</v>
      </c>
      <c r="S484" s="153">
        <v>0</v>
      </c>
      <c r="T484" s="154">
        <f>S484*H484</f>
        <v>0</v>
      </c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R484" s="301" t="s">
        <v>231</v>
      </c>
      <c r="AT484" s="301" t="s">
        <v>139</v>
      </c>
      <c r="AU484" s="301" t="s">
        <v>91</v>
      </c>
      <c r="AY484" s="276" t="s">
        <v>137</v>
      </c>
      <c r="BE484" s="302">
        <f>IF(N484="základní",J484,0)</f>
        <v>0</v>
      </c>
      <c r="BF484" s="302">
        <f>IF(N484="snížená",J484,0)</f>
        <v>0</v>
      </c>
      <c r="BG484" s="302">
        <f>IF(N484="zákl. přenesená",J484,0)</f>
        <v>0</v>
      </c>
      <c r="BH484" s="302">
        <f>IF(N484="sníž. přenesená",J484,0)</f>
        <v>0</v>
      </c>
      <c r="BI484" s="302">
        <f>IF(N484="nulová",J484,0)</f>
        <v>0</v>
      </c>
      <c r="BJ484" s="276" t="s">
        <v>89</v>
      </c>
      <c r="BK484" s="302">
        <f>ROUND(I484*H484,2)</f>
        <v>0</v>
      </c>
      <c r="BL484" s="276" t="s">
        <v>231</v>
      </c>
      <c r="BM484" s="301" t="s">
        <v>816</v>
      </c>
    </row>
    <row r="485" spans="2:51" s="156" customFormat="1" ht="11.25">
      <c r="B485" s="155"/>
      <c r="D485" s="157" t="s">
        <v>146</v>
      </c>
      <c r="E485" s="158" t="s">
        <v>1</v>
      </c>
      <c r="F485" s="159" t="s">
        <v>817</v>
      </c>
      <c r="H485" s="158" t="s">
        <v>1</v>
      </c>
      <c r="I485" s="160"/>
      <c r="L485" s="155"/>
      <c r="M485" s="161"/>
      <c r="N485" s="162"/>
      <c r="O485" s="162"/>
      <c r="P485" s="162"/>
      <c r="Q485" s="162"/>
      <c r="R485" s="162"/>
      <c r="S485" s="162"/>
      <c r="T485" s="163"/>
      <c r="AT485" s="158" t="s">
        <v>146</v>
      </c>
      <c r="AU485" s="158" t="s">
        <v>91</v>
      </c>
      <c r="AV485" s="156" t="s">
        <v>89</v>
      </c>
      <c r="AW485" s="156" t="s">
        <v>35</v>
      </c>
      <c r="AX485" s="156" t="s">
        <v>81</v>
      </c>
      <c r="AY485" s="158" t="s">
        <v>137</v>
      </c>
    </row>
    <row r="486" spans="2:51" s="156" customFormat="1" ht="11.25">
      <c r="B486" s="155"/>
      <c r="D486" s="157" t="s">
        <v>146</v>
      </c>
      <c r="E486" s="158" t="s">
        <v>1</v>
      </c>
      <c r="F486" s="159" t="s">
        <v>773</v>
      </c>
      <c r="H486" s="158" t="s">
        <v>1</v>
      </c>
      <c r="I486" s="160"/>
      <c r="L486" s="155"/>
      <c r="M486" s="161"/>
      <c r="N486" s="162"/>
      <c r="O486" s="162"/>
      <c r="P486" s="162"/>
      <c r="Q486" s="162"/>
      <c r="R486" s="162"/>
      <c r="S486" s="162"/>
      <c r="T486" s="163"/>
      <c r="AT486" s="158" t="s">
        <v>146</v>
      </c>
      <c r="AU486" s="158" t="s">
        <v>91</v>
      </c>
      <c r="AV486" s="156" t="s">
        <v>89</v>
      </c>
      <c r="AW486" s="156" t="s">
        <v>35</v>
      </c>
      <c r="AX486" s="156" t="s">
        <v>81</v>
      </c>
      <c r="AY486" s="158" t="s">
        <v>137</v>
      </c>
    </row>
    <row r="487" spans="2:51" s="165" customFormat="1" ht="11.25">
      <c r="B487" s="164"/>
      <c r="D487" s="157" t="s">
        <v>146</v>
      </c>
      <c r="E487" s="166" t="s">
        <v>1</v>
      </c>
      <c r="F487" s="167" t="s">
        <v>818</v>
      </c>
      <c r="H487" s="168">
        <v>300</v>
      </c>
      <c r="I487" s="169"/>
      <c r="L487" s="164"/>
      <c r="M487" s="170"/>
      <c r="N487" s="171"/>
      <c r="O487" s="171"/>
      <c r="P487" s="171"/>
      <c r="Q487" s="171"/>
      <c r="R487" s="171"/>
      <c r="S487" s="171"/>
      <c r="T487" s="172"/>
      <c r="AT487" s="166" t="s">
        <v>146</v>
      </c>
      <c r="AU487" s="166" t="s">
        <v>91</v>
      </c>
      <c r="AV487" s="165" t="s">
        <v>91</v>
      </c>
      <c r="AW487" s="165" t="s">
        <v>35</v>
      </c>
      <c r="AX487" s="165" t="s">
        <v>81</v>
      </c>
      <c r="AY487" s="166" t="s">
        <v>137</v>
      </c>
    </row>
    <row r="488" spans="2:51" s="174" customFormat="1" ht="11.25">
      <c r="B488" s="173"/>
      <c r="D488" s="157" t="s">
        <v>146</v>
      </c>
      <c r="E488" s="175" t="s">
        <v>1</v>
      </c>
      <c r="F488" s="176" t="s">
        <v>149</v>
      </c>
      <c r="H488" s="177">
        <v>300</v>
      </c>
      <c r="I488" s="178"/>
      <c r="L488" s="173"/>
      <c r="M488" s="179"/>
      <c r="N488" s="180"/>
      <c r="O488" s="180"/>
      <c r="P488" s="180"/>
      <c r="Q488" s="180"/>
      <c r="R488" s="180"/>
      <c r="S488" s="180"/>
      <c r="T488" s="181"/>
      <c r="AT488" s="175" t="s">
        <v>146</v>
      </c>
      <c r="AU488" s="175" t="s">
        <v>91</v>
      </c>
      <c r="AV488" s="174" t="s">
        <v>144</v>
      </c>
      <c r="AW488" s="174" t="s">
        <v>35</v>
      </c>
      <c r="AX488" s="174" t="s">
        <v>89</v>
      </c>
      <c r="AY488" s="175" t="s">
        <v>137</v>
      </c>
    </row>
    <row r="489" spans="1:65" s="42" customFormat="1" ht="24.2" customHeight="1">
      <c r="A489" s="29"/>
      <c r="B489" s="28"/>
      <c r="C489" s="195" t="s">
        <v>819</v>
      </c>
      <c r="D489" s="195" t="s">
        <v>402</v>
      </c>
      <c r="E489" s="196" t="s">
        <v>820</v>
      </c>
      <c r="F489" s="197" t="s">
        <v>821</v>
      </c>
      <c r="G489" s="198" t="s">
        <v>142</v>
      </c>
      <c r="H489" s="199">
        <v>99</v>
      </c>
      <c r="I489" s="200"/>
      <c r="J489" s="201">
        <f>ROUND(I489*H489,2)</f>
        <v>0</v>
      </c>
      <c r="K489" s="197" t="s">
        <v>143</v>
      </c>
      <c r="L489" s="312"/>
      <c r="M489" s="313" t="s">
        <v>1</v>
      </c>
      <c r="N489" s="202" t="s">
        <v>46</v>
      </c>
      <c r="O489" s="65"/>
      <c r="P489" s="153">
        <f>O489*H489</f>
        <v>0</v>
      </c>
      <c r="Q489" s="153">
        <v>0.0145</v>
      </c>
      <c r="R489" s="153">
        <f>Q489*H489</f>
        <v>1.4355</v>
      </c>
      <c r="S489" s="153">
        <v>0</v>
      </c>
      <c r="T489" s="154">
        <f>S489*H489</f>
        <v>0</v>
      </c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R489" s="301" t="s">
        <v>332</v>
      </c>
      <c r="AT489" s="301" t="s">
        <v>402</v>
      </c>
      <c r="AU489" s="301" t="s">
        <v>91</v>
      </c>
      <c r="AY489" s="276" t="s">
        <v>137</v>
      </c>
      <c r="BE489" s="302">
        <f>IF(N489="základní",J489,0)</f>
        <v>0</v>
      </c>
      <c r="BF489" s="302">
        <f>IF(N489="snížená",J489,0)</f>
        <v>0</v>
      </c>
      <c r="BG489" s="302">
        <f>IF(N489="zákl. přenesená",J489,0)</f>
        <v>0</v>
      </c>
      <c r="BH489" s="302">
        <f>IF(N489="sníž. přenesená",J489,0)</f>
        <v>0</v>
      </c>
      <c r="BI489" s="302">
        <f>IF(N489="nulová",J489,0)</f>
        <v>0</v>
      </c>
      <c r="BJ489" s="276" t="s">
        <v>89</v>
      </c>
      <c r="BK489" s="302">
        <f>ROUND(I489*H489,2)</f>
        <v>0</v>
      </c>
      <c r="BL489" s="276" t="s">
        <v>231</v>
      </c>
      <c r="BM489" s="301" t="s">
        <v>822</v>
      </c>
    </row>
    <row r="490" spans="2:51" s="156" customFormat="1" ht="11.25">
      <c r="B490" s="155"/>
      <c r="D490" s="157" t="s">
        <v>146</v>
      </c>
      <c r="E490" s="158" t="s">
        <v>1</v>
      </c>
      <c r="F490" s="159" t="s">
        <v>823</v>
      </c>
      <c r="H490" s="158" t="s">
        <v>1</v>
      </c>
      <c r="I490" s="160"/>
      <c r="L490" s="155"/>
      <c r="M490" s="161"/>
      <c r="N490" s="162"/>
      <c r="O490" s="162"/>
      <c r="P490" s="162"/>
      <c r="Q490" s="162"/>
      <c r="R490" s="162"/>
      <c r="S490" s="162"/>
      <c r="T490" s="163"/>
      <c r="AT490" s="158" t="s">
        <v>146</v>
      </c>
      <c r="AU490" s="158" t="s">
        <v>91</v>
      </c>
      <c r="AV490" s="156" t="s">
        <v>89</v>
      </c>
      <c r="AW490" s="156" t="s">
        <v>35</v>
      </c>
      <c r="AX490" s="156" t="s">
        <v>81</v>
      </c>
      <c r="AY490" s="158" t="s">
        <v>137</v>
      </c>
    </row>
    <row r="491" spans="2:51" s="156" customFormat="1" ht="11.25">
      <c r="B491" s="155"/>
      <c r="D491" s="157" t="s">
        <v>146</v>
      </c>
      <c r="E491" s="158" t="s">
        <v>1</v>
      </c>
      <c r="F491" s="159" t="s">
        <v>773</v>
      </c>
      <c r="H491" s="158" t="s">
        <v>1</v>
      </c>
      <c r="I491" s="160"/>
      <c r="L491" s="155"/>
      <c r="M491" s="161"/>
      <c r="N491" s="162"/>
      <c r="O491" s="162"/>
      <c r="P491" s="162"/>
      <c r="Q491" s="162"/>
      <c r="R491" s="162"/>
      <c r="S491" s="162"/>
      <c r="T491" s="163"/>
      <c r="AT491" s="158" t="s">
        <v>146</v>
      </c>
      <c r="AU491" s="158" t="s">
        <v>91</v>
      </c>
      <c r="AV491" s="156" t="s">
        <v>89</v>
      </c>
      <c r="AW491" s="156" t="s">
        <v>35</v>
      </c>
      <c r="AX491" s="156" t="s">
        <v>81</v>
      </c>
      <c r="AY491" s="158" t="s">
        <v>137</v>
      </c>
    </row>
    <row r="492" spans="2:51" s="165" customFormat="1" ht="11.25">
      <c r="B492" s="164"/>
      <c r="D492" s="157" t="s">
        <v>146</v>
      </c>
      <c r="E492" s="166" t="s">
        <v>1</v>
      </c>
      <c r="F492" s="167" t="s">
        <v>824</v>
      </c>
      <c r="H492" s="168">
        <v>90</v>
      </c>
      <c r="I492" s="169"/>
      <c r="L492" s="164"/>
      <c r="M492" s="170"/>
      <c r="N492" s="171"/>
      <c r="O492" s="171"/>
      <c r="P492" s="171"/>
      <c r="Q492" s="171"/>
      <c r="R492" s="171"/>
      <c r="S492" s="171"/>
      <c r="T492" s="172"/>
      <c r="AT492" s="166" t="s">
        <v>146</v>
      </c>
      <c r="AU492" s="166" t="s">
        <v>91</v>
      </c>
      <c r="AV492" s="165" t="s">
        <v>91</v>
      </c>
      <c r="AW492" s="165" t="s">
        <v>35</v>
      </c>
      <c r="AX492" s="165" t="s">
        <v>81</v>
      </c>
      <c r="AY492" s="166" t="s">
        <v>137</v>
      </c>
    </row>
    <row r="493" spans="2:51" s="174" customFormat="1" ht="11.25">
      <c r="B493" s="173"/>
      <c r="D493" s="157" t="s">
        <v>146</v>
      </c>
      <c r="E493" s="175" t="s">
        <v>1</v>
      </c>
      <c r="F493" s="176" t="s">
        <v>149</v>
      </c>
      <c r="H493" s="177">
        <v>90</v>
      </c>
      <c r="I493" s="178"/>
      <c r="L493" s="173"/>
      <c r="M493" s="179"/>
      <c r="N493" s="180"/>
      <c r="O493" s="180"/>
      <c r="P493" s="180"/>
      <c r="Q493" s="180"/>
      <c r="R493" s="180"/>
      <c r="S493" s="180"/>
      <c r="T493" s="181"/>
      <c r="AT493" s="175" t="s">
        <v>146</v>
      </c>
      <c r="AU493" s="175" t="s">
        <v>91</v>
      </c>
      <c r="AV493" s="174" t="s">
        <v>144</v>
      </c>
      <c r="AW493" s="174" t="s">
        <v>35</v>
      </c>
      <c r="AX493" s="174" t="s">
        <v>89</v>
      </c>
      <c r="AY493" s="175" t="s">
        <v>137</v>
      </c>
    </row>
    <row r="494" spans="2:51" s="165" customFormat="1" ht="11.25">
      <c r="B494" s="164"/>
      <c r="D494" s="157" t="s">
        <v>146</v>
      </c>
      <c r="F494" s="167" t="s">
        <v>825</v>
      </c>
      <c r="H494" s="168">
        <v>99</v>
      </c>
      <c r="I494" s="169"/>
      <c r="L494" s="164"/>
      <c r="M494" s="170"/>
      <c r="N494" s="171"/>
      <c r="O494" s="171"/>
      <c r="P494" s="171"/>
      <c r="Q494" s="171"/>
      <c r="R494" s="171"/>
      <c r="S494" s="171"/>
      <c r="T494" s="172"/>
      <c r="AT494" s="166" t="s">
        <v>146</v>
      </c>
      <c r="AU494" s="166" t="s">
        <v>91</v>
      </c>
      <c r="AV494" s="165" t="s">
        <v>91</v>
      </c>
      <c r="AW494" s="165" t="s">
        <v>4</v>
      </c>
      <c r="AX494" s="165" t="s">
        <v>89</v>
      </c>
      <c r="AY494" s="166" t="s">
        <v>137</v>
      </c>
    </row>
    <row r="495" spans="1:65" s="42" customFormat="1" ht="44.25" customHeight="1">
      <c r="A495" s="29"/>
      <c r="B495" s="28"/>
      <c r="C495" s="145" t="s">
        <v>826</v>
      </c>
      <c r="D495" s="145" t="s">
        <v>139</v>
      </c>
      <c r="E495" s="146" t="s">
        <v>827</v>
      </c>
      <c r="F495" s="147" t="s">
        <v>828</v>
      </c>
      <c r="G495" s="148" t="s">
        <v>142</v>
      </c>
      <c r="H495" s="149">
        <v>100</v>
      </c>
      <c r="I495" s="150"/>
      <c r="J495" s="151">
        <f>ROUND(I495*H495,2)</f>
        <v>0</v>
      </c>
      <c r="K495" s="147" t="s">
        <v>143</v>
      </c>
      <c r="L495" s="28"/>
      <c r="M495" s="300" t="s">
        <v>1</v>
      </c>
      <c r="N495" s="152" t="s">
        <v>46</v>
      </c>
      <c r="O495" s="65"/>
      <c r="P495" s="153">
        <f>O495*H495</f>
        <v>0</v>
      </c>
      <c r="Q495" s="153">
        <v>0.01574</v>
      </c>
      <c r="R495" s="153">
        <f>Q495*H495</f>
        <v>1.574</v>
      </c>
      <c r="S495" s="153">
        <v>0</v>
      </c>
      <c r="T495" s="154">
        <f>S495*H495</f>
        <v>0</v>
      </c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R495" s="301" t="s">
        <v>231</v>
      </c>
      <c r="AT495" s="301" t="s">
        <v>139</v>
      </c>
      <c r="AU495" s="301" t="s">
        <v>91</v>
      </c>
      <c r="AY495" s="276" t="s">
        <v>137</v>
      </c>
      <c r="BE495" s="302">
        <f>IF(N495="základní",J495,0)</f>
        <v>0</v>
      </c>
      <c r="BF495" s="302">
        <f>IF(N495="snížená",J495,0)</f>
        <v>0</v>
      </c>
      <c r="BG495" s="302">
        <f>IF(N495="zákl. přenesená",J495,0)</f>
        <v>0</v>
      </c>
      <c r="BH495" s="302">
        <f>IF(N495="sníž. přenesená",J495,0)</f>
        <v>0</v>
      </c>
      <c r="BI495" s="302">
        <f>IF(N495="nulová",J495,0)</f>
        <v>0</v>
      </c>
      <c r="BJ495" s="276" t="s">
        <v>89</v>
      </c>
      <c r="BK495" s="302">
        <f>ROUND(I495*H495,2)</f>
        <v>0</v>
      </c>
      <c r="BL495" s="276" t="s">
        <v>231</v>
      </c>
      <c r="BM495" s="301" t="s">
        <v>829</v>
      </c>
    </row>
    <row r="496" spans="2:51" s="156" customFormat="1" ht="11.25">
      <c r="B496" s="155"/>
      <c r="D496" s="157" t="s">
        <v>146</v>
      </c>
      <c r="E496" s="158" t="s">
        <v>1</v>
      </c>
      <c r="F496" s="159" t="s">
        <v>830</v>
      </c>
      <c r="H496" s="158" t="s">
        <v>1</v>
      </c>
      <c r="I496" s="160"/>
      <c r="L496" s="155"/>
      <c r="M496" s="161"/>
      <c r="N496" s="162"/>
      <c r="O496" s="162"/>
      <c r="P496" s="162"/>
      <c r="Q496" s="162"/>
      <c r="R496" s="162"/>
      <c r="S496" s="162"/>
      <c r="T496" s="163"/>
      <c r="AT496" s="158" t="s">
        <v>146</v>
      </c>
      <c r="AU496" s="158" t="s">
        <v>91</v>
      </c>
      <c r="AV496" s="156" t="s">
        <v>89</v>
      </c>
      <c r="AW496" s="156" t="s">
        <v>35</v>
      </c>
      <c r="AX496" s="156" t="s">
        <v>81</v>
      </c>
      <c r="AY496" s="158" t="s">
        <v>137</v>
      </c>
    </row>
    <row r="497" spans="2:51" s="156" customFormat="1" ht="11.25">
      <c r="B497" s="155"/>
      <c r="D497" s="157" t="s">
        <v>146</v>
      </c>
      <c r="E497" s="158" t="s">
        <v>1</v>
      </c>
      <c r="F497" s="159" t="s">
        <v>773</v>
      </c>
      <c r="H497" s="158" t="s">
        <v>1</v>
      </c>
      <c r="I497" s="160"/>
      <c r="L497" s="155"/>
      <c r="M497" s="161"/>
      <c r="N497" s="162"/>
      <c r="O497" s="162"/>
      <c r="P497" s="162"/>
      <c r="Q497" s="162"/>
      <c r="R497" s="162"/>
      <c r="S497" s="162"/>
      <c r="T497" s="163"/>
      <c r="AT497" s="158" t="s">
        <v>146</v>
      </c>
      <c r="AU497" s="158" t="s">
        <v>91</v>
      </c>
      <c r="AV497" s="156" t="s">
        <v>89</v>
      </c>
      <c r="AW497" s="156" t="s">
        <v>35</v>
      </c>
      <c r="AX497" s="156" t="s">
        <v>81</v>
      </c>
      <c r="AY497" s="158" t="s">
        <v>137</v>
      </c>
    </row>
    <row r="498" spans="2:51" s="165" customFormat="1" ht="11.25">
      <c r="B498" s="164"/>
      <c r="D498" s="157" t="s">
        <v>146</v>
      </c>
      <c r="E498" s="166" t="s">
        <v>1</v>
      </c>
      <c r="F498" s="167" t="s">
        <v>831</v>
      </c>
      <c r="H498" s="168">
        <v>100</v>
      </c>
      <c r="I498" s="169"/>
      <c r="L498" s="164"/>
      <c r="M498" s="170"/>
      <c r="N498" s="171"/>
      <c r="O498" s="171"/>
      <c r="P498" s="171"/>
      <c r="Q498" s="171"/>
      <c r="R498" s="171"/>
      <c r="S498" s="171"/>
      <c r="T498" s="172"/>
      <c r="AT498" s="166" t="s">
        <v>146</v>
      </c>
      <c r="AU498" s="166" t="s">
        <v>91</v>
      </c>
      <c r="AV498" s="165" t="s">
        <v>91</v>
      </c>
      <c r="AW498" s="165" t="s">
        <v>35</v>
      </c>
      <c r="AX498" s="165" t="s">
        <v>81</v>
      </c>
      <c r="AY498" s="166" t="s">
        <v>137</v>
      </c>
    </row>
    <row r="499" spans="2:51" s="174" customFormat="1" ht="11.25">
      <c r="B499" s="173"/>
      <c r="D499" s="157" t="s">
        <v>146</v>
      </c>
      <c r="E499" s="175" t="s">
        <v>343</v>
      </c>
      <c r="F499" s="176" t="s">
        <v>149</v>
      </c>
      <c r="H499" s="177">
        <v>100</v>
      </c>
      <c r="I499" s="178"/>
      <c r="L499" s="173"/>
      <c r="M499" s="179"/>
      <c r="N499" s="180"/>
      <c r="O499" s="180"/>
      <c r="P499" s="180"/>
      <c r="Q499" s="180"/>
      <c r="R499" s="180"/>
      <c r="S499" s="180"/>
      <c r="T499" s="181"/>
      <c r="AT499" s="175" t="s">
        <v>146</v>
      </c>
      <c r="AU499" s="175" t="s">
        <v>91</v>
      </c>
      <c r="AV499" s="174" t="s">
        <v>144</v>
      </c>
      <c r="AW499" s="174" t="s">
        <v>35</v>
      </c>
      <c r="AX499" s="174" t="s">
        <v>89</v>
      </c>
      <c r="AY499" s="175" t="s">
        <v>137</v>
      </c>
    </row>
    <row r="500" spans="1:65" s="42" customFormat="1" ht="44.25" customHeight="1">
      <c r="A500" s="29"/>
      <c r="B500" s="28"/>
      <c r="C500" s="145" t="s">
        <v>832</v>
      </c>
      <c r="D500" s="145" t="s">
        <v>139</v>
      </c>
      <c r="E500" s="146" t="s">
        <v>833</v>
      </c>
      <c r="F500" s="147" t="s">
        <v>834</v>
      </c>
      <c r="G500" s="148" t="s">
        <v>226</v>
      </c>
      <c r="H500" s="149">
        <v>3.013</v>
      </c>
      <c r="I500" s="150"/>
      <c r="J500" s="151">
        <f>ROUND(I500*H500,2)</f>
        <v>0</v>
      </c>
      <c r="K500" s="147" t="s">
        <v>143</v>
      </c>
      <c r="L500" s="28"/>
      <c r="M500" s="300" t="s">
        <v>1</v>
      </c>
      <c r="N500" s="152" t="s">
        <v>46</v>
      </c>
      <c r="O500" s="65"/>
      <c r="P500" s="153">
        <f>O500*H500</f>
        <v>0</v>
      </c>
      <c r="Q500" s="153">
        <v>0</v>
      </c>
      <c r="R500" s="153">
        <f>Q500*H500</f>
        <v>0</v>
      </c>
      <c r="S500" s="153">
        <v>0</v>
      </c>
      <c r="T500" s="154">
        <f>S500*H500</f>
        <v>0</v>
      </c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R500" s="301" t="s">
        <v>231</v>
      </c>
      <c r="AT500" s="301" t="s">
        <v>139</v>
      </c>
      <c r="AU500" s="301" t="s">
        <v>91</v>
      </c>
      <c r="AY500" s="276" t="s">
        <v>137</v>
      </c>
      <c r="BE500" s="302">
        <f>IF(N500="základní",J500,0)</f>
        <v>0</v>
      </c>
      <c r="BF500" s="302">
        <f>IF(N500="snížená",J500,0)</f>
        <v>0</v>
      </c>
      <c r="BG500" s="302">
        <f>IF(N500="zákl. přenesená",J500,0)</f>
        <v>0</v>
      </c>
      <c r="BH500" s="302">
        <f>IF(N500="sníž. přenesená",J500,0)</f>
        <v>0</v>
      </c>
      <c r="BI500" s="302">
        <f>IF(N500="nulová",J500,0)</f>
        <v>0</v>
      </c>
      <c r="BJ500" s="276" t="s">
        <v>89</v>
      </c>
      <c r="BK500" s="302">
        <f>ROUND(I500*H500,2)</f>
        <v>0</v>
      </c>
      <c r="BL500" s="276" t="s">
        <v>231</v>
      </c>
      <c r="BM500" s="301" t="s">
        <v>835</v>
      </c>
    </row>
    <row r="501" spans="1:65" s="42" customFormat="1" ht="49.15" customHeight="1">
      <c r="A501" s="29"/>
      <c r="B501" s="28"/>
      <c r="C501" s="145" t="s">
        <v>836</v>
      </c>
      <c r="D501" s="145" t="s">
        <v>139</v>
      </c>
      <c r="E501" s="146" t="s">
        <v>837</v>
      </c>
      <c r="F501" s="147" t="s">
        <v>838</v>
      </c>
      <c r="G501" s="148" t="s">
        <v>226</v>
      </c>
      <c r="H501" s="149">
        <v>3.013</v>
      </c>
      <c r="I501" s="150"/>
      <c r="J501" s="151">
        <f>ROUND(I501*H501,2)</f>
        <v>0</v>
      </c>
      <c r="K501" s="147" t="s">
        <v>143</v>
      </c>
      <c r="L501" s="28"/>
      <c r="M501" s="300" t="s">
        <v>1</v>
      </c>
      <c r="N501" s="152" t="s">
        <v>46</v>
      </c>
      <c r="O501" s="65"/>
      <c r="P501" s="153">
        <f>O501*H501</f>
        <v>0</v>
      </c>
      <c r="Q501" s="153">
        <v>0</v>
      </c>
      <c r="R501" s="153">
        <f>Q501*H501</f>
        <v>0</v>
      </c>
      <c r="S501" s="153">
        <v>0</v>
      </c>
      <c r="T501" s="154">
        <f>S501*H501</f>
        <v>0</v>
      </c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R501" s="301" t="s">
        <v>231</v>
      </c>
      <c r="AT501" s="301" t="s">
        <v>139</v>
      </c>
      <c r="AU501" s="301" t="s">
        <v>91</v>
      </c>
      <c r="AY501" s="276" t="s">
        <v>137</v>
      </c>
      <c r="BE501" s="302">
        <f>IF(N501="základní",J501,0)</f>
        <v>0</v>
      </c>
      <c r="BF501" s="302">
        <f>IF(N501="snížená",J501,0)</f>
        <v>0</v>
      </c>
      <c r="BG501" s="302">
        <f>IF(N501="zákl. přenesená",J501,0)</f>
        <v>0</v>
      </c>
      <c r="BH501" s="302">
        <f>IF(N501="sníž. přenesená",J501,0)</f>
        <v>0</v>
      </c>
      <c r="BI501" s="302">
        <f>IF(N501="nulová",J501,0)</f>
        <v>0</v>
      </c>
      <c r="BJ501" s="276" t="s">
        <v>89</v>
      </c>
      <c r="BK501" s="302">
        <f>ROUND(I501*H501,2)</f>
        <v>0</v>
      </c>
      <c r="BL501" s="276" t="s">
        <v>231</v>
      </c>
      <c r="BM501" s="301" t="s">
        <v>839</v>
      </c>
    </row>
    <row r="502" spans="2:63" s="135" customFormat="1" ht="22.9" customHeight="1">
      <c r="B502" s="134"/>
      <c r="D502" s="136" t="s">
        <v>80</v>
      </c>
      <c r="E502" s="143" t="s">
        <v>266</v>
      </c>
      <c r="F502" s="143" t="s">
        <v>267</v>
      </c>
      <c r="I502" s="138"/>
      <c r="J502" s="144">
        <f>BK502</f>
        <v>0</v>
      </c>
      <c r="L502" s="134"/>
      <c r="M502" s="139"/>
      <c r="N502" s="140"/>
      <c r="O502" s="140"/>
      <c r="P502" s="141">
        <f>SUM(P503:P526)</f>
        <v>0</v>
      </c>
      <c r="Q502" s="140"/>
      <c r="R502" s="141">
        <f>SUM(R503:R526)</f>
        <v>0</v>
      </c>
      <c r="S502" s="140"/>
      <c r="T502" s="142">
        <f>SUM(T503:T526)</f>
        <v>0</v>
      </c>
      <c r="AR502" s="136" t="s">
        <v>91</v>
      </c>
      <c r="AT502" s="298" t="s">
        <v>80</v>
      </c>
      <c r="AU502" s="298" t="s">
        <v>89</v>
      </c>
      <c r="AY502" s="136" t="s">
        <v>137</v>
      </c>
      <c r="BK502" s="299">
        <f>SUM(BK503:BK526)</f>
        <v>0</v>
      </c>
    </row>
    <row r="503" spans="1:65" s="42" customFormat="1" ht="33" customHeight="1">
      <c r="A503" s="29"/>
      <c r="B503" s="28"/>
      <c r="C503" s="145" t="s">
        <v>840</v>
      </c>
      <c r="D503" s="145" t="s">
        <v>139</v>
      </c>
      <c r="E503" s="146" t="s">
        <v>841</v>
      </c>
      <c r="F503" s="147" t="s">
        <v>842</v>
      </c>
      <c r="G503" s="148" t="s">
        <v>157</v>
      </c>
      <c r="H503" s="149">
        <v>1.56</v>
      </c>
      <c r="I503" s="150"/>
      <c r="J503" s="151">
        <f aca="true" t="shared" si="0" ref="J503:J526">ROUND(I503*H503,2)</f>
        <v>0</v>
      </c>
      <c r="K503" s="147" t="s">
        <v>1</v>
      </c>
      <c r="L503" s="28"/>
      <c r="M503" s="300" t="s">
        <v>1</v>
      </c>
      <c r="N503" s="152" t="s">
        <v>46</v>
      </c>
      <c r="O503" s="65"/>
      <c r="P503" s="153">
        <f aca="true" t="shared" si="1" ref="P503:P526">O503*H503</f>
        <v>0</v>
      </c>
      <c r="Q503" s="153">
        <v>0</v>
      </c>
      <c r="R503" s="153">
        <f aca="true" t="shared" si="2" ref="R503:R526">Q503*H503</f>
        <v>0</v>
      </c>
      <c r="S503" s="153">
        <v>0</v>
      </c>
      <c r="T503" s="154">
        <f aca="true" t="shared" si="3" ref="T503:T526">S503*H503</f>
        <v>0</v>
      </c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R503" s="301" t="s">
        <v>231</v>
      </c>
      <c r="AT503" s="301" t="s">
        <v>139</v>
      </c>
      <c r="AU503" s="301" t="s">
        <v>91</v>
      </c>
      <c r="AY503" s="276" t="s">
        <v>137</v>
      </c>
      <c r="BE503" s="302">
        <f aca="true" t="shared" si="4" ref="BE503:BE526">IF(N503="základní",J503,0)</f>
        <v>0</v>
      </c>
      <c r="BF503" s="302">
        <f aca="true" t="shared" si="5" ref="BF503:BF526">IF(N503="snížená",J503,0)</f>
        <v>0</v>
      </c>
      <c r="BG503" s="302">
        <f aca="true" t="shared" si="6" ref="BG503:BG526">IF(N503="zákl. přenesená",J503,0)</f>
        <v>0</v>
      </c>
      <c r="BH503" s="302">
        <f aca="true" t="shared" si="7" ref="BH503:BH526">IF(N503="sníž. přenesená",J503,0)</f>
        <v>0</v>
      </c>
      <c r="BI503" s="302">
        <f aca="true" t="shared" si="8" ref="BI503:BI526">IF(N503="nulová",J503,0)</f>
        <v>0</v>
      </c>
      <c r="BJ503" s="276" t="s">
        <v>89</v>
      </c>
      <c r="BK503" s="302">
        <f aca="true" t="shared" si="9" ref="BK503:BK526">ROUND(I503*H503,2)</f>
        <v>0</v>
      </c>
      <c r="BL503" s="276" t="s">
        <v>231</v>
      </c>
      <c r="BM503" s="301" t="s">
        <v>843</v>
      </c>
    </row>
    <row r="504" spans="1:65" s="42" customFormat="1" ht="33" customHeight="1">
      <c r="A504" s="29"/>
      <c r="B504" s="28"/>
      <c r="C504" s="145" t="s">
        <v>844</v>
      </c>
      <c r="D504" s="145" t="s">
        <v>139</v>
      </c>
      <c r="E504" s="146" t="s">
        <v>845</v>
      </c>
      <c r="F504" s="147" t="s">
        <v>846</v>
      </c>
      <c r="G504" s="148" t="s">
        <v>157</v>
      </c>
      <c r="H504" s="149">
        <v>0.8</v>
      </c>
      <c r="I504" s="150"/>
      <c r="J504" s="151">
        <f t="shared" si="0"/>
        <v>0</v>
      </c>
      <c r="K504" s="147" t="s">
        <v>1</v>
      </c>
      <c r="L504" s="28"/>
      <c r="M504" s="300" t="s">
        <v>1</v>
      </c>
      <c r="N504" s="152" t="s">
        <v>46</v>
      </c>
      <c r="O504" s="65"/>
      <c r="P504" s="153">
        <f t="shared" si="1"/>
        <v>0</v>
      </c>
      <c r="Q504" s="153">
        <v>0</v>
      </c>
      <c r="R504" s="153">
        <f t="shared" si="2"/>
        <v>0</v>
      </c>
      <c r="S504" s="153">
        <v>0</v>
      </c>
      <c r="T504" s="154">
        <f t="shared" si="3"/>
        <v>0</v>
      </c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R504" s="301" t="s">
        <v>231</v>
      </c>
      <c r="AT504" s="301" t="s">
        <v>139</v>
      </c>
      <c r="AU504" s="301" t="s">
        <v>91</v>
      </c>
      <c r="AY504" s="276" t="s">
        <v>137</v>
      </c>
      <c r="BE504" s="302">
        <f t="shared" si="4"/>
        <v>0</v>
      </c>
      <c r="BF504" s="302">
        <f t="shared" si="5"/>
        <v>0</v>
      </c>
      <c r="BG504" s="302">
        <f t="shared" si="6"/>
        <v>0</v>
      </c>
      <c r="BH504" s="302">
        <f t="shared" si="7"/>
        <v>0</v>
      </c>
      <c r="BI504" s="302">
        <f t="shared" si="8"/>
        <v>0</v>
      </c>
      <c r="BJ504" s="276" t="s">
        <v>89</v>
      </c>
      <c r="BK504" s="302">
        <f t="shared" si="9"/>
        <v>0</v>
      </c>
      <c r="BL504" s="276" t="s">
        <v>231</v>
      </c>
      <c r="BM504" s="301" t="s">
        <v>847</v>
      </c>
    </row>
    <row r="505" spans="1:65" s="42" customFormat="1" ht="33" customHeight="1">
      <c r="A505" s="29"/>
      <c r="B505" s="28"/>
      <c r="C505" s="145" t="s">
        <v>848</v>
      </c>
      <c r="D505" s="145" t="s">
        <v>139</v>
      </c>
      <c r="E505" s="146" t="s">
        <v>849</v>
      </c>
      <c r="F505" s="147" t="s">
        <v>850</v>
      </c>
      <c r="G505" s="148" t="s">
        <v>157</v>
      </c>
      <c r="H505" s="149">
        <v>0.89</v>
      </c>
      <c r="I505" s="150"/>
      <c r="J505" s="151">
        <f t="shared" si="0"/>
        <v>0</v>
      </c>
      <c r="K505" s="147" t="s">
        <v>1</v>
      </c>
      <c r="L505" s="28"/>
      <c r="M505" s="300" t="s">
        <v>1</v>
      </c>
      <c r="N505" s="152" t="s">
        <v>46</v>
      </c>
      <c r="O505" s="65"/>
      <c r="P505" s="153">
        <f t="shared" si="1"/>
        <v>0</v>
      </c>
      <c r="Q505" s="153">
        <v>0</v>
      </c>
      <c r="R505" s="153">
        <f t="shared" si="2"/>
        <v>0</v>
      </c>
      <c r="S505" s="153">
        <v>0</v>
      </c>
      <c r="T505" s="154">
        <f t="shared" si="3"/>
        <v>0</v>
      </c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R505" s="301" t="s">
        <v>231</v>
      </c>
      <c r="AT505" s="301" t="s">
        <v>139</v>
      </c>
      <c r="AU505" s="301" t="s">
        <v>91</v>
      </c>
      <c r="AY505" s="276" t="s">
        <v>137</v>
      </c>
      <c r="BE505" s="302">
        <f t="shared" si="4"/>
        <v>0</v>
      </c>
      <c r="BF505" s="302">
        <f t="shared" si="5"/>
        <v>0</v>
      </c>
      <c r="BG505" s="302">
        <f t="shared" si="6"/>
        <v>0</v>
      </c>
      <c r="BH505" s="302">
        <f t="shared" si="7"/>
        <v>0</v>
      </c>
      <c r="BI505" s="302">
        <f t="shared" si="8"/>
        <v>0</v>
      </c>
      <c r="BJ505" s="276" t="s">
        <v>89</v>
      </c>
      <c r="BK505" s="302">
        <f t="shared" si="9"/>
        <v>0</v>
      </c>
      <c r="BL505" s="276" t="s">
        <v>231</v>
      </c>
      <c r="BM505" s="301" t="s">
        <v>851</v>
      </c>
    </row>
    <row r="506" spans="1:65" s="42" customFormat="1" ht="33" customHeight="1">
      <c r="A506" s="29"/>
      <c r="B506" s="28"/>
      <c r="C506" s="145" t="s">
        <v>852</v>
      </c>
      <c r="D506" s="145" t="s">
        <v>139</v>
      </c>
      <c r="E506" s="146" t="s">
        <v>853</v>
      </c>
      <c r="F506" s="147" t="s">
        <v>854</v>
      </c>
      <c r="G506" s="148" t="s">
        <v>157</v>
      </c>
      <c r="H506" s="149">
        <v>0.7</v>
      </c>
      <c r="I506" s="150"/>
      <c r="J506" s="151">
        <f t="shared" si="0"/>
        <v>0</v>
      </c>
      <c r="K506" s="147" t="s">
        <v>1</v>
      </c>
      <c r="L506" s="28"/>
      <c r="M506" s="300" t="s">
        <v>1</v>
      </c>
      <c r="N506" s="152" t="s">
        <v>46</v>
      </c>
      <c r="O506" s="65"/>
      <c r="P506" s="153">
        <f t="shared" si="1"/>
        <v>0</v>
      </c>
      <c r="Q506" s="153">
        <v>0</v>
      </c>
      <c r="R506" s="153">
        <f t="shared" si="2"/>
        <v>0</v>
      </c>
      <c r="S506" s="153">
        <v>0</v>
      </c>
      <c r="T506" s="154">
        <f t="shared" si="3"/>
        <v>0</v>
      </c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R506" s="301" t="s">
        <v>231</v>
      </c>
      <c r="AT506" s="301" t="s">
        <v>139</v>
      </c>
      <c r="AU506" s="301" t="s">
        <v>91</v>
      </c>
      <c r="AY506" s="276" t="s">
        <v>137</v>
      </c>
      <c r="BE506" s="302">
        <f t="shared" si="4"/>
        <v>0</v>
      </c>
      <c r="BF506" s="302">
        <f t="shared" si="5"/>
        <v>0</v>
      </c>
      <c r="BG506" s="302">
        <f t="shared" si="6"/>
        <v>0</v>
      </c>
      <c r="BH506" s="302">
        <f t="shared" si="7"/>
        <v>0</v>
      </c>
      <c r="BI506" s="302">
        <f t="shared" si="8"/>
        <v>0</v>
      </c>
      <c r="BJ506" s="276" t="s">
        <v>89</v>
      </c>
      <c r="BK506" s="302">
        <f t="shared" si="9"/>
        <v>0</v>
      </c>
      <c r="BL506" s="276" t="s">
        <v>231</v>
      </c>
      <c r="BM506" s="301" t="s">
        <v>855</v>
      </c>
    </row>
    <row r="507" spans="1:65" s="42" customFormat="1" ht="33" customHeight="1">
      <c r="A507" s="29"/>
      <c r="B507" s="28"/>
      <c r="C507" s="145" t="s">
        <v>856</v>
      </c>
      <c r="D507" s="145" t="s">
        <v>139</v>
      </c>
      <c r="E507" s="146" t="s">
        <v>857</v>
      </c>
      <c r="F507" s="147" t="s">
        <v>858</v>
      </c>
      <c r="G507" s="148" t="s">
        <v>157</v>
      </c>
      <c r="H507" s="149">
        <v>1.07</v>
      </c>
      <c r="I507" s="150"/>
      <c r="J507" s="151">
        <f t="shared" si="0"/>
        <v>0</v>
      </c>
      <c r="K507" s="147" t="s">
        <v>1</v>
      </c>
      <c r="L507" s="28"/>
      <c r="M507" s="300" t="s">
        <v>1</v>
      </c>
      <c r="N507" s="152" t="s">
        <v>46</v>
      </c>
      <c r="O507" s="65"/>
      <c r="P507" s="153">
        <f t="shared" si="1"/>
        <v>0</v>
      </c>
      <c r="Q507" s="153">
        <v>0</v>
      </c>
      <c r="R507" s="153">
        <f t="shared" si="2"/>
        <v>0</v>
      </c>
      <c r="S507" s="153">
        <v>0</v>
      </c>
      <c r="T507" s="154">
        <f t="shared" si="3"/>
        <v>0</v>
      </c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R507" s="301" t="s">
        <v>231</v>
      </c>
      <c r="AT507" s="301" t="s">
        <v>139</v>
      </c>
      <c r="AU507" s="301" t="s">
        <v>91</v>
      </c>
      <c r="AY507" s="276" t="s">
        <v>137</v>
      </c>
      <c r="BE507" s="302">
        <f t="shared" si="4"/>
        <v>0</v>
      </c>
      <c r="BF507" s="302">
        <f t="shared" si="5"/>
        <v>0</v>
      </c>
      <c r="BG507" s="302">
        <f t="shared" si="6"/>
        <v>0</v>
      </c>
      <c r="BH507" s="302">
        <f t="shared" si="7"/>
        <v>0</v>
      </c>
      <c r="BI507" s="302">
        <f t="shared" si="8"/>
        <v>0</v>
      </c>
      <c r="BJ507" s="276" t="s">
        <v>89</v>
      </c>
      <c r="BK507" s="302">
        <f t="shared" si="9"/>
        <v>0</v>
      </c>
      <c r="BL507" s="276" t="s">
        <v>231</v>
      </c>
      <c r="BM507" s="301" t="s">
        <v>859</v>
      </c>
    </row>
    <row r="508" spans="1:65" s="42" customFormat="1" ht="33" customHeight="1">
      <c r="A508" s="29"/>
      <c r="B508" s="28"/>
      <c r="C508" s="145" t="s">
        <v>860</v>
      </c>
      <c r="D508" s="145" t="s">
        <v>139</v>
      </c>
      <c r="E508" s="146" t="s">
        <v>861</v>
      </c>
      <c r="F508" s="147" t="s">
        <v>862</v>
      </c>
      <c r="G508" s="148" t="s">
        <v>157</v>
      </c>
      <c r="H508" s="149">
        <v>0.91</v>
      </c>
      <c r="I508" s="150"/>
      <c r="J508" s="151">
        <f t="shared" si="0"/>
        <v>0</v>
      </c>
      <c r="K508" s="147" t="s">
        <v>1</v>
      </c>
      <c r="L508" s="28"/>
      <c r="M508" s="300" t="s">
        <v>1</v>
      </c>
      <c r="N508" s="152" t="s">
        <v>46</v>
      </c>
      <c r="O508" s="65"/>
      <c r="P508" s="153">
        <f t="shared" si="1"/>
        <v>0</v>
      </c>
      <c r="Q508" s="153">
        <v>0</v>
      </c>
      <c r="R508" s="153">
        <f t="shared" si="2"/>
        <v>0</v>
      </c>
      <c r="S508" s="153">
        <v>0</v>
      </c>
      <c r="T508" s="154">
        <f t="shared" si="3"/>
        <v>0</v>
      </c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R508" s="301" t="s">
        <v>231</v>
      </c>
      <c r="AT508" s="301" t="s">
        <v>139</v>
      </c>
      <c r="AU508" s="301" t="s">
        <v>91</v>
      </c>
      <c r="AY508" s="276" t="s">
        <v>137</v>
      </c>
      <c r="BE508" s="302">
        <f t="shared" si="4"/>
        <v>0</v>
      </c>
      <c r="BF508" s="302">
        <f t="shared" si="5"/>
        <v>0</v>
      </c>
      <c r="BG508" s="302">
        <f t="shared" si="6"/>
        <v>0</v>
      </c>
      <c r="BH508" s="302">
        <f t="shared" si="7"/>
        <v>0</v>
      </c>
      <c r="BI508" s="302">
        <f t="shared" si="8"/>
        <v>0</v>
      </c>
      <c r="BJ508" s="276" t="s">
        <v>89</v>
      </c>
      <c r="BK508" s="302">
        <f t="shared" si="9"/>
        <v>0</v>
      </c>
      <c r="BL508" s="276" t="s">
        <v>231</v>
      </c>
      <c r="BM508" s="301" t="s">
        <v>863</v>
      </c>
    </row>
    <row r="509" spans="1:65" s="42" customFormat="1" ht="33" customHeight="1">
      <c r="A509" s="29"/>
      <c r="B509" s="28"/>
      <c r="C509" s="145" t="s">
        <v>864</v>
      </c>
      <c r="D509" s="145" t="s">
        <v>139</v>
      </c>
      <c r="E509" s="146" t="s">
        <v>865</v>
      </c>
      <c r="F509" s="147" t="s">
        <v>866</v>
      </c>
      <c r="G509" s="148" t="s">
        <v>157</v>
      </c>
      <c r="H509" s="149">
        <v>2.31</v>
      </c>
      <c r="I509" s="150"/>
      <c r="J509" s="151">
        <f t="shared" si="0"/>
        <v>0</v>
      </c>
      <c r="K509" s="147" t="s">
        <v>1</v>
      </c>
      <c r="L509" s="28"/>
      <c r="M509" s="300" t="s">
        <v>1</v>
      </c>
      <c r="N509" s="152" t="s">
        <v>46</v>
      </c>
      <c r="O509" s="65"/>
      <c r="P509" s="153">
        <f t="shared" si="1"/>
        <v>0</v>
      </c>
      <c r="Q509" s="153">
        <v>0</v>
      </c>
      <c r="R509" s="153">
        <f t="shared" si="2"/>
        <v>0</v>
      </c>
      <c r="S509" s="153">
        <v>0</v>
      </c>
      <c r="T509" s="154">
        <f t="shared" si="3"/>
        <v>0</v>
      </c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R509" s="301" t="s">
        <v>231</v>
      </c>
      <c r="AT509" s="301" t="s">
        <v>139</v>
      </c>
      <c r="AU509" s="301" t="s">
        <v>91</v>
      </c>
      <c r="AY509" s="276" t="s">
        <v>137</v>
      </c>
      <c r="BE509" s="302">
        <f t="shared" si="4"/>
        <v>0</v>
      </c>
      <c r="BF509" s="302">
        <f t="shared" si="5"/>
        <v>0</v>
      </c>
      <c r="BG509" s="302">
        <f t="shared" si="6"/>
        <v>0</v>
      </c>
      <c r="BH509" s="302">
        <f t="shared" si="7"/>
        <v>0</v>
      </c>
      <c r="BI509" s="302">
        <f t="shared" si="8"/>
        <v>0</v>
      </c>
      <c r="BJ509" s="276" t="s">
        <v>89</v>
      </c>
      <c r="BK509" s="302">
        <f t="shared" si="9"/>
        <v>0</v>
      </c>
      <c r="BL509" s="276" t="s">
        <v>231</v>
      </c>
      <c r="BM509" s="301" t="s">
        <v>867</v>
      </c>
    </row>
    <row r="510" spans="1:65" s="42" customFormat="1" ht="33" customHeight="1">
      <c r="A510" s="29"/>
      <c r="B510" s="28"/>
      <c r="C510" s="145" t="s">
        <v>868</v>
      </c>
      <c r="D510" s="145" t="s">
        <v>139</v>
      </c>
      <c r="E510" s="146" t="s">
        <v>869</v>
      </c>
      <c r="F510" s="147" t="s">
        <v>870</v>
      </c>
      <c r="G510" s="148" t="s">
        <v>157</v>
      </c>
      <c r="H510" s="149">
        <v>1.06</v>
      </c>
      <c r="I510" s="150"/>
      <c r="J510" s="151">
        <f t="shared" si="0"/>
        <v>0</v>
      </c>
      <c r="K510" s="147" t="s">
        <v>1</v>
      </c>
      <c r="L510" s="28"/>
      <c r="M510" s="300" t="s">
        <v>1</v>
      </c>
      <c r="N510" s="152" t="s">
        <v>46</v>
      </c>
      <c r="O510" s="65"/>
      <c r="P510" s="153">
        <f t="shared" si="1"/>
        <v>0</v>
      </c>
      <c r="Q510" s="153">
        <v>0</v>
      </c>
      <c r="R510" s="153">
        <f t="shared" si="2"/>
        <v>0</v>
      </c>
      <c r="S510" s="153">
        <v>0</v>
      </c>
      <c r="T510" s="154">
        <f t="shared" si="3"/>
        <v>0</v>
      </c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R510" s="301" t="s">
        <v>231</v>
      </c>
      <c r="AT510" s="301" t="s">
        <v>139</v>
      </c>
      <c r="AU510" s="301" t="s">
        <v>91</v>
      </c>
      <c r="AY510" s="276" t="s">
        <v>137</v>
      </c>
      <c r="BE510" s="302">
        <f t="shared" si="4"/>
        <v>0</v>
      </c>
      <c r="BF510" s="302">
        <f t="shared" si="5"/>
        <v>0</v>
      </c>
      <c r="BG510" s="302">
        <f t="shared" si="6"/>
        <v>0</v>
      </c>
      <c r="BH510" s="302">
        <f t="shared" si="7"/>
        <v>0</v>
      </c>
      <c r="BI510" s="302">
        <f t="shared" si="8"/>
        <v>0</v>
      </c>
      <c r="BJ510" s="276" t="s">
        <v>89</v>
      </c>
      <c r="BK510" s="302">
        <f t="shared" si="9"/>
        <v>0</v>
      </c>
      <c r="BL510" s="276" t="s">
        <v>231</v>
      </c>
      <c r="BM510" s="301" t="s">
        <v>871</v>
      </c>
    </row>
    <row r="511" spans="1:65" s="42" customFormat="1" ht="33" customHeight="1">
      <c r="A511" s="29"/>
      <c r="B511" s="28"/>
      <c r="C511" s="145" t="s">
        <v>872</v>
      </c>
      <c r="D511" s="145" t="s">
        <v>139</v>
      </c>
      <c r="E511" s="146" t="s">
        <v>873</v>
      </c>
      <c r="F511" s="147" t="s">
        <v>874</v>
      </c>
      <c r="G511" s="148" t="s">
        <v>157</v>
      </c>
      <c r="H511" s="149">
        <v>1.26</v>
      </c>
      <c r="I511" s="150"/>
      <c r="J511" s="151">
        <f t="shared" si="0"/>
        <v>0</v>
      </c>
      <c r="K511" s="147" t="s">
        <v>1</v>
      </c>
      <c r="L511" s="28"/>
      <c r="M511" s="300" t="s">
        <v>1</v>
      </c>
      <c r="N511" s="152" t="s">
        <v>46</v>
      </c>
      <c r="O511" s="65"/>
      <c r="P511" s="153">
        <f t="shared" si="1"/>
        <v>0</v>
      </c>
      <c r="Q511" s="153">
        <v>0</v>
      </c>
      <c r="R511" s="153">
        <f t="shared" si="2"/>
        <v>0</v>
      </c>
      <c r="S511" s="153">
        <v>0</v>
      </c>
      <c r="T511" s="154">
        <f t="shared" si="3"/>
        <v>0</v>
      </c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R511" s="301" t="s">
        <v>231</v>
      </c>
      <c r="AT511" s="301" t="s">
        <v>139</v>
      </c>
      <c r="AU511" s="301" t="s">
        <v>91</v>
      </c>
      <c r="AY511" s="276" t="s">
        <v>137</v>
      </c>
      <c r="BE511" s="302">
        <f t="shared" si="4"/>
        <v>0</v>
      </c>
      <c r="BF511" s="302">
        <f t="shared" si="5"/>
        <v>0</v>
      </c>
      <c r="BG511" s="302">
        <f t="shared" si="6"/>
        <v>0</v>
      </c>
      <c r="BH511" s="302">
        <f t="shared" si="7"/>
        <v>0</v>
      </c>
      <c r="BI511" s="302">
        <f t="shared" si="8"/>
        <v>0</v>
      </c>
      <c r="BJ511" s="276" t="s">
        <v>89</v>
      </c>
      <c r="BK511" s="302">
        <f t="shared" si="9"/>
        <v>0</v>
      </c>
      <c r="BL511" s="276" t="s">
        <v>231</v>
      </c>
      <c r="BM511" s="301" t="s">
        <v>875</v>
      </c>
    </row>
    <row r="512" spans="1:65" s="42" customFormat="1" ht="33" customHeight="1">
      <c r="A512" s="29"/>
      <c r="B512" s="28"/>
      <c r="C512" s="145" t="s">
        <v>876</v>
      </c>
      <c r="D512" s="145" t="s">
        <v>139</v>
      </c>
      <c r="E512" s="146" t="s">
        <v>877</v>
      </c>
      <c r="F512" s="147" t="s">
        <v>878</v>
      </c>
      <c r="G512" s="148" t="s">
        <v>157</v>
      </c>
      <c r="H512" s="149">
        <v>14.13</v>
      </c>
      <c r="I512" s="150"/>
      <c r="J512" s="151">
        <f t="shared" si="0"/>
        <v>0</v>
      </c>
      <c r="K512" s="147" t="s">
        <v>1</v>
      </c>
      <c r="L512" s="28"/>
      <c r="M512" s="300" t="s">
        <v>1</v>
      </c>
      <c r="N512" s="152" t="s">
        <v>46</v>
      </c>
      <c r="O512" s="65"/>
      <c r="P512" s="153">
        <f t="shared" si="1"/>
        <v>0</v>
      </c>
      <c r="Q512" s="153">
        <v>0</v>
      </c>
      <c r="R512" s="153">
        <f t="shared" si="2"/>
        <v>0</v>
      </c>
      <c r="S512" s="153">
        <v>0</v>
      </c>
      <c r="T512" s="154">
        <f t="shared" si="3"/>
        <v>0</v>
      </c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R512" s="301" t="s">
        <v>231</v>
      </c>
      <c r="AT512" s="301" t="s">
        <v>139</v>
      </c>
      <c r="AU512" s="301" t="s">
        <v>91</v>
      </c>
      <c r="AY512" s="276" t="s">
        <v>137</v>
      </c>
      <c r="BE512" s="302">
        <f t="shared" si="4"/>
        <v>0</v>
      </c>
      <c r="BF512" s="302">
        <f t="shared" si="5"/>
        <v>0</v>
      </c>
      <c r="BG512" s="302">
        <f t="shared" si="6"/>
        <v>0</v>
      </c>
      <c r="BH512" s="302">
        <f t="shared" si="7"/>
        <v>0</v>
      </c>
      <c r="BI512" s="302">
        <f t="shared" si="8"/>
        <v>0</v>
      </c>
      <c r="BJ512" s="276" t="s">
        <v>89</v>
      </c>
      <c r="BK512" s="302">
        <f t="shared" si="9"/>
        <v>0</v>
      </c>
      <c r="BL512" s="276" t="s">
        <v>231</v>
      </c>
      <c r="BM512" s="301" t="s">
        <v>879</v>
      </c>
    </row>
    <row r="513" spans="1:65" s="42" customFormat="1" ht="33" customHeight="1">
      <c r="A513" s="29"/>
      <c r="B513" s="28"/>
      <c r="C513" s="145" t="s">
        <v>344</v>
      </c>
      <c r="D513" s="145" t="s">
        <v>139</v>
      </c>
      <c r="E513" s="146" t="s">
        <v>880</v>
      </c>
      <c r="F513" s="147" t="s">
        <v>881</v>
      </c>
      <c r="G513" s="148" t="s">
        <v>157</v>
      </c>
      <c r="H513" s="149">
        <v>6.28</v>
      </c>
      <c r="I513" s="150"/>
      <c r="J513" s="151">
        <f t="shared" si="0"/>
        <v>0</v>
      </c>
      <c r="K513" s="147" t="s">
        <v>1</v>
      </c>
      <c r="L513" s="28"/>
      <c r="M513" s="300" t="s">
        <v>1</v>
      </c>
      <c r="N513" s="152" t="s">
        <v>46</v>
      </c>
      <c r="O513" s="65"/>
      <c r="P513" s="153">
        <f t="shared" si="1"/>
        <v>0</v>
      </c>
      <c r="Q513" s="153">
        <v>0</v>
      </c>
      <c r="R513" s="153">
        <f t="shared" si="2"/>
        <v>0</v>
      </c>
      <c r="S513" s="153">
        <v>0</v>
      </c>
      <c r="T513" s="154">
        <f t="shared" si="3"/>
        <v>0</v>
      </c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R513" s="301" t="s">
        <v>231</v>
      </c>
      <c r="AT513" s="301" t="s">
        <v>139</v>
      </c>
      <c r="AU513" s="301" t="s">
        <v>91</v>
      </c>
      <c r="AY513" s="276" t="s">
        <v>137</v>
      </c>
      <c r="BE513" s="302">
        <f t="shared" si="4"/>
        <v>0</v>
      </c>
      <c r="BF513" s="302">
        <f t="shared" si="5"/>
        <v>0</v>
      </c>
      <c r="BG513" s="302">
        <f t="shared" si="6"/>
        <v>0</v>
      </c>
      <c r="BH513" s="302">
        <f t="shared" si="7"/>
        <v>0</v>
      </c>
      <c r="BI513" s="302">
        <f t="shared" si="8"/>
        <v>0</v>
      </c>
      <c r="BJ513" s="276" t="s">
        <v>89</v>
      </c>
      <c r="BK513" s="302">
        <f t="shared" si="9"/>
        <v>0</v>
      </c>
      <c r="BL513" s="276" t="s">
        <v>231</v>
      </c>
      <c r="BM513" s="301" t="s">
        <v>882</v>
      </c>
    </row>
    <row r="514" spans="1:65" s="42" customFormat="1" ht="33" customHeight="1">
      <c r="A514" s="29"/>
      <c r="B514" s="28"/>
      <c r="C514" s="145" t="s">
        <v>883</v>
      </c>
      <c r="D514" s="145" t="s">
        <v>139</v>
      </c>
      <c r="E514" s="146" t="s">
        <v>884</v>
      </c>
      <c r="F514" s="147" t="s">
        <v>885</v>
      </c>
      <c r="G514" s="148" t="s">
        <v>157</v>
      </c>
      <c r="H514" s="149">
        <v>3.72</v>
      </c>
      <c r="I514" s="150"/>
      <c r="J514" s="151">
        <f t="shared" si="0"/>
        <v>0</v>
      </c>
      <c r="K514" s="147" t="s">
        <v>1</v>
      </c>
      <c r="L514" s="28"/>
      <c r="M514" s="300" t="s">
        <v>1</v>
      </c>
      <c r="N514" s="152" t="s">
        <v>46</v>
      </c>
      <c r="O514" s="65"/>
      <c r="P514" s="153">
        <f t="shared" si="1"/>
        <v>0</v>
      </c>
      <c r="Q514" s="153">
        <v>0</v>
      </c>
      <c r="R514" s="153">
        <f t="shared" si="2"/>
        <v>0</v>
      </c>
      <c r="S514" s="153">
        <v>0</v>
      </c>
      <c r="T514" s="154">
        <f t="shared" si="3"/>
        <v>0</v>
      </c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R514" s="301" t="s">
        <v>231</v>
      </c>
      <c r="AT514" s="301" t="s">
        <v>139</v>
      </c>
      <c r="AU514" s="301" t="s">
        <v>91</v>
      </c>
      <c r="AY514" s="276" t="s">
        <v>137</v>
      </c>
      <c r="BE514" s="302">
        <f t="shared" si="4"/>
        <v>0</v>
      </c>
      <c r="BF514" s="302">
        <f t="shared" si="5"/>
        <v>0</v>
      </c>
      <c r="BG514" s="302">
        <f t="shared" si="6"/>
        <v>0</v>
      </c>
      <c r="BH514" s="302">
        <f t="shared" si="7"/>
        <v>0</v>
      </c>
      <c r="BI514" s="302">
        <f t="shared" si="8"/>
        <v>0</v>
      </c>
      <c r="BJ514" s="276" t="s">
        <v>89</v>
      </c>
      <c r="BK514" s="302">
        <f t="shared" si="9"/>
        <v>0</v>
      </c>
      <c r="BL514" s="276" t="s">
        <v>231</v>
      </c>
      <c r="BM514" s="301" t="s">
        <v>886</v>
      </c>
    </row>
    <row r="515" spans="1:65" s="42" customFormat="1" ht="33" customHeight="1">
      <c r="A515" s="29"/>
      <c r="B515" s="28"/>
      <c r="C515" s="145" t="s">
        <v>887</v>
      </c>
      <c r="D515" s="145" t="s">
        <v>139</v>
      </c>
      <c r="E515" s="146" t="s">
        <v>888</v>
      </c>
      <c r="F515" s="147" t="s">
        <v>889</v>
      </c>
      <c r="G515" s="148" t="s">
        <v>157</v>
      </c>
      <c r="H515" s="149">
        <v>2.06</v>
      </c>
      <c r="I515" s="150"/>
      <c r="J515" s="151">
        <f t="shared" si="0"/>
        <v>0</v>
      </c>
      <c r="K515" s="147" t="s">
        <v>1</v>
      </c>
      <c r="L515" s="28"/>
      <c r="M515" s="300" t="s">
        <v>1</v>
      </c>
      <c r="N515" s="152" t="s">
        <v>46</v>
      </c>
      <c r="O515" s="65"/>
      <c r="P515" s="153">
        <f t="shared" si="1"/>
        <v>0</v>
      </c>
      <c r="Q515" s="153">
        <v>0</v>
      </c>
      <c r="R515" s="153">
        <f t="shared" si="2"/>
        <v>0</v>
      </c>
      <c r="S515" s="153">
        <v>0</v>
      </c>
      <c r="T515" s="154">
        <f t="shared" si="3"/>
        <v>0</v>
      </c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R515" s="301" t="s">
        <v>231</v>
      </c>
      <c r="AT515" s="301" t="s">
        <v>139</v>
      </c>
      <c r="AU515" s="301" t="s">
        <v>91</v>
      </c>
      <c r="AY515" s="276" t="s">
        <v>137</v>
      </c>
      <c r="BE515" s="302">
        <f t="shared" si="4"/>
        <v>0</v>
      </c>
      <c r="BF515" s="302">
        <f t="shared" si="5"/>
        <v>0</v>
      </c>
      <c r="BG515" s="302">
        <f t="shared" si="6"/>
        <v>0</v>
      </c>
      <c r="BH515" s="302">
        <f t="shared" si="7"/>
        <v>0</v>
      </c>
      <c r="BI515" s="302">
        <f t="shared" si="8"/>
        <v>0</v>
      </c>
      <c r="BJ515" s="276" t="s">
        <v>89</v>
      </c>
      <c r="BK515" s="302">
        <f t="shared" si="9"/>
        <v>0</v>
      </c>
      <c r="BL515" s="276" t="s">
        <v>231</v>
      </c>
      <c r="BM515" s="301" t="s">
        <v>890</v>
      </c>
    </row>
    <row r="516" spans="1:65" s="42" customFormat="1" ht="33" customHeight="1">
      <c r="A516" s="29"/>
      <c r="B516" s="28"/>
      <c r="C516" s="145" t="s">
        <v>891</v>
      </c>
      <c r="D516" s="145" t="s">
        <v>139</v>
      </c>
      <c r="E516" s="146" t="s">
        <v>892</v>
      </c>
      <c r="F516" s="147" t="s">
        <v>893</v>
      </c>
      <c r="G516" s="148" t="s">
        <v>157</v>
      </c>
      <c r="H516" s="149">
        <v>4.54</v>
      </c>
      <c r="I516" s="150"/>
      <c r="J516" s="151">
        <f t="shared" si="0"/>
        <v>0</v>
      </c>
      <c r="K516" s="147" t="s">
        <v>1</v>
      </c>
      <c r="L516" s="28"/>
      <c r="M516" s="300" t="s">
        <v>1</v>
      </c>
      <c r="N516" s="152" t="s">
        <v>46</v>
      </c>
      <c r="O516" s="65"/>
      <c r="P516" s="153">
        <f t="shared" si="1"/>
        <v>0</v>
      </c>
      <c r="Q516" s="153">
        <v>0</v>
      </c>
      <c r="R516" s="153">
        <f t="shared" si="2"/>
        <v>0</v>
      </c>
      <c r="S516" s="153">
        <v>0</v>
      </c>
      <c r="T516" s="154">
        <f t="shared" si="3"/>
        <v>0</v>
      </c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R516" s="301" t="s">
        <v>231</v>
      </c>
      <c r="AT516" s="301" t="s">
        <v>139</v>
      </c>
      <c r="AU516" s="301" t="s">
        <v>91</v>
      </c>
      <c r="AY516" s="276" t="s">
        <v>137</v>
      </c>
      <c r="BE516" s="302">
        <f t="shared" si="4"/>
        <v>0</v>
      </c>
      <c r="BF516" s="302">
        <f t="shared" si="5"/>
        <v>0</v>
      </c>
      <c r="BG516" s="302">
        <f t="shared" si="6"/>
        <v>0</v>
      </c>
      <c r="BH516" s="302">
        <f t="shared" si="7"/>
        <v>0</v>
      </c>
      <c r="BI516" s="302">
        <f t="shared" si="8"/>
        <v>0</v>
      </c>
      <c r="BJ516" s="276" t="s">
        <v>89</v>
      </c>
      <c r="BK516" s="302">
        <f t="shared" si="9"/>
        <v>0</v>
      </c>
      <c r="BL516" s="276" t="s">
        <v>231</v>
      </c>
      <c r="BM516" s="301" t="s">
        <v>894</v>
      </c>
    </row>
    <row r="517" spans="1:65" s="42" customFormat="1" ht="33" customHeight="1">
      <c r="A517" s="29"/>
      <c r="B517" s="28"/>
      <c r="C517" s="145" t="s">
        <v>895</v>
      </c>
      <c r="D517" s="145" t="s">
        <v>139</v>
      </c>
      <c r="E517" s="146" t="s">
        <v>896</v>
      </c>
      <c r="F517" s="147" t="s">
        <v>897</v>
      </c>
      <c r="G517" s="148" t="s">
        <v>157</v>
      </c>
      <c r="H517" s="149">
        <v>3.03</v>
      </c>
      <c r="I517" s="150"/>
      <c r="J517" s="151">
        <f t="shared" si="0"/>
        <v>0</v>
      </c>
      <c r="K517" s="147" t="s">
        <v>1</v>
      </c>
      <c r="L517" s="28"/>
      <c r="M517" s="300" t="s">
        <v>1</v>
      </c>
      <c r="N517" s="152" t="s">
        <v>46</v>
      </c>
      <c r="O517" s="65"/>
      <c r="P517" s="153">
        <f t="shared" si="1"/>
        <v>0</v>
      </c>
      <c r="Q517" s="153">
        <v>0</v>
      </c>
      <c r="R517" s="153">
        <f t="shared" si="2"/>
        <v>0</v>
      </c>
      <c r="S517" s="153">
        <v>0</v>
      </c>
      <c r="T517" s="154">
        <f t="shared" si="3"/>
        <v>0</v>
      </c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R517" s="301" t="s">
        <v>231</v>
      </c>
      <c r="AT517" s="301" t="s">
        <v>139</v>
      </c>
      <c r="AU517" s="301" t="s">
        <v>91</v>
      </c>
      <c r="AY517" s="276" t="s">
        <v>137</v>
      </c>
      <c r="BE517" s="302">
        <f t="shared" si="4"/>
        <v>0</v>
      </c>
      <c r="BF517" s="302">
        <f t="shared" si="5"/>
        <v>0</v>
      </c>
      <c r="BG517" s="302">
        <f t="shared" si="6"/>
        <v>0</v>
      </c>
      <c r="BH517" s="302">
        <f t="shared" si="7"/>
        <v>0</v>
      </c>
      <c r="BI517" s="302">
        <f t="shared" si="8"/>
        <v>0</v>
      </c>
      <c r="BJ517" s="276" t="s">
        <v>89</v>
      </c>
      <c r="BK517" s="302">
        <f t="shared" si="9"/>
        <v>0</v>
      </c>
      <c r="BL517" s="276" t="s">
        <v>231</v>
      </c>
      <c r="BM517" s="301" t="s">
        <v>898</v>
      </c>
    </row>
    <row r="518" spans="1:65" s="42" customFormat="1" ht="33" customHeight="1">
      <c r="A518" s="29"/>
      <c r="B518" s="28"/>
      <c r="C518" s="145" t="s">
        <v>899</v>
      </c>
      <c r="D518" s="145" t="s">
        <v>139</v>
      </c>
      <c r="E518" s="146" t="s">
        <v>900</v>
      </c>
      <c r="F518" s="147" t="s">
        <v>901</v>
      </c>
      <c r="G518" s="148" t="s">
        <v>157</v>
      </c>
      <c r="H518" s="149">
        <v>3.5</v>
      </c>
      <c r="I518" s="150"/>
      <c r="J518" s="151">
        <f t="shared" si="0"/>
        <v>0</v>
      </c>
      <c r="K518" s="147" t="s">
        <v>1</v>
      </c>
      <c r="L518" s="28"/>
      <c r="M518" s="300" t="s">
        <v>1</v>
      </c>
      <c r="N518" s="152" t="s">
        <v>46</v>
      </c>
      <c r="O518" s="65"/>
      <c r="P518" s="153">
        <f t="shared" si="1"/>
        <v>0</v>
      </c>
      <c r="Q518" s="153">
        <v>0</v>
      </c>
      <c r="R518" s="153">
        <f t="shared" si="2"/>
        <v>0</v>
      </c>
      <c r="S518" s="153">
        <v>0</v>
      </c>
      <c r="T518" s="154">
        <f t="shared" si="3"/>
        <v>0</v>
      </c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R518" s="301" t="s">
        <v>231</v>
      </c>
      <c r="AT518" s="301" t="s">
        <v>139</v>
      </c>
      <c r="AU518" s="301" t="s">
        <v>91</v>
      </c>
      <c r="AY518" s="276" t="s">
        <v>137</v>
      </c>
      <c r="BE518" s="302">
        <f t="shared" si="4"/>
        <v>0</v>
      </c>
      <c r="BF518" s="302">
        <f t="shared" si="5"/>
        <v>0</v>
      </c>
      <c r="BG518" s="302">
        <f t="shared" si="6"/>
        <v>0</v>
      </c>
      <c r="BH518" s="302">
        <f t="shared" si="7"/>
        <v>0</v>
      </c>
      <c r="BI518" s="302">
        <f t="shared" si="8"/>
        <v>0</v>
      </c>
      <c r="BJ518" s="276" t="s">
        <v>89</v>
      </c>
      <c r="BK518" s="302">
        <f t="shared" si="9"/>
        <v>0</v>
      </c>
      <c r="BL518" s="276" t="s">
        <v>231</v>
      </c>
      <c r="BM518" s="301" t="s">
        <v>902</v>
      </c>
    </row>
    <row r="519" spans="1:65" s="42" customFormat="1" ht="24.2" customHeight="1">
      <c r="A519" s="29"/>
      <c r="B519" s="28"/>
      <c r="C519" s="145" t="s">
        <v>903</v>
      </c>
      <c r="D519" s="145" t="s">
        <v>139</v>
      </c>
      <c r="E519" s="146" t="s">
        <v>904</v>
      </c>
      <c r="F519" s="147" t="s">
        <v>905</v>
      </c>
      <c r="G519" s="148" t="s">
        <v>157</v>
      </c>
      <c r="H519" s="149">
        <v>3.5</v>
      </c>
      <c r="I519" s="150"/>
      <c r="J519" s="151">
        <f t="shared" si="0"/>
        <v>0</v>
      </c>
      <c r="K519" s="147" t="s">
        <v>1</v>
      </c>
      <c r="L519" s="28"/>
      <c r="M519" s="300" t="s">
        <v>1</v>
      </c>
      <c r="N519" s="152" t="s">
        <v>46</v>
      </c>
      <c r="O519" s="65"/>
      <c r="P519" s="153">
        <f t="shared" si="1"/>
        <v>0</v>
      </c>
      <c r="Q519" s="153">
        <v>0</v>
      </c>
      <c r="R519" s="153">
        <f t="shared" si="2"/>
        <v>0</v>
      </c>
      <c r="S519" s="153">
        <v>0</v>
      </c>
      <c r="T519" s="154">
        <f t="shared" si="3"/>
        <v>0</v>
      </c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R519" s="301" t="s">
        <v>231</v>
      </c>
      <c r="AT519" s="301" t="s">
        <v>139</v>
      </c>
      <c r="AU519" s="301" t="s">
        <v>91</v>
      </c>
      <c r="AY519" s="276" t="s">
        <v>137</v>
      </c>
      <c r="BE519" s="302">
        <f t="shared" si="4"/>
        <v>0</v>
      </c>
      <c r="BF519" s="302">
        <f t="shared" si="5"/>
        <v>0</v>
      </c>
      <c r="BG519" s="302">
        <f t="shared" si="6"/>
        <v>0</v>
      </c>
      <c r="BH519" s="302">
        <f t="shared" si="7"/>
        <v>0</v>
      </c>
      <c r="BI519" s="302">
        <f t="shared" si="8"/>
        <v>0</v>
      </c>
      <c r="BJ519" s="276" t="s">
        <v>89</v>
      </c>
      <c r="BK519" s="302">
        <f t="shared" si="9"/>
        <v>0</v>
      </c>
      <c r="BL519" s="276" t="s">
        <v>231</v>
      </c>
      <c r="BM519" s="301" t="s">
        <v>906</v>
      </c>
    </row>
    <row r="520" spans="1:65" s="42" customFormat="1" ht="24.2" customHeight="1">
      <c r="A520" s="29"/>
      <c r="B520" s="28"/>
      <c r="C520" s="145" t="s">
        <v>907</v>
      </c>
      <c r="D520" s="145" t="s">
        <v>139</v>
      </c>
      <c r="E520" s="146" t="s">
        <v>908</v>
      </c>
      <c r="F520" s="147" t="s">
        <v>909</v>
      </c>
      <c r="G520" s="148" t="s">
        <v>157</v>
      </c>
      <c r="H520" s="149">
        <v>4</v>
      </c>
      <c r="I520" s="150"/>
      <c r="J520" s="151">
        <f t="shared" si="0"/>
        <v>0</v>
      </c>
      <c r="K520" s="147" t="s">
        <v>1</v>
      </c>
      <c r="L520" s="28"/>
      <c r="M520" s="300" t="s">
        <v>1</v>
      </c>
      <c r="N520" s="152" t="s">
        <v>46</v>
      </c>
      <c r="O520" s="65"/>
      <c r="P520" s="153">
        <f t="shared" si="1"/>
        <v>0</v>
      </c>
      <c r="Q520" s="153">
        <v>0</v>
      </c>
      <c r="R520" s="153">
        <f t="shared" si="2"/>
        <v>0</v>
      </c>
      <c r="S520" s="153">
        <v>0</v>
      </c>
      <c r="T520" s="154">
        <f t="shared" si="3"/>
        <v>0</v>
      </c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R520" s="301" t="s">
        <v>231</v>
      </c>
      <c r="AT520" s="301" t="s">
        <v>139</v>
      </c>
      <c r="AU520" s="301" t="s">
        <v>91</v>
      </c>
      <c r="AY520" s="276" t="s">
        <v>137</v>
      </c>
      <c r="BE520" s="302">
        <f t="shared" si="4"/>
        <v>0</v>
      </c>
      <c r="BF520" s="302">
        <f t="shared" si="5"/>
        <v>0</v>
      </c>
      <c r="BG520" s="302">
        <f t="shared" si="6"/>
        <v>0</v>
      </c>
      <c r="BH520" s="302">
        <f t="shared" si="7"/>
        <v>0</v>
      </c>
      <c r="BI520" s="302">
        <f t="shared" si="8"/>
        <v>0</v>
      </c>
      <c r="BJ520" s="276" t="s">
        <v>89</v>
      </c>
      <c r="BK520" s="302">
        <f t="shared" si="9"/>
        <v>0</v>
      </c>
      <c r="BL520" s="276" t="s">
        <v>231</v>
      </c>
      <c r="BM520" s="301" t="s">
        <v>910</v>
      </c>
    </row>
    <row r="521" spans="1:65" s="42" customFormat="1" ht="37.9" customHeight="1">
      <c r="A521" s="29"/>
      <c r="B521" s="28"/>
      <c r="C521" s="145" t="s">
        <v>911</v>
      </c>
      <c r="D521" s="145" t="s">
        <v>139</v>
      </c>
      <c r="E521" s="146" t="s">
        <v>912</v>
      </c>
      <c r="F521" s="147" t="s">
        <v>913</v>
      </c>
      <c r="G521" s="148" t="s">
        <v>157</v>
      </c>
      <c r="H521" s="149">
        <v>3.5</v>
      </c>
      <c r="I521" s="150"/>
      <c r="J521" s="151">
        <f t="shared" si="0"/>
        <v>0</v>
      </c>
      <c r="K521" s="147" t="s">
        <v>1</v>
      </c>
      <c r="L521" s="28"/>
      <c r="M521" s="300" t="s">
        <v>1</v>
      </c>
      <c r="N521" s="152" t="s">
        <v>46</v>
      </c>
      <c r="O521" s="65"/>
      <c r="P521" s="153">
        <f t="shared" si="1"/>
        <v>0</v>
      </c>
      <c r="Q521" s="153">
        <v>0</v>
      </c>
      <c r="R521" s="153">
        <f t="shared" si="2"/>
        <v>0</v>
      </c>
      <c r="S521" s="153">
        <v>0</v>
      </c>
      <c r="T521" s="154">
        <f t="shared" si="3"/>
        <v>0</v>
      </c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R521" s="301" t="s">
        <v>231</v>
      </c>
      <c r="AT521" s="301" t="s">
        <v>139</v>
      </c>
      <c r="AU521" s="301" t="s">
        <v>91</v>
      </c>
      <c r="AY521" s="276" t="s">
        <v>137</v>
      </c>
      <c r="BE521" s="302">
        <f t="shared" si="4"/>
        <v>0</v>
      </c>
      <c r="BF521" s="302">
        <f t="shared" si="5"/>
        <v>0</v>
      </c>
      <c r="BG521" s="302">
        <f t="shared" si="6"/>
        <v>0</v>
      </c>
      <c r="BH521" s="302">
        <f t="shared" si="7"/>
        <v>0</v>
      </c>
      <c r="BI521" s="302">
        <f t="shared" si="8"/>
        <v>0</v>
      </c>
      <c r="BJ521" s="276" t="s">
        <v>89</v>
      </c>
      <c r="BK521" s="302">
        <f t="shared" si="9"/>
        <v>0</v>
      </c>
      <c r="BL521" s="276" t="s">
        <v>231</v>
      </c>
      <c r="BM521" s="301" t="s">
        <v>914</v>
      </c>
    </row>
    <row r="522" spans="1:65" s="42" customFormat="1" ht="24.2" customHeight="1">
      <c r="A522" s="29"/>
      <c r="B522" s="28"/>
      <c r="C522" s="145" t="s">
        <v>915</v>
      </c>
      <c r="D522" s="145" t="s">
        <v>139</v>
      </c>
      <c r="E522" s="146" t="s">
        <v>916</v>
      </c>
      <c r="F522" s="147" t="s">
        <v>917</v>
      </c>
      <c r="G522" s="148" t="s">
        <v>157</v>
      </c>
      <c r="H522" s="149">
        <v>8</v>
      </c>
      <c r="I522" s="150"/>
      <c r="J522" s="151">
        <f t="shared" si="0"/>
        <v>0</v>
      </c>
      <c r="K522" s="147" t="s">
        <v>1</v>
      </c>
      <c r="L522" s="28"/>
      <c r="M522" s="300" t="s">
        <v>1</v>
      </c>
      <c r="N522" s="152" t="s">
        <v>46</v>
      </c>
      <c r="O522" s="65"/>
      <c r="P522" s="153">
        <f t="shared" si="1"/>
        <v>0</v>
      </c>
      <c r="Q522" s="153">
        <v>0</v>
      </c>
      <c r="R522" s="153">
        <f t="shared" si="2"/>
        <v>0</v>
      </c>
      <c r="S522" s="153">
        <v>0</v>
      </c>
      <c r="T522" s="154">
        <f t="shared" si="3"/>
        <v>0</v>
      </c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R522" s="301" t="s">
        <v>231</v>
      </c>
      <c r="AT522" s="301" t="s">
        <v>139</v>
      </c>
      <c r="AU522" s="301" t="s">
        <v>91</v>
      </c>
      <c r="AY522" s="276" t="s">
        <v>137</v>
      </c>
      <c r="BE522" s="302">
        <f t="shared" si="4"/>
        <v>0</v>
      </c>
      <c r="BF522" s="302">
        <f t="shared" si="5"/>
        <v>0</v>
      </c>
      <c r="BG522" s="302">
        <f t="shared" si="6"/>
        <v>0</v>
      </c>
      <c r="BH522" s="302">
        <f t="shared" si="7"/>
        <v>0</v>
      </c>
      <c r="BI522" s="302">
        <f t="shared" si="8"/>
        <v>0</v>
      </c>
      <c r="BJ522" s="276" t="s">
        <v>89</v>
      </c>
      <c r="BK522" s="302">
        <f t="shared" si="9"/>
        <v>0</v>
      </c>
      <c r="BL522" s="276" t="s">
        <v>231</v>
      </c>
      <c r="BM522" s="301" t="s">
        <v>918</v>
      </c>
    </row>
    <row r="523" spans="1:65" s="42" customFormat="1" ht="24.2" customHeight="1">
      <c r="A523" s="29"/>
      <c r="B523" s="28"/>
      <c r="C523" s="145" t="s">
        <v>919</v>
      </c>
      <c r="D523" s="145" t="s">
        <v>139</v>
      </c>
      <c r="E523" s="146" t="s">
        <v>920</v>
      </c>
      <c r="F523" s="147" t="s">
        <v>921</v>
      </c>
      <c r="G523" s="148" t="s">
        <v>157</v>
      </c>
      <c r="H523" s="149">
        <v>8</v>
      </c>
      <c r="I523" s="150"/>
      <c r="J523" s="151">
        <f t="shared" si="0"/>
        <v>0</v>
      </c>
      <c r="K523" s="147" t="s">
        <v>1</v>
      </c>
      <c r="L523" s="28"/>
      <c r="M523" s="300" t="s">
        <v>1</v>
      </c>
      <c r="N523" s="152" t="s">
        <v>46</v>
      </c>
      <c r="O523" s="65"/>
      <c r="P523" s="153">
        <f t="shared" si="1"/>
        <v>0</v>
      </c>
      <c r="Q523" s="153">
        <v>0</v>
      </c>
      <c r="R523" s="153">
        <f t="shared" si="2"/>
        <v>0</v>
      </c>
      <c r="S523" s="153">
        <v>0</v>
      </c>
      <c r="T523" s="154">
        <f t="shared" si="3"/>
        <v>0</v>
      </c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R523" s="301" t="s">
        <v>231</v>
      </c>
      <c r="AT523" s="301" t="s">
        <v>139</v>
      </c>
      <c r="AU523" s="301" t="s">
        <v>91</v>
      </c>
      <c r="AY523" s="276" t="s">
        <v>137</v>
      </c>
      <c r="BE523" s="302">
        <f t="shared" si="4"/>
        <v>0</v>
      </c>
      <c r="BF523" s="302">
        <f t="shared" si="5"/>
        <v>0</v>
      </c>
      <c r="BG523" s="302">
        <f t="shared" si="6"/>
        <v>0</v>
      </c>
      <c r="BH523" s="302">
        <f t="shared" si="7"/>
        <v>0</v>
      </c>
      <c r="BI523" s="302">
        <f t="shared" si="8"/>
        <v>0</v>
      </c>
      <c r="BJ523" s="276" t="s">
        <v>89</v>
      </c>
      <c r="BK523" s="302">
        <f t="shared" si="9"/>
        <v>0</v>
      </c>
      <c r="BL523" s="276" t="s">
        <v>231</v>
      </c>
      <c r="BM523" s="301" t="s">
        <v>922</v>
      </c>
    </row>
    <row r="524" spans="1:65" s="42" customFormat="1" ht="24.2" customHeight="1">
      <c r="A524" s="29"/>
      <c r="B524" s="28"/>
      <c r="C524" s="145" t="s">
        <v>923</v>
      </c>
      <c r="D524" s="145" t="s">
        <v>139</v>
      </c>
      <c r="E524" s="146" t="s">
        <v>924</v>
      </c>
      <c r="F524" s="147" t="s">
        <v>925</v>
      </c>
      <c r="G524" s="148" t="s">
        <v>157</v>
      </c>
      <c r="H524" s="149">
        <v>4.5</v>
      </c>
      <c r="I524" s="150"/>
      <c r="J524" s="151">
        <f t="shared" si="0"/>
        <v>0</v>
      </c>
      <c r="K524" s="147" t="s">
        <v>1</v>
      </c>
      <c r="L524" s="28"/>
      <c r="M524" s="300" t="s">
        <v>1</v>
      </c>
      <c r="N524" s="152" t="s">
        <v>46</v>
      </c>
      <c r="O524" s="65"/>
      <c r="P524" s="153">
        <f t="shared" si="1"/>
        <v>0</v>
      </c>
      <c r="Q524" s="153">
        <v>0</v>
      </c>
      <c r="R524" s="153">
        <f t="shared" si="2"/>
        <v>0</v>
      </c>
      <c r="S524" s="153">
        <v>0</v>
      </c>
      <c r="T524" s="154">
        <f t="shared" si="3"/>
        <v>0</v>
      </c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R524" s="301" t="s">
        <v>231</v>
      </c>
      <c r="AT524" s="301" t="s">
        <v>139</v>
      </c>
      <c r="AU524" s="301" t="s">
        <v>91</v>
      </c>
      <c r="AY524" s="276" t="s">
        <v>137</v>
      </c>
      <c r="BE524" s="302">
        <f t="shared" si="4"/>
        <v>0</v>
      </c>
      <c r="BF524" s="302">
        <f t="shared" si="5"/>
        <v>0</v>
      </c>
      <c r="BG524" s="302">
        <f t="shared" si="6"/>
        <v>0</v>
      </c>
      <c r="BH524" s="302">
        <f t="shared" si="7"/>
        <v>0</v>
      </c>
      <c r="BI524" s="302">
        <f t="shared" si="8"/>
        <v>0</v>
      </c>
      <c r="BJ524" s="276" t="s">
        <v>89</v>
      </c>
      <c r="BK524" s="302">
        <f t="shared" si="9"/>
        <v>0</v>
      </c>
      <c r="BL524" s="276" t="s">
        <v>231</v>
      </c>
      <c r="BM524" s="301" t="s">
        <v>926</v>
      </c>
    </row>
    <row r="525" spans="1:65" s="42" customFormat="1" ht="33" customHeight="1">
      <c r="A525" s="29"/>
      <c r="B525" s="28"/>
      <c r="C525" s="145" t="s">
        <v>927</v>
      </c>
      <c r="D525" s="145" t="s">
        <v>139</v>
      </c>
      <c r="E525" s="146" t="s">
        <v>928</v>
      </c>
      <c r="F525" s="147" t="s">
        <v>929</v>
      </c>
      <c r="G525" s="148" t="s">
        <v>157</v>
      </c>
      <c r="H525" s="149">
        <v>11</v>
      </c>
      <c r="I525" s="150"/>
      <c r="J525" s="151">
        <f t="shared" si="0"/>
        <v>0</v>
      </c>
      <c r="K525" s="147" t="s">
        <v>1</v>
      </c>
      <c r="L525" s="28"/>
      <c r="M525" s="300" t="s">
        <v>1</v>
      </c>
      <c r="N525" s="152" t="s">
        <v>46</v>
      </c>
      <c r="O525" s="65"/>
      <c r="P525" s="153">
        <f t="shared" si="1"/>
        <v>0</v>
      </c>
      <c r="Q525" s="153">
        <v>0</v>
      </c>
      <c r="R525" s="153">
        <f t="shared" si="2"/>
        <v>0</v>
      </c>
      <c r="S525" s="153">
        <v>0</v>
      </c>
      <c r="T525" s="154">
        <f t="shared" si="3"/>
        <v>0</v>
      </c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R525" s="301" t="s">
        <v>231</v>
      </c>
      <c r="AT525" s="301" t="s">
        <v>139</v>
      </c>
      <c r="AU525" s="301" t="s">
        <v>91</v>
      </c>
      <c r="AY525" s="276" t="s">
        <v>137</v>
      </c>
      <c r="BE525" s="302">
        <f t="shared" si="4"/>
        <v>0</v>
      </c>
      <c r="BF525" s="302">
        <f t="shared" si="5"/>
        <v>0</v>
      </c>
      <c r="BG525" s="302">
        <f t="shared" si="6"/>
        <v>0</v>
      </c>
      <c r="BH525" s="302">
        <f t="shared" si="7"/>
        <v>0</v>
      </c>
      <c r="BI525" s="302">
        <f t="shared" si="8"/>
        <v>0</v>
      </c>
      <c r="BJ525" s="276" t="s">
        <v>89</v>
      </c>
      <c r="BK525" s="302">
        <f t="shared" si="9"/>
        <v>0</v>
      </c>
      <c r="BL525" s="276" t="s">
        <v>231</v>
      </c>
      <c r="BM525" s="301" t="s">
        <v>930</v>
      </c>
    </row>
    <row r="526" spans="1:65" s="42" customFormat="1" ht="24.2" customHeight="1">
      <c r="A526" s="29"/>
      <c r="B526" s="28"/>
      <c r="C526" s="145" t="s">
        <v>931</v>
      </c>
      <c r="D526" s="145" t="s">
        <v>139</v>
      </c>
      <c r="E526" s="146" t="s">
        <v>932</v>
      </c>
      <c r="F526" s="147" t="s">
        <v>933</v>
      </c>
      <c r="G526" s="148" t="s">
        <v>157</v>
      </c>
      <c r="H526" s="149">
        <v>5</v>
      </c>
      <c r="I526" s="150"/>
      <c r="J526" s="151">
        <f t="shared" si="0"/>
        <v>0</v>
      </c>
      <c r="K526" s="147" t="s">
        <v>1</v>
      </c>
      <c r="L526" s="28"/>
      <c r="M526" s="300" t="s">
        <v>1</v>
      </c>
      <c r="N526" s="152" t="s">
        <v>46</v>
      </c>
      <c r="O526" s="65"/>
      <c r="P526" s="153">
        <f t="shared" si="1"/>
        <v>0</v>
      </c>
      <c r="Q526" s="153">
        <v>0</v>
      </c>
      <c r="R526" s="153">
        <f t="shared" si="2"/>
        <v>0</v>
      </c>
      <c r="S526" s="153">
        <v>0</v>
      </c>
      <c r="T526" s="154">
        <f t="shared" si="3"/>
        <v>0</v>
      </c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R526" s="301" t="s">
        <v>231</v>
      </c>
      <c r="AT526" s="301" t="s">
        <v>139</v>
      </c>
      <c r="AU526" s="301" t="s">
        <v>91</v>
      </c>
      <c r="AY526" s="276" t="s">
        <v>137</v>
      </c>
      <c r="BE526" s="302">
        <f t="shared" si="4"/>
        <v>0</v>
      </c>
      <c r="BF526" s="302">
        <f t="shared" si="5"/>
        <v>0</v>
      </c>
      <c r="BG526" s="302">
        <f t="shared" si="6"/>
        <v>0</v>
      </c>
      <c r="BH526" s="302">
        <f t="shared" si="7"/>
        <v>0</v>
      </c>
      <c r="BI526" s="302">
        <f t="shared" si="8"/>
        <v>0</v>
      </c>
      <c r="BJ526" s="276" t="s">
        <v>89</v>
      </c>
      <c r="BK526" s="302">
        <f t="shared" si="9"/>
        <v>0</v>
      </c>
      <c r="BL526" s="276" t="s">
        <v>231</v>
      </c>
      <c r="BM526" s="301" t="s">
        <v>934</v>
      </c>
    </row>
    <row r="527" spans="2:63" s="135" customFormat="1" ht="22.9" customHeight="1">
      <c r="B527" s="134"/>
      <c r="D527" s="136" t="s">
        <v>80</v>
      </c>
      <c r="E527" s="143" t="s">
        <v>935</v>
      </c>
      <c r="F527" s="143" t="s">
        <v>936</v>
      </c>
      <c r="I527" s="138"/>
      <c r="J527" s="144">
        <f>BK527</f>
        <v>0</v>
      </c>
      <c r="L527" s="134"/>
      <c r="M527" s="139"/>
      <c r="N527" s="140"/>
      <c r="O527" s="140"/>
      <c r="P527" s="141">
        <f>SUM(P528:P532)</f>
        <v>0</v>
      </c>
      <c r="Q527" s="140"/>
      <c r="R527" s="141">
        <f>SUM(R528:R532)</f>
        <v>0</v>
      </c>
      <c r="S527" s="140"/>
      <c r="T527" s="142">
        <f>SUM(T528:T532)</f>
        <v>0</v>
      </c>
      <c r="AR527" s="136" t="s">
        <v>91</v>
      </c>
      <c r="AT527" s="298" t="s">
        <v>80</v>
      </c>
      <c r="AU527" s="298" t="s">
        <v>89</v>
      </c>
      <c r="AY527" s="136" t="s">
        <v>137</v>
      </c>
      <c r="BK527" s="299">
        <f>SUM(BK528:BK532)</f>
        <v>0</v>
      </c>
    </row>
    <row r="528" spans="1:65" s="42" customFormat="1" ht="33" customHeight="1">
      <c r="A528" s="29"/>
      <c r="B528" s="28"/>
      <c r="C528" s="145" t="s">
        <v>937</v>
      </c>
      <c r="D528" s="145" t="s">
        <v>139</v>
      </c>
      <c r="E528" s="146" t="s">
        <v>938</v>
      </c>
      <c r="F528" s="147" t="s">
        <v>939</v>
      </c>
      <c r="G528" s="148" t="s">
        <v>299</v>
      </c>
      <c r="H528" s="149">
        <v>1</v>
      </c>
      <c r="I528" s="150"/>
      <c r="J528" s="151">
        <f>ROUND(I528*H528,2)</f>
        <v>0</v>
      </c>
      <c r="K528" s="147" t="s">
        <v>1</v>
      </c>
      <c r="L528" s="28"/>
      <c r="M528" s="300" t="s">
        <v>1</v>
      </c>
      <c r="N528" s="152" t="s">
        <v>46</v>
      </c>
      <c r="O528" s="65"/>
      <c r="P528" s="153">
        <f>O528*H528</f>
        <v>0</v>
      </c>
      <c r="Q528" s="153">
        <v>0</v>
      </c>
      <c r="R528" s="153">
        <f>Q528*H528</f>
        <v>0</v>
      </c>
      <c r="S528" s="153">
        <v>0</v>
      </c>
      <c r="T528" s="154">
        <f>S528*H528</f>
        <v>0</v>
      </c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R528" s="301" t="s">
        <v>231</v>
      </c>
      <c r="AT528" s="301" t="s">
        <v>139</v>
      </c>
      <c r="AU528" s="301" t="s">
        <v>91</v>
      </c>
      <c r="AY528" s="276" t="s">
        <v>137</v>
      </c>
      <c r="BE528" s="302">
        <f>IF(N528="základní",J528,0)</f>
        <v>0</v>
      </c>
      <c r="BF528" s="302">
        <f>IF(N528="snížená",J528,0)</f>
        <v>0</v>
      </c>
      <c r="BG528" s="302">
        <f>IF(N528="zákl. přenesená",J528,0)</f>
        <v>0</v>
      </c>
      <c r="BH528" s="302">
        <f>IF(N528="sníž. přenesená",J528,0)</f>
        <v>0</v>
      </c>
      <c r="BI528" s="302">
        <f>IF(N528="nulová",J528,0)</f>
        <v>0</v>
      </c>
      <c r="BJ528" s="276" t="s">
        <v>89</v>
      </c>
      <c r="BK528" s="302">
        <f>ROUND(I528*H528,2)</f>
        <v>0</v>
      </c>
      <c r="BL528" s="276" t="s">
        <v>231</v>
      </c>
      <c r="BM528" s="301" t="s">
        <v>940</v>
      </c>
    </row>
    <row r="529" spans="1:65" s="42" customFormat="1" ht="24.2" customHeight="1">
      <c r="A529" s="29"/>
      <c r="B529" s="28"/>
      <c r="C529" s="145" t="s">
        <v>941</v>
      </c>
      <c r="D529" s="145" t="s">
        <v>139</v>
      </c>
      <c r="E529" s="146" t="s">
        <v>942</v>
      </c>
      <c r="F529" s="147" t="s">
        <v>943</v>
      </c>
      <c r="G529" s="148" t="s">
        <v>299</v>
      </c>
      <c r="H529" s="149">
        <v>2</v>
      </c>
      <c r="I529" s="150"/>
      <c r="J529" s="151">
        <f>ROUND(I529*H529,2)</f>
        <v>0</v>
      </c>
      <c r="K529" s="147" t="s">
        <v>1</v>
      </c>
      <c r="L529" s="28"/>
      <c r="M529" s="300" t="s">
        <v>1</v>
      </c>
      <c r="N529" s="152" t="s">
        <v>46</v>
      </c>
      <c r="O529" s="65"/>
      <c r="P529" s="153">
        <f>O529*H529</f>
        <v>0</v>
      </c>
      <c r="Q529" s="153">
        <v>0</v>
      </c>
      <c r="R529" s="153">
        <f>Q529*H529</f>
        <v>0</v>
      </c>
      <c r="S529" s="153">
        <v>0</v>
      </c>
      <c r="T529" s="154">
        <f>S529*H529</f>
        <v>0</v>
      </c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R529" s="301" t="s">
        <v>231</v>
      </c>
      <c r="AT529" s="301" t="s">
        <v>139</v>
      </c>
      <c r="AU529" s="301" t="s">
        <v>91</v>
      </c>
      <c r="AY529" s="276" t="s">
        <v>137</v>
      </c>
      <c r="BE529" s="302">
        <f>IF(N529="základní",J529,0)</f>
        <v>0</v>
      </c>
      <c r="BF529" s="302">
        <f>IF(N529="snížená",J529,0)</f>
        <v>0</v>
      </c>
      <c r="BG529" s="302">
        <f>IF(N529="zákl. přenesená",J529,0)</f>
        <v>0</v>
      </c>
      <c r="BH529" s="302">
        <f>IF(N529="sníž. přenesená",J529,0)</f>
        <v>0</v>
      </c>
      <c r="BI529" s="302">
        <f>IF(N529="nulová",J529,0)</f>
        <v>0</v>
      </c>
      <c r="BJ529" s="276" t="s">
        <v>89</v>
      </c>
      <c r="BK529" s="302">
        <f>ROUND(I529*H529,2)</f>
        <v>0</v>
      </c>
      <c r="BL529" s="276" t="s">
        <v>231</v>
      </c>
      <c r="BM529" s="301" t="s">
        <v>944</v>
      </c>
    </row>
    <row r="530" spans="1:65" s="42" customFormat="1" ht="24.2" customHeight="1">
      <c r="A530" s="29"/>
      <c r="B530" s="28"/>
      <c r="C530" s="145" t="s">
        <v>945</v>
      </c>
      <c r="D530" s="145" t="s">
        <v>139</v>
      </c>
      <c r="E530" s="146" t="s">
        <v>946</v>
      </c>
      <c r="F530" s="147" t="s">
        <v>947</v>
      </c>
      <c r="G530" s="148" t="s">
        <v>299</v>
      </c>
      <c r="H530" s="149">
        <v>1</v>
      </c>
      <c r="I530" s="150"/>
      <c r="J530" s="151">
        <f>ROUND(I530*H530,2)</f>
        <v>0</v>
      </c>
      <c r="K530" s="147" t="s">
        <v>1</v>
      </c>
      <c r="L530" s="28"/>
      <c r="M530" s="300" t="s">
        <v>1</v>
      </c>
      <c r="N530" s="152" t="s">
        <v>46</v>
      </c>
      <c r="O530" s="65"/>
      <c r="P530" s="153">
        <f>O530*H530</f>
        <v>0</v>
      </c>
      <c r="Q530" s="153">
        <v>0</v>
      </c>
      <c r="R530" s="153">
        <f>Q530*H530</f>
        <v>0</v>
      </c>
      <c r="S530" s="153">
        <v>0</v>
      </c>
      <c r="T530" s="154">
        <f>S530*H530</f>
        <v>0</v>
      </c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R530" s="301" t="s">
        <v>231</v>
      </c>
      <c r="AT530" s="301" t="s">
        <v>139</v>
      </c>
      <c r="AU530" s="301" t="s">
        <v>91</v>
      </c>
      <c r="AY530" s="276" t="s">
        <v>137</v>
      </c>
      <c r="BE530" s="302">
        <f>IF(N530="základní",J530,0)</f>
        <v>0</v>
      </c>
      <c r="BF530" s="302">
        <f>IF(N530="snížená",J530,0)</f>
        <v>0</v>
      </c>
      <c r="BG530" s="302">
        <f>IF(N530="zákl. přenesená",J530,0)</f>
        <v>0</v>
      </c>
      <c r="BH530" s="302">
        <f>IF(N530="sníž. přenesená",J530,0)</f>
        <v>0</v>
      </c>
      <c r="BI530" s="302">
        <f>IF(N530="nulová",J530,0)</f>
        <v>0</v>
      </c>
      <c r="BJ530" s="276" t="s">
        <v>89</v>
      </c>
      <c r="BK530" s="302">
        <f>ROUND(I530*H530,2)</f>
        <v>0</v>
      </c>
      <c r="BL530" s="276" t="s">
        <v>231</v>
      </c>
      <c r="BM530" s="301" t="s">
        <v>948</v>
      </c>
    </row>
    <row r="531" spans="1:65" s="42" customFormat="1" ht="33" customHeight="1">
      <c r="A531" s="29"/>
      <c r="B531" s="28"/>
      <c r="C531" s="145" t="s">
        <v>949</v>
      </c>
      <c r="D531" s="145" t="s">
        <v>139</v>
      </c>
      <c r="E531" s="146" t="s">
        <v>950</v>
      </c>
      <c r="F531" s="147" t="s">
        <v>951</v>
      </c>
      <c r="G531" s="148" t="s">
        <v>299</v>
      </c>
      <c r="H531" s="149">
        <v>2</v>
      </c>
      <c r="I531" s="150"/>
      <c r="J531" s="151">
        <f>ROUND(I531*H531,2)</f>
        <v>0</v>
      </c>
      <c r="K531" s="147" t="s">
        <v>1</v>
      </c>
      <c r="L531" s="28"/>
      <c r="M531" s="300" t="s">
        <v>1</v>
      </c>
      <c r="N531" s="152" t="s">
        <v>46</v>
      </c>
      <c r="O531" s="65"/>
      <c r="P531" s="153">
        <f>O531*H531</f>
        <v>0</v>
      </c>
      <c r="Q531" s="153">
        <v>0</v>
      </c>
      <c r="R531" s="153">
        <f>Q531*H531</f>
        <v>0</v>
      </c>
      <c r="S531" s="153">
        <v>0</v>
      </c>
      <c r="T531" s="154">
        <f>S531*H531</f>
        <v>0</v>
      </c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R531" s="301" t="s">
        <v>231</v>
      </c>
      <c r="AT531" s="301" t="s">
        <v>139</v>
      </c>
      <c r="AU531" s="301" t="s">
        <v>91</v>
      </c>
      <c r="AY531" s="276" t="s">
        <v>137</v>
      </c>
      <c r="BE531" s="302">
        <f>IF(N531="základní",J531,0)</f>
        <v>0</v>
      </c>
      <c r="BF531" s="302">
        <f>IF(N531="snížená",J531,0)</f>
        <v>0</v>
      </c>
      <c r="BG531" s="302">
        <f>IF(N531="zákl. přenesená",J531,0)</f>
        <v>0</v>
      </c>
      <c r="BH531" s="302">
        <f>IF(N531="sníž. přenesená",J531,0)</f>
        <v>0</v>
      </c>
      <c r="BI531" s="302">
        <f>IF(N531="nulová",J531,0)</f>
        <v>0</v>
      </c>
      <c r="BJ531" s="276" t="s">
        <v>89</v>
      </c>
      <c r="BK531" s="302">
        <f>ROUND(I531*H531,2)</f>
        <v>0</v>
      </c>
      <c r="BL531" s="276" t="s">
        <v>231</v>
      </c>
      <c r="BM531" s="301" t="s">
        <v>952</v>
      </c>
    </row>
    <row r="532" spans="1:65" s="42" customFormat="1" ht="33" customHeight="1">
      <c r="A532" s="29"/>
      <c r="B532" s="28"/>
      <c r="C532" s="145" t="s">
        <v>953</v>
      </c>
      <c r="D532" s="145" t="s">
        <v>139</v>
      </c>
      <c r="E532" s="146" t="s">
        <v>954</v>
      </c>
      <c r="F532" s="147" t="s">
        <v>955</v>
      </c>
      <c r="G532" s="148" t="s">
        <v>299</v>
      </c>
      <c r="H532" s="149">
        <v>1</v>
      </c>
      <c r="I532" s="150"/>
      <c r="J532" s="151">
        <f>ROUND(I532*H532,2)</f>
        <v>0</v>
      </c>
      <c r="K532" s="147" t="s">
        <v>1</v>
      </c>
      <c r="L532" s="28"/>
      <c r="M532" s="300" t="s">
        <v>1</v>
      </c>
      <c r="N532" s="152" t="s">
        <v>46</v>
      </c>
      <c r="O532" s="65"/>
      <c r="P532" s="153">
        <f>O532*H532</f>
        <v>0</v>
      </c>
      <c r="Q532" s="153">
        <v>0</v>
      </c>
      <c r="R532" s="153">
        <f>Q532*H532</f>
        <v>0</v>
      </c>
      <c r="S532" s="153">
        <v>0</v>
      </c>
      <c r="T532" s="154">
        <f>S532*H532</f>
        <v>0</v>
      </c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R532" s="301" t="s">
        <v>231</v>
      </c>
      <c r="AT532" s="301" t="s">
        <v>139</v>
      </c>
      <c r="AU532" s="301" t="s">
        <v>91</v>
      </c>
      <c r="AY532" s="276" t="s">
        <v>137</v>
      </c>
      <c r="BE532" s="302">
        <f>IF(N532="základní",J532,0)</f>
        <v>0</v>
      </c>
      <c r="BF532" s="302">
        <f>IF(N532="snížená",J532,0)</f>
        <v>0</v>
      </c>
      <c r="BG532" s="302">
        <f>IF(N532="zákl. přenesená",J532,0)</f>
        <v>0</v>
      </c>
      <c r="BH532" s="302">
        <f>IF(N532="sníž. přenesená",J532,0)</f>
        <v>0</v>
      </c>
      <c r="BI532" s="302">
        <f>IF(N532="nulová",J532,0)</f>
        <v>0</v>
      </c>
      <c r="BJ532" s="276" t="s">
        <v>89</v>
      </c>
      <c r="BK532" s="302">
        <f>ROUND(I532*H532,2)</f>
        <v>0</v>
      </c>
      <c r="BL532" s="276" t="s">
        <v>231</v>
      </c>
      <c r="BM532" s="301" t="s">
        <v>956</v>
      </c>
    </row>
    <row r="533" spans="2:63" s="135" customFormat="1" ht="22.9" customHeight="1">
      <c r="B533" s="134"/>
      <c r="D533" s="136" t="s">
        <v>80</v>
      </c>
      <c r="E533" s="143" t="s">
        <v>294</v>
      </c>
      <c r="F533" s="143" t="s">
        <v>295</v>
      </c>
      <c r="I533" s="138"/>
      <c r="J533" s="144">
        <f>BK533</f>
        <v>0</v>
      </c>
      <c r="L533" s="134"/>
      <c r="M533" s="139"/>
      <c r="N533" s="140"/>
      <c r="O533" s="140"/>
      <c r="P533" s="141">
        <f>SUM(P534:P546)</f>
        <v>0</v>
      </c>
      <c r="Q533" s="140"/>
      <c r="R533" s="141">
        <f>SUM(R534:R546)</f>
        <v>0</v>
      </c>
      <c r="S533" s="140"/>
      <c r="T533" s="142">
        <f>SUM(T534:T546)</f>
        <v>0</v>
      </c>
      <c r="AR533" s="136" t="s">
        <v>91</v>
      </c>
      <c r="AT533" s="298" t="s">
        <v>80</v>
      </c>
      <c r="AU533" s="298" t="s">
        <v>89</v>
      </c>
      <c r="AY533" s="136" t="s">
        <v>137</v>
      </c>
      <c r="BK533" s="299">
        <f>SUM(BK534:BK546)</f>
        <v>0</v>
      </c>
    </row>
    <row r="534" spans="1:65" s="42" customFormat="1" ht="24.2" customHeight="1">
      <c r="A534" s="29"/>
      <c r="B534" s="28"/>
      <c r="C534" s="145" t="s">
        <v>957</v>
      </c>
      <c r="D534" s="145" t="s">
        <v>139</v>
      </c>
      <c r="E534" s="146" t="s">
        <v>958</v>
      </c>
      <c r="F534" s="147" t="s">
        <v>959</v>
      </c>
      <c r="G534" s="148" t="s">
        <v>157</v>
      </c>
      <c r="H534" s="149">
        <v>3.04</v>
      </c>
      <c r="I534" s="150"/>
      <c r="J534" s="151">
        <f aca="true" t="shared" si="10" ref="J534:J546">ROUND(I534*H534,2)</f>
        <v>0</v>
      </c>
      <c r="K534" s="147" t="s">
        <v>1</v>
      </c>
      <c r="L534" s="28"/>
      <c r="M534" s="300" t="s">
        <v>1</v>
      </c>
      <c r="N534" s="152" t="s">
        <v>46</v>
      </c>
      <c r="O534" s="65"/>
      <c r="P534" s="153">
        <f aca="true" t="shared" si="11" ref="P534:P546">O534*H534</f>
        <v>0</v>
      </c>
      <c r="Q534" s="153">
        <v>0</v>
      </c>
      <c r="R534" s="153">
        <f aca="true" t="shared" si="12" ref="R534:R546">Q534*H534</f>
        <v>0</v>
      </c>
      <c r="S534" s="153">
        <v>0</v>
      </c>
      <c r="T534" s="154">
        <f aca="true" t="shared" si="13" ref="T534:T546">S534*H534</f>
        <v>0</v>
      </c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R534" s="301" t="s">
        <v>231</v>
      </c>
      <c r="AT534" s="301" t="s">
        <v>139</v>
      </c>
      <c r="AU534" s="301" t="s">
        <v>91</v>
      </c>
      <c r="AY534" s="276" t="s">
        <v>137</v>
      </c>
      <c r="BE534" s="302">
        <f aca="true" t="shared" si="14" ref="BE534:BE546">IF(N534="základní",J534,0)</f>
        <v>0</v>
      </c>
      <c r="BF534" s="302">
        <f aca="true" t="shared" si="15" ref="BF534:BF546">IF(N534="snížená",J534,0)</f>
        <v>0</v>
      </c>
      <c r="BG534" s="302">
        <f aca="true" t="shared" si="16" ref="BG534:BG546">IF(N534="zákl. přenesená",J534,0)</f>
        <v>0</v>
      </c>
      <c r="BH534" s="302">
        <f aca="true" t="shared" si="17" ref="BH534:BH546">IF(N534="sníž. přenesená",J534,0)</f>
        <v>0</v>
      </c>
      <c r="BI534" s="302">
        <f aca="true" t="shared" si="18" ref="BI534:BI546">IF(N534="nulová",J534,0)</f>
        <v>0</v>
      </c>
      <c r="BJ534" s="276" t="s">
        <v>89</v>
      </c>
      <c r="BK534" s="302">
        <f aca="true" t="shared" si="19" ref="BK534:BK546">ROUND(I534*H534,2)</f>
        <v>0</v>
      </c>
      <c r="BL534" s="276" t="s">
        <v>231</v>
      </c>
      <c r="BM534" s="301" t="s">
        <v>960</v>
      </c>
    </row>
    <row r="535" spans="1:65" s="42" customFormat="1" ht="24.2" customHeight="1">
      <c r="A535" s="29"/>
      <c r="B535" s="28"/>
      <c r="C535" s="145" t="s">
        <v>961</v>
      </c>
      <c r="D535" s="145" t="s">
        <v>139</v>
      </c>
      <c r="E535" s="146" t="s">
        <v>962</v>
      </c>
      <c r="F535" s="147" t="s">
        <v>963</v>
      </c>
      <c r="G535" s="148" t="s">
        <v>157</v>
      </c>
      <c r="H535" s="149">
        <v>3.66</v>
      </c>
      <c r="I535" s="150"/>
      <c r="J535" s="151">
        <f t="shared" si="10"/>
        <v>0</v>
      </c>
      <c r="K535" s="147" t="s">
        <v>1</v>
      </c>
      <c r="L535" s="28"/>
      <c r="M535" s="300" t="s">
        <v>1</v>
      </c>
      <c r="N535" s="152" t="s">
        <v>46</v>
      </c>
      <c r="O535" s="65"/>
      <c r="P535" s="153">
        <f t="shared" si="11"/>
        <v>0</v>
      </c>
      <c r="Q535" s="153">
        <v>0</v>
      </c>
      <c r="R535" s="153">
        <f t="shared" si="12"/>
        <v>0</v>
      </c>
      <c r="S535" s="153">
        <v>0</v>
      </c>
      <c r="T535" s="154">
        <f t="shared" si="13"/>
        <v>0</v>
      </c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R535" s="301" t="s">
        <v>231</v>
      </c>
      <c r="AT535" s="301" t="s">
        <v>139</v>
      </c>
      <c r="AU535" s="301" t="s">
        <v>91</v>
      </c>
      <c r="AY535" s="276" t="s">
        <v>137</v>
      </c>
      <c r="BE535" s="302">
        <f t="shared" si="14"/>
        <v>0</v>
      </c>
      <c r="BF535" s="302">
        <f t="shared" si="15"/>
        <v>0</v>
      </c>
      <c r="BG535" s="302">
        <f t="shared" si="16"/>
        <v>0</v>
      </c>
      <c r="BH535" s="302">
        <f t="shared" si="17"/>
        <v>0</v>
      </c>
      <c r="BI535" s="302">
        <f t="shared" si="18"/>
        <v>0</v>
      </c>
      <c r="BJ535" s="276" t="s">
        <v>89</v>
      </c>
      <c r="BK535" s="302">
        <f t="shared" si="19"/>
        <v>0</v>
      </c>
      <c r="BL535" s="276" t="s">
        <v>231</v>
      </c>
      <c r="BM535" s="301" t="s">
        <v>964</v>
      </c>
    </row>
    <row r="536" spans="1:65" s="42" customFormat="1" ht="24.2" customHeight="1">
      <c r="A536" s="29"/>
      <c r="B536" s="28"/>
      <c r="C536" s="145" t="s">
        <v>965</v>
      </c>
      <c r="D536" s="145" t="s">
        <v>139</v>
      </c>
      <c r="E536" s="146" t="s">
        <v>966</v>
      </c>
      <c r="F536" s="147" t="s">
        <v>967</v>
      </c>
      <c r="G536" s="148" t="s">
        <v>299</v>
      </c>
      <c r="H536" s="149">
        <v>1</v>
      </c>
      <c r="I536" s="150"/>
      <c r="J536" s="151">
        <f t="shared" si="10"/>
        <v>0</v>
      </c>
      <c r="K536" s="147" t="s">
        <v>1</v>
      </c>
      <c r="L536" s="28"/>
      <c r="M536" s="300" t="s">
        <v>1</v>
      </c>
      <c r="N536" s="152" t="s">
        <v>46</v>
      </c>
      <c r="O536" s="65"/>
      <c r="P536" s="153">
        <f t="shared" si="11"/>
        <v>0</v>
      </c>
      <c r="Q536" s="153">
        <v>0</v>
      </c>
      <c r="R536" s="153">
        <f t="shared" si="12"/>
        <v>0</v>
      </c>
      <c r="S536" s="153">
        <v>0</v>
      </c>
      <c r="T536" s="154">
        <f t="shared" si="13"/>
        <v>0</v>
      </c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R536" s="301" t="s">
        <v>231</v>
      </c>
      <c r="AT536" s="301" t="s">
        <v>139</v>
      </c>
      <c r="AU536" s="301" t="s">
        <v>91</v>
      </c>
      <c r="AY536" s="276" t="s">
        <v>137</v>
      </c>
      <c r="BE536" s="302">
        <f t="shared" si="14"/>
        <v>0</v>
      </c>
      <c r="BF536" s="302">
        <f t="shared" si="15"/>
        <v>0</v>
      </c>
      <c r="BG536" s="302">
        <f t="shared" si="16"/>
        <v>0</v>
      </c>
      <c r="BH536" s="302">
        <f t="shared" si="17"/>
        <v>0</v>
      </c>
      <c r="BI536" s="302">
        <f t="shared" si="18"/>
        <v>0</v>
      </c>
      <c r="BJ536" s="276" t="s">
        <v>89</v>
      </c>
      <c r="BK536" s="302">
        <f t="shared" si="19"/>
        <v>0</v>
      </c>
      <c r="BL536" s="276" t="s">
        <v>231</v>
      </c>
      <c r="BM536" s="301" t="s">
        <v>968</v>
      </c>
    </row>
    <row r="537" spans="1:65" s="42" customFormat="1" ht="24.2" customHeight="1">
      <c r="A537" s="29"/>
      <c r="B537" s="28"/>
      <c r="C537" s="145" t="s">
        <v>969</v>
      </c>
      <c r="D537" s="145" t="s">
        <v>139</v>
      </c>
      <c r="E537" s="146" t="s">
        <v>970</v>
      </c>
      <c r="F537" s="147" t="s">
        <v>971</v>
      </c>
      <c r="G537" s="148" t="s">
        <v>299</v>
      </c>
      <c r="H537" s="149">
        <v>1</v>
      </c>
      <c r="I537" s="150"/>
      <c r="J537" s="151">
        <f t="shared" si="10"/>
        <v>0</v>
      </c>
      <c r="K537" s="147" t="s">
        <v>1</v>
      </c>
      <c r="L537" s="28"/>
      <c r="M537" s="300" t="s">
        <v>1</v>
      </c>
      <c r="N537" s="152" t="s">
        <v>46</v>
      </c>
      <c r="O537" s="65"/>
      <c r="P537" s="153">
        <f t="shared" si="11"/>
        <v>0</v>
      </c>
      <c r="Q537" s="153">
        <v>0</v>
      </c>
      <c r="R537" s="153">
        <f t="shared" si="12"/>
        <v>0</v>
      </c>
      <c r="S537" s="153">
        <v>0</v>
      </c>
      <c r="T537" s="154">
        <f t="shared" si="13"/>
        <v>0</v>
      </c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R537" s="301" t="s">
        <v>231</v>
      </c>
      <c r="AT537" s="301" t="s">
        <v>139</v>
      </c>
      <c r="AU537" s="301" t="s">
        <v>91</v>
      </c>
      <c r="AY537" s="276" t="s">
        <v>137</v>
      </c>
      <c r="BE537" s="302">
        <f t="shared" si="14"/>
        <v>0</v>
      </c>
      <c r="BF537" s="302">
        <f t="shared" si="15"/>
        <v>0</v>
      </c>
      <c r="BG537" s="302">
        <f t="shared" si="16"/>
        <v>0</v>
      </c>
      <c r="BH537" s="302">
        <f t="shared" si="17"/>
        <v>0</v>
      </c>
      <c r="BI537" s="302">
        <f t="shared" si="18"/>
        <v>0</v>
      </c>
      <c r="BJ537" s="276" t="s">
        <v>89</v>
      </c>
      <c r="BK537" s="302">
        <f t="shared" si="19"/>
        <v>0</v>
      </c>
      <c r="BL537" s="276" t="s">
        <v>231</v>
      </c>
      <c r="BM537" s="301" t="s">
        <v>972</v>
      </c>
    </row>
    <row r="538" spans="1:65" s="42" customFormat="1" ht="24.2" customHeight="1">
      <c r="A538" s="29"/>
      <c r="B538" s="28"/>
      <c r="C538" s="145" t="s">
        <v>973</v>
      </c>
      <c r="D538" s="145" t="s">
        <v>139</v>
      </c>
      <c r="E538" s="146" t="s">
        <v>974</v>
      </c>
      <c r="F538" s="147" t="s">
        <v>975</v>
      </c>
      <c r="G538" s="148" t="s">
        <v>299</v>
      </c>
      <c r="H538" s="149">
        <v>2</v>
      </c>
      <c r="I538" s="150"/>
      <c r="J538" s="151">
        <f t="shared" si="10"/>
        <v>0</v>
      </c>
      <c r="K538" s="147" t="s">
        <v>1</v>
      </c>
      <c r="L538" s="28"/>
      <c r="M538" s="300" t="s">
        <v>1</v>
      </c>
      <c r="N538" s="152" t="s">
        <v>46</v>
      </c>
      <c r="O538" s="65"/>
      <c r="P538" s="153">
        <f t="shared" si="11"/>
        <v>0</v>
      </c>
      <c r="Q538" s="153">
        <v>0</v>
      </c>
      <c r="R538" s="153">
        <f t="shared" si="12"/>
        <v>0</v>
      </c>
      <c r="S538" s="153">
        <v>0</v>
      </c>
      <c r="T538" s="154">
        <f t="shared" si="13"/>
        <v>0</v>
      </c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R538" s="301" t="s">
        <v>231</v>
      </c>
      <c r="AT538" s="301" t="s">
        <v>139</v>
      </c>
      <c r="AU538" s="301" t="s">
        <v>91</v>
      </c>
      <c r="AY538" s="276" t="s">
        <v>137</v>
      </c>
      <c r="BE538" s="302">
        <f t="shared" si="14"/>
        <v>0</v>
      </c>
      <c r="BF538" s="302">
        <f t="shared" si="15"/>
        <v>0</v>
      </c>
      <c r="BG538" s="302">
        <f t="shared" si="16"/>
        <v>0</v>
      </c>
      <c r="BH538" s="302">
        <f t="shared" si="17"/>
        <v>0</v>
      </c>
      <c r="BI538" s="302">
        <f t="shared" si="18"/>
        <v>0</v>
      </c>
      <c r="BJ538" s="276" t="s">
        <v>89</v>
      </c>
      <c r="BK538" s="302">
        <f t="shared" si="19"/>
        <v>0</v>
      </c>
      <c r="BL538" s="276" t="s">
        <v>231</v>
      </c>
      <c r="BM538" s="301" t="s">
        <v>976</v>
      </c>
    </row>
    <row r="539" spans="1:65" s="42" customFormat="1" ht="24.2" customHeight="1">
      <c r="A539" s="29"/>
      <c r="B539" s="28"/>
      <c r="C539" s="145" t="s">
        <v>977</v>
      </c>
      <c r="D539" s="145" t="s">
        <v>139</v>
      </c>
      <c r="E539" s="146" t="s">
        <v>978</v>
      </c>
      <c r="F539" s="147" t="s">
        <v>979</v>
      </c>
      <c r="G539" s="148" t="s">
        <v>299</v>
      </c>
      <c r="H539" s="149">
        <v>1</v>
      </c>
      <c r="I539" s="150"/>
      <c r="J539" s="151">
        <f t="shared" si="10"/>
        <v>0</v>
      </c>
      <c r="K539" s="147" t="s">
        <v>1</v>
      </c>
      <c r="L539" s="28"/>
      <c r="M539" s="300" t="s">
        <v>1</v>
      </c>
      <c r="N539" s="152" t="s">
        <v>46</v>
      </c>
      <c r="O539" s="65"/>
      <c r="P539" s="153">
        <f t="shared" si="11"/>
        <v>0</v>
      </c>
      <c r="Q539" s="153">
        <v>0</v>
      </c>
      <c r="R539" s="153">
        <f t="shared" si="12"/>
        <v>0</v>
      </c>
      <c r="S539" s="153">
        <v>0</v>
      </c>
      <c r="T539" s="154">
        <f t="shared" si="13"/>
        <v>0</v>
      </c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R539" s="301" t="s">
        <v>231</v>
      </c>
      <c r="AT539" s="301" t="s">
        <v>139</v>
      </c>
      <c r="AU539" s="301" t="s">
        <v>91</v>
      </c>
      <c r="AY539" s="276" t="s">
        <v>137</v>
      </c>
      <c r="BE539" s="302">
        <f t="shared" si="14"/>
        <v>0</v>
      </c>
      <c r="BF539" s="302">
        <f t="shared" si="15"/>
        <v>0</v>
      </c>
      <c r="BG539" s="302">
        <f t="shared" si="16"/>
        <v>0</v>
      </c>
      <c r="BH539" s="302">
        <f t="shared" si="17"/>
        <v>0</v>
      </c>
      <c r="BI539" s="302">
        <f t="shared" si="18"/>
        <v>0</v>
      </c>
      <c r="BJ539" s="276" t="s">
        <v>89</v>
      </c>
      <c r="BK539" s="302">
        <f t="shared" si="19"/>
        <v>0</v>
      </c>
      <c r="BL539" s="276" t="s">
        <v>231</v>
      </c>
      <c r="BM539" s="301" t="s">
        <v>980</v>
      </c>
    </row>
    <row r="540" spans="1:65" s="42" customFormat="1" ht="24.2" customHeight="1">
      <c r="A540" s="29"/>
      <c r="B540" s="28"/>
      <c r="C540" s="145" t="s">
        <v>981</v>
      </c>
      <c r="D540" s="145" t="s">
        <v>139</v>
      </c>
      <c r="E540" s="146" t="s">
        <v>982</v>
      </c>
      <c r="F540" s="147" t="s">
        <v>983</v>
      </c>
      <c r="G540" s="148" t="s">
        <v>299</v>
      </c>
      <c r="H540" s="149">
        <v>1</v>
      </c>
      <c r="I540" s="150"/>
      <c r="J540" s="151">
        <f t="shared" si="10"/>
        <v>0</v>
      </c>
      <c r="K540" s="147" t="s">
        <v>1</v>
      </c>
      <c r="L540" s="28"/>
      <c r="M540" s="300" t="s">
        <v>1</v>
      </c>
      <c r="N540" s="152" t="s">
        <v>46</v>
      </c>
      <c r="O540" s="65"/>
      <c r="P540" s="153">
        <f t="shared" si="11"/>
        <v>0</v>
      </c>
      <c r="Q540" s="153">
        <v>0</v>
      </c>
      <c r="R540" s="153">
        <f t="shared" si="12"/>
        <v>0</v>
      </c>
      <c r="S540" s="153">
        <v>0</v>
      </c>
      <c r="T540" s="154">
        <f t="shared" si="13"/>
        <v>0</v>
      </c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R540" s="301" t="s">
        <v>231</v>
      </c>
      <c r="AT540" s="301" t="s">
        <v>139</v>
      </c>
      <c r="AU540" s="301" t="s">
        <v>91</v>
      </c>
      <c r="AY540" s="276" t="s">
        <v>137</v>
      </c>
      <c r="BE540" s="302">
        <f t="shared" si="14"/>
        <v>0</v>
      </c>
      <c r="BF540" s="302">
        <f t="shared" si="15"/>
        <v>0</v>
      </c>
      <c r="BG540" s="302">
        <f t="shared" si="16"/>
        <v>0</v>
      </c>
      <c r="BH540" s="302">
        <f t="shared" si="17"/>
        <v>0</v>
      </c>
      <c r="BI540" s="302">
        <f t="shared" si="18"/>
        <v>0</v>
      </c>
      <c r="BJ540" s="276" t="s">
        <v>89</v>
      </c>
      <c r="BK540" s="302">
        <f t="shared" si="19"/>
        <v>0</v>
      </c>
      <c r="BL540" s="276" t="s">
        <v>231</v>
      </c>
      <c r="BM540" s="301" t="s">
        <v>984</v>
      </c>
    </row>
    <row r="541" spans="1:65" s="42" customFormat="1" ht="24.2" customHeight="1">
      <c r="A541" s="29"/>
      <c r="B541" s="28"/>
      <c r="C541" s="145" t="s">
        <v>985</v>
      </c>
      <c r="D541" s="145" t="s">
        <v>139</v>
      </c>
      <c r="E541" s="146" t="s">
        <v>986</v>
      </c>
      <c r="F541" s="147" t="s">
        <v>987</v>
      </c>
      <c r="G541" s="148" t="s">
        <v>299</v>
      </c>
      <c r="H541" s="149">
        <v>3</v>
      </c>
      <c r="I541" s="150"/>
      <c r="J541" s="151">
        <f t="shared" si="10"/>
        <v>0</v>
      </c>
      <c r="K541" s="147" t="s">
        <v>1</v>
      </c>
      <c r="L541" s="28"/>
      <c r="M541" s="300" t="s">
        <v>1</v>
      </c>
      <c r="N541" s="152" t="s">
        <v>46</v>
      </c>
      <c r="O541" s="65"/>
      <c r="P541" s="153">
        <f t="shared" si="11"/>
        <v>0</v>
      </c>
      <c r="Q541" s="153">
        <v>0</v>
      </c>
      <c r="R541" s="153">
        <f t="shared" si="12"/>
        <v>0</v>
      </c>
      <c r="S541" s="153">
        <v>0</v>
      </c>
      <c r="T541" s="154">
        <f t="shared" si="13"/>
        <v>0</v>
      </c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R541" s="301" t="s">
        <v>231</v>
      </c>
      <c r="AT541" s="301" t="s">
        <v>139</v>
      </c>
      <c r="AU541" s="301" t="s">
        <v>91</v>
      </c>
      <c r="AY541" s="276" t="s">
        <v>137</v>
      </c>
      <c r="BE541" s="302">
        <f t="shared" si="14"/>
        <v>0</v>
      </c>
      <c r="BF541" s="302">
        <f t="shared" si="15"/>
        <v>0</v>
      </c>
      <c r="BG541" s="302">
        <f t="shared" si="16"/>
        <v>0</v>
      </c>
      <c r="BH541" s="302">
        <f t="shared" si="17"/>
        <v>0</v>
      </c>
      <c r="BI541" s="302">
        <f t="shared" si="18"/>
        <v>0</v>
      </c>
      <c r="BJ541" s="276" t="s">
        <v>89</v>
      </c>
      <c r="BK541" s="302">
        <f t="shared" si="19"/>
        <v>0</v>
      </c>
      <c r="BL541" s="276" t="s">
        <v>231</v>
      </c>
      <c r="BM541" s="301" t="s">
        <v>988</v>
      </c>
    </row>
    <row r="542" spans="1:65" s="42" customFormat="1" ht="24.2" customHeight="1">
      <c r="A542" s="29"/>
      <c r="B542" s="28"/>
      <c r="C542" s="145" t="s">
        <v>989</v>
      </c>
      <c r="D542" s="145" t="s">
        <v>139</v>
      </c>
      <c r="E542" s="146" t="s">
        <v>990</v>
      </c>
      <c r="F542" s="147" t="s">
        <v>991</v>
      </c>
      <c r="G542" s="148" t="s">
        <v>299</v>
      </c>
      <c r="H542" s="149">
        <v>1</v>
      </c>
      <c r="I542" s="150"/>
      <c r="J542" s="151">
        <f t="shared" si="10"/>
        <v>0</v>
      </c>
      <c r="K542" s="147" t="s">
        <v>1</v>
      </c>
      <c r="L542" s="28"/>
      <c r="M542" s="300" t="s">
        <v>1</v>
      </c>
      <c r="N542" s="152" t="s">
        <v>46</v>
      </c>
      <c r="O542" s="65"/>
      <c r="P542" s="153">
        <f t="shared" si="11"/>
        <v>0</v>
      </c>
      <c r="Q542" s="153">
        <v>0</v>
      </c>
      <c r="R542" s="153">
        <f t="shared" si="12"/>
        <v>0</v>
      </c>
      <c r="S542" s="153">
        <v>0</v>
      </c>
      <c r="T542" s="154">
        <f t="shared" si="13"/>
        <v>0</v>
      </c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R542" s="301" t="s">
        <v>231</v>
      </c>
      <c r="AT542" s="301" t="s">
        <v>139</v>
      </c>
      <c r="AU542" s="301" t="s">
        <v>91</v>
      </c>
      <c r="AY542" s="276" t="s">
        <v>137</v>
      </c>
      <c r="BE542" s="302">
        <f t="shared" si="14"/>
        <v>0</v>
      </c>
      <c r="BF542" s="302">
        <f t="shared" si="15"/>
        <v>0</v>
      </c>
      <c r="BG542" s="302">
        <f t="shared" si="16"/>
        <v>0</v>
      </c>
      <c r="BH542" s="302">
        <f t="shared" si="17"/>
        <v>0</v>
      </c>
      <c r="BI542" s="302">
        <f t="shared" si="18"/>
        <v>0</v>
      </c>
      <c r="BJ542" s="276" t="s">
        <v>89</v>
      </c>
      <c r="BK542" s="302">
        <f t="shared" si="19"/>
        <v>0</v>
      </c>
      <c r="BL542" s="276" t="s">
        <v>231</v>
      </c>
      <c r="BM542" s="301" t="s">
        <v>992</v>
      </c>
    </row>
    <row r="543" spans="1:65" s="42" customFormat="1" ht="24.2" customHeight="1">
      <c r="A543" s="29"/>
      <c r="B543" s="28"/>
      <c r="C543" s="145" t="s">
        <v>993</v>
      </c>
      <c r="D543" s="145" t="s">
        <v>139</v>
      </c>
      <c r="E543" s="146" t="s">
        <v>994</v>
      </c>
      <c r="F543" s="147" t="s">
        <v>995</v>
      </c>
      <c r="G543" s="148" t="s">
        <v>299</v>
      </c>
      <c r="H543" s="149">
        <v>1</v>
      </c>
      <c r="I543" s="150"/>
      <c r="J543" s="151">
        <f t="shared" si="10"/>
        <v>0</v>
      </c>
      <c r="K543" s="147" t="s">
        <v>1</v>
      </c>
      <c r="L543" s="28"/>
      <c r="M543" s="300" t="s">
        <v>1</v>
      </c>
      <c r="N543" s="152" t="s">
        <v>46</v>
      </c>
      <c r="O543" s="65"/>
      <c r="P543" s="153">
        <f t="shared" si="11"/>
        <v>0</v>
      </c>
      <c r="Q543" s="153">
        <v>0</v>
      </c>
      <c r="R543" s="153">
        <f t="shared" si="12"/>
        <v>0</v>
      </c>
      <c r="S543" s="153">
        <v>0</v>
      </c>
      <c r="T543" s="154">
        <f t="shared" si="13"/>
        <v>0</v>
      </c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R543" s="301" t="s">
        <v>231</v>
      </c>
      <c r="AT543" s="301" t="s">
        <v>139</v>
      </c>
      <c r="AU543" s="301" t="s">
        <v>91</v>
      </c>
      <c r="AY543" s="276" t="s">
        <v>137</v>
      </c>
      <c r="BE543" s="302">
        <f t="shared" si="14"/>
        <v>0</v>
      </c>
      <c r="BF543" s="302">
        <f t="shared" si="15"/>
        <v>0</v>
      </c>
      <c r="BG543" s="302">
        <f t="shared" si="16"/>
        <v>0</v>
      </c>
      <c r="BH543" s="302">
        <f t="shared" si="17"/>
        <v>0</v>
      </c>
      <c r="BI543" s="302">
        <f t="shared" si="18"/>
        <v>0</v>
      </c>
      <c r="BJ543" s="276" t="s">
        <v>89</v>
      </c>
      <c r="BK543" s="302">
        <f t="shared" si="19"/>
        <v>0</v>
      </c>
      <c r="BL543" s="276" t="s">
        <v>231</v>
      </c>
      <c r="BM543" s="301" t="s">
        <v>996</v>
      </c>
    </row>
    <row r="544" spans="1:65" s="42" customFormat="1" ht="24.2" customHeight="1">
      <c r="A544" s="29"/>
      <c r="B544" s="28"/>
      <c r="C544" s="145" t="s">
        <v>997</v>
      </c>
      <c r="D544" s="145" t="s">
        <v>139</v>
      </c>
      <c r="E544" s="146" t="s">
        <v>998</v>
      </c>
      <c r="F544" s="147" t="s">
        <v>999</v>
      </c>
      <c r="G544" s="148" t="s">
        <v>299</v>
      </c>
      <c r="H544" s="149">
        <v>1</v>
      </c>
      <c r="I544" s="150"/>
      <c r="J544" s="151">
        <f t="shared" si="10"/>
        <v>0</v>
      </c>
      <c r="K544" s="147" t="s">
        <v>1</v>
      </c>
      <c r="L544" s="28"/>
      <c r="M544" s="300" t="s">
        <v>1</v>
      </c>
      <c r="N544" s="152" t="s">
        <v>46</v>
      </c>
      <c r="O544" s="65"/>
      <c r="P544" s="153">
        <f t="shared" si="11"/>
        <v>0</v>
      </c>
      <c r="Q544" s="153">
        <v>0</v>
      </c>
      <c r="R544" s="153">
        <f t="shared" si="12"/>
        <v>0</v>
      </c>
      <c r="S544" s="153">
        <v>0</v>
      </c>
      <c r="T544" s="154">
        <f t="shared" si="13"/>
        <v>0</v>
      </c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R544" s="301" t="s">
        <v>231</v>
      </c>
      <c r="AT544" s="301" t="s">
        <v>139</v>
      </c>
      <c r="AU544" s="301" t="s">
        <v>91</v>
      </c>
      <c r="AY544" s="276" t="s">
        <v>137</v>
      </c>
      <c r="BE544" s="302">
        <f t="shared" si="14"/>
        <v>0</v>
      </c>
      <c r="BF544" s="302">
        <f t="shared" si="15"/>
        <v>0</v>
      </c>
      <c r="BG544" s="302">
        <f t="shared" si="16"/>
        <v>0</v>
      </c>
      <c r="BH544" s="302">
        <f t="shared" si="17"/>
        <v>0</v>
      </c>
      <c r="BI544" s="302">
        <f t="shared" si="18"/>
        <v>0</v>
      </c>
      <c r="BJ544" s="276" t="s">
        <v>89</v>
      </c>
      <c r="BK544" s="302">
        <f t="shared" si="19"/>
        <v>0</v>
      </c>
      <c r="BL544" s="276" t="s">
        <v>231</v>
      </c>
      <c r="BM544" s="301" t="s">
        <v>1000</v>
      </c>
    </row>
    <row r="545" spans="1:65" s="42" customFormat="1" ht="24.2" customHeight="1">
      <c r="A545" s="29"/>
      <c r="B545" s="28"/>
      <c r="C545" s="145" t="s">
        <v>1001</v>
      </c>
      <c r="D545" s="145" t="s">
        <v>139</v>
      </c>
      <c r="E545" s="146" t="s">
        <v>1002</v>
      </c>
      <c r="F545" s="147" t="s">
        <v>1003</v>
      </c>
      <c r="G545" s="148" t="s">
        <v>299</v>
      </c>
      <c r="H545" s="149">
        <v>1</v>
      </c>
      <c r="I545" s="150"/>
      <c r="J545" s="151">
        <f t="shared" si="10"/>
        <v>0</v>
      </c>
      <c r="K545" s="147" t="s">
        <v>1</v>
      </c>
      <c r="L545" s="28"/>
      <c r="M545" s="300" t="s">
        <v>1</v>
      </c>
      <c r="N545" s="152" t="s">
        <v>46</v>
      </c>
      <c r="O545" s="65"/>
      <c r="P545" s="153">
        <f t="shared" si="11"/>
        <v>0</v>
      </c>
      <c r="Q545" s="153">
        <v>0</v>
      </c>
      <c r="R545" s="153">
        <f t="shared" si="12"/>
        <v>0</v>
      </c>
      <c r="S545" s="153">
        <v>0</v>
      </c>
      <c r="T545" s="154">
        <f t="shared" si="13"/>
        <v>0</v>
      </c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R545" s="301" t="s">
        <v>231</v>
      </c>
      <c r="AT545" s="301" t="s">
        <v>139</v>
      </c>
      <c r="AU545" s="301" t="s">
        <v>91</v>
      </c>
      <c r="AY545" s="276" t="s">
        <v>137</v>
      </c>
      <c r="BE545" s="302">
        <f t="shared" si="14"/>
        <v>0</v>
      </c>
      <c r="BF545" s="302">
        <f t="shared" si="15"/>
        <v>0</v>
      </c>
      <c r="BG545" s="302">
        <f t="shared" si="16"/>
        <v>0</v>
      </c>
      <c r="BH545" s="302">
        <f t="shared" si="17"/>
        <v>0</v>
      </c>
      <c r="BI545" s="302">
        <f t="shared" si="18"/>
        <v>0</v>
      </c>
      <c r="BJ545" s="276" t="s">
        <v>89</v>
      </c>
      <c r="BK545" s="302">
        <f t="shared" si="19"/>
        <v>0</v>
      </c>
      <c r="BL545" s="276" t="s">
        <v>231</v>
      </c>
      <c r="BM545" s="301" t="s">
        <v>1004</v>
      </c>
    </row>
    <row r="546" spans="1:65" s="42" customFormat="1" ht="24.2" customHeight="1">
      <c r="A546" s="29"/>
      <c r="B546" s="28"/>
      <c r="C546" s="145" t="s">
        <v>1005</v>
      </c>
      <c r="D546" s="145" t="s">
        <v>139</v>
      </c>
      <c r="E546" s="146" t="s">
        <v>1006</v>
      </c>
      <c r="F546" s="147" t="s">
        <v>1007</v>
      </c>
      <c r="G546" s="148" t="s">
        <v>299</v>
      </c>
      <c r="H546" s="149">
        <v>2</v>
      </c>
      <c r="I546" s="150"/>
      <c r="J546" s="151">
        <f t="shared" si="10"/>
        <v>0</v>
      </c>
      <c r="K546" s="147" t="s">
        <v>1</v>
      </c>
      <c r="L546" s="28"/>
      <c r="M546" s="300" t="s">
        <v>1</v>
      </c>
      <c r="N546" s="152" t="s">
        <v>46</v>
      </c>
      <c r="O546" s="65"/>
      <c r="P546" s="153">
        <f t="shared" si="11"/>
        <v>0</v>
      </c>
      <c r="Q546" s="153">
        <v>0</v>
      </c>
      <c r="R546" s="153">
        <f t="shared" si="12"/>
        <v>0</v>
      </c>
      <c r="S546" s="153">
        <v>0</v>
      </c>
      <c r="T546" s="154">
        <f t="shared" si="13"/>
        <v>0</v>
      </c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R546" s="301" t="s">
        <v>231</v>
      </c>
      <c r="AT546" s="301" t="s">
        <v>139</v>
      </c>
      <c r="AU546" s="301" t="s">
        <v>91</v>
      </c>
      <c r="AY546" s="276" t="s">
        <v>137</v>
      </c>
      <c r="BE546" s="302">
        <f t="shared" si="14"/>
        <v>0</v>
      </c>
      <c r="BF546" s="302">
        <f t="shared" si="15"/>
        <v>0</v>
      </c>
      <c r="BG546" s="302">
        <f t="shared" si="16"/>
        <v>0</v>
      </c>
      <c r="BH546" s="302">
        <f t="shared" si="17"/>
        <v>0</v>
      </c>
      <c r="BI546" s="302">
        <f t="shared" si="18"/>
        <v>0</v>
      </c>
      <c r="BJ546" s="276" t="s">
        <v>89</v>
      </c>
      <c r="BK546" s="302">
        <f t="shared" si="19"/>
        <v>0</v>
      </c>
      <c r="BL546" s="276" t="s">
        <v>231</v>
      </c>
      <c r="BM546" s="301" t="s">
        <v>1008</v>
      </c>
    </row>
    <row r="547" spans="2:63" s="135" customFormat="1" ht="22.9" customHeight="1">
      <c r="B547" s="134"/>
      <c r="D547" s="136" t="s">
        <v>80</v>
      </c>
      <c r="E547" s="143" t="s">
        <v>313</v>
      </c>
      <c r="F547" s="143" t="s">
        <v>314</v>
      </c>
      <c r="I547" s="138"/>
      <c r="J547" s="144">
        <f>BK547</f>
        <v>0</v>
      </c>
      <c r="L547" s="134"/>
      <c r="M547" s="139"/>
      <c r="N547" s="140"/>
      <c r="O547" s="140"/>
      <c r="P547" s="141">
        <f>SUM(P548:P625)</f>
        <v>0</v>
      </c>
      <c r="Q547" s="140"/>
      <c r="R547" s="141">
        <f>SUM(R548:R625)</f>
        <v>0.77005665</v>
      </c>
      <c r="S547" s="140"/>
      <c r="T547" s="142">
        <f>SUM(T548:T625)</f>
        <v>0</v>
      </c>
      <c r="AR547" s="136" t="s">
        <v>91</v>
      </c>
      <c r="AT547" s="298" t="s">
        <v>80</v>
      </c>
      <c r="AU547" s="298" t="s">
        <v>89</v>
      </c>
      <c r="AY547" s="136" t="s">
        <v>137</v>
      </c>
      <c r="BK547" s="299">
        <f>SUM(BK548:BK625)</f>
        <v>0</v>
      </c>
    </row>
    <row r="548" spans="1:65" s="42" customFormat="1" ht="24.2" customHeight="1">
      <c r="A548" s="29"/>
      <c r="B548" s="28"/>
      <c r="C548" s="145" t="s">
        <v>1009</v>
      </c>
      <c r="D548" s="145" t="s">
        <v>139</v>
      </c>
      <c r="E548" s="146" t="s">
        <v>1010</v>
      </c>
      <c r="F548" s="147" t="s">
        <v>1011</v>
      </c>
      <c r="G548" s="148" t="s">
        <v>142</v>
      </c>
      <c r="H548" s="149">
        <v>18.345</v>
      </c>
      <c r="I548" s="150"/>
      <c r="J548" s="151">
        <f>ROUND(I548*H548,2)</f>
        <v>0</v>
      </c>
      <c r="K548" s="147" t="s">
        <v>143</v>
      </c>
      <c r="L548" s="28"/>
      <c r="M548" s="300" t="s">
        <v>1</v>
      </c>
      <c r="N548" s="152" t="s">
        <v>46</v>
      </c>
      <c r="O548" s="65"/>
      <c r="P548" s="153">
        <f>O548*H548</f>
        <v>0</v>
      </c>
      <c r="Q548" s="153">
        <v>0</v>
      </c>
      <c r="R548" s="153">
        <f>Q548*H548</f>
        <v>0</v>
      </c>
      <c r="S548" s="153">
        <v>0</v>
      </c>
      <c r="T548" s="154">
        <f>S548*H548</f>
        <v>0</v>
      </c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R548" s="301" t="s">
        <v>231</v>
      </c>
      <c r="AT548" s="301" t="s">
        <v>139</v>
      </c>
      <c r="AU548" s="301" t="s">
        <v>91</v>
      </c>
      <c r="AY548" s="276" t="s">
        <v>137</v>
      </c>
      <c r="BE548" s="302">
        <f>IF(N548="základní",J548,0)</f>
        <v>0</v>
      </c>
      <c r="BF548" s="302">
        <f>IF(N548="snížená",J548,0)</f>
        <v>0</v>
      </c>
      <c r="BG548" s="302">
        <f>IF(N548="zákl. přenesená",J548,0)</f>
        <v>0</v>
      </c>
      <c r="BH548" s="302">
        <f>IF(N548="sníž. přenesená",J548,0)</f>
        <v>0</v>
      </c>
      <c r="BI548" s="302">
        <f>IF(N548="nulová",J548,0)</f>
        <v>0</v>
      </c>
      <c r="BJ548" s="276" t="s">
        <v>89</v>
      </c>
      <c r="BK548" s="302">
        <f>ROUND(I548*H548,2)</f>
        <v>0</v>
      </c>
      <c r="BL548" s="276" t="s">
        <v>231</v>
      </c>
      <c r="BM548" s="301" t="s">
        <v>1012</v>
      </c>
    </row>
    <row r="549" spans="2:51" s="156" customFormat="1" ht="11.25">
      <c r="B549" s="155"/>
      <c r="D549" s="157" t="s">
        <v>146</v>
      </c>
      <c r="E549" s="158" t="s">
        <v>1</v>
      </c>
      <c r="F549" s="159" t="s">
        <v>1013</v>
      </c>
      <c r="H549" s="158" t="s">
        <v>1</v>
      </c>
      <c r="I549" s="160"/>
      <c r="L549" s="155"/>
      <c r="M549" s="161"/>
      <c r="N549" s="162"/>
      <c r="O549" s="162"/>
      <c r="P549" s="162"/>
      <c r="Q549" s="162"/>
      <c r="R549" s="162"/>
      <c r="S549" s="162"/>
      <c r="T549" s="163"/>
      <c r="AT549" s="158" t="s">
        <v>146</v>
      </c>
      <c r="AU549" s="158" t="s">
        <v>91</v>
      </c>
      <c r="AV549" s="156" t="s">
        <v>89</v>
      </c>
      <c r="AW549" s="156" t="s">
        <v>35</v>
      </c>
      <c r="AX549" s="156" t="s">
        <v>81</v>
      </c>
      <c r="AY549" s="158" t="s">
        <v>137</v>
      </c>
    </row>
    <row r="550" spans="2:51" s="156" customFormat="1" ht="11.25">
      <c r="B550" s="155"/>
      <c r="D550" s="157" t="s">
        <v>146</v>
      </c>
      <c r="E550" s="158" t="s">
        <v>1</v>
      </c>
      <c r="F550" s="159" t="s">
        <v>601</v>
      </c>
      <c r="H550" s="158" t="s">
        <v>1</v>
      </c>
      <c r="I550" s="160"/>
      <c r="L550" s="155"/>
      <c r="M550" s="161"/>
      <c r="N550" s="162"/>
      <c r="O550" s="162"/>
      <c r="P550" s="162"/>
      <c r="Q550" s="162"/>
      <c r="R550" s="162"/>
      <c r="S550" s="162"/>
      <c r="T550" s="163"/>
      <c r="AT550" s="158" t="s">
        <v>146</v>
      </c>
      <c r="AU550" s="158" t="s">
        <v>91</v>
      </c>
      <c r="AV550" s="156" t="s">
        <v>89</v>
      </c>
      <c r="AW550" s="156" t="s">
        <v>35</v>
      </c>
      <c r="AX550" s="156" t="s">
        <v>81</v>
      </c>
      <c r="AY550" s="158" t="s">
        <v>137</v>
      </c>
    </row>
    <row r="551" spans="2:51" s="165" customFormat="1" ht="11.25">
      <c r="B551" s="164"/>
      <c r="D551" s="157" t="s">
        <v>146</v>
      </c>
      <c r="E551" s="166" t="s">
        <v>1</v>
      </c>
      <c r="F551" s="167" t="s">
        <v>180</v>
      </c>
      <c r="H551" s="168">
        <v>14.845</v>
      </c>
      <c r="I551" s="169"/>
      <c r="L551" s="164"/>
      <c r="M551" s="170"/>
      <c r="N551" s="171"/>
      <c r="O551" s="171"/>
      <c r="P551" s="171"/>
      <c r="Q551" s="171"/>
      <c r="R551" s="171"/>
      <c r="S551" s="171"/>
      <c r="T551" s="172"/>
      <c r="AT551" s="166" t="s">
        <v>146</v>
      </c>
      <c r="AU551" s="166" t="s">
        <v>91</v>
      </c>
      <c r="AV551" s="165" t="s">
        <v>91</v>
      </c>
      <c r="AW551" s="165" t="s">
        <v>35</v>
      </c>
      <c r="AX551" s="165" t="s">
        <v>81</v>
      </c>
      <c r="AY551" s="166" t="s">
        <v>137</v>
      </c>
    </row>
    <row r="552" spans="2:51" s="156" customFormat="1" ht="11.25">
      <c r="B552" s="155"/>
      <c r="D552" s="157" t="s">
        <v>146</v>
      </c>
      <c r="E552" s="158" t="s">
        <v>1</v>
      </c>
      <c r="F552" s="159" t="s">
        <v>1014</v>
      </c>
      <c r="H552" s="158" t="s">
        <v>1</v>
      </c>
      <c r="I552" s="160"/>
      <c r="L552" s="155"/>
      <c r="M552" s="161"/>
      <c r="N552" s="162"/>
      <c r="O552" s="162"/>
      <c r="P552" s="162"/>
      <c r="Q552" s="162"/>
      <c r="R552" s="162"/>
      <c r="S552" s="162"/>
      <c r="T552" s="163"/>
      <c r="AT552" s="158" t="s">
        <v>146</v>
      </c>
      <c r="AU552" s="158" t="s">
        <v>91</v>
      </c>
      <c r="AV552" s="156" t="s">
        <v>89</v>
      </c>
      <c r="AW552" s="156" t="s">
        <v>35</v>
      </c>
      <c r="AX552" s="156" t="s">
        <v>81</v>
      </c>
      <c r="AY552" s="158" t="s">
        <v>137</v>
      </c>
    </row>
    <row r="553" spans="2:51" s="156" customFormat="1" ht="11.25">
      <c r="B553" s="155"/>
      <c r="D553" s="157" t="s">
        <v>146</v>
      </c>
      <c r="E553" s="158" t="s">
        <v>1</v>
      </c>
      <c r="F553" s="159" t="s">
        <v>1015</v>
      </c>
      <c r="H553" s="158" t="s">
        <v>1</v>
      </c>
      <c r="I553" s="160"/>
      <c r="L553" s="155"/>
      <c r="M553" s="161"/>
      <c r="N553" s="162"/>
      <c r="O553" s="162"/>
      <c r="P553" s="162"/>
      <c r="Q553" s="162"/>
      <c r="R553" s="162"/>
      <c r="S553" s="162"/>
      <c r="T553" s="163"/>
      <c r="AT553" s="158" t="s">
        <v>146</v>
      </c>
      <c r="AU553" s="158" t="s">
        <v>91</v>
      </c>
      <c r="AV553" s="156" t="s">
        <v>89</v>
      </c>
      <c r="AW553" s="156" t="s">
        <v>35</v>
      </c>
      <c r="AX553" s="156" t="s">
        <v>81</v>
      </c>
      <c r="AY553" s="158" t="s">
        <v>137</v>
      </c>
    </row>
    <row r="554" spans="2:51" s="165" customFormat="1" ht="11.25">
      <c r="B554" s="164"/>
      <c r="D554" s="157" t="s">
        <v>146</v>
      </c>
      <c r="E554" s="166" t="s">
        <v>1</v>
      </c>
      <c r="F554" s="167" t="s">
        <v>1016</v>
      </c>
      <c r="H554" s="168">
        <v>3.5</v>
      </c>
      <c r="I554" s="169"/>
      <c r="L554" s="164"/>
      <c r="M554" s="170"/>
      <c r="N554" s="171"/>
      <c r="O554" s="171"/>
      <c r="P554" s="171"/>
      <c r="Q554" s="171"/>
      <c r="R554" s="171"/>
      <c r="S554" s="171"/>
      <c r="T554" s="172"/>
      <c r="AT554" s="166" t="s">
        <v>146</v>
      </c>
      <c r="AU554" s="166" t="s">
        <v>91</v>
      </c>
      <c r="AV554" s="165" t="s">
        <v>91</v>
      </c>
      <c r="AW554" s="165" t="s">
        <v>35</v>
      </c>
      <c r="AX554" s="165" t="s">
        <v>81</v>
      </c>
      <c r="AY554" s="166" t="s">
        <v>137</v>
      </c>
    </row>
    <row r="555" spans="2:51" s="174" customFormat="1" ht="11.25">
      <c r="B555" s="173"/>
      <c r="D555" s="157" t="s">
        <v>146</v>
      </c>
      <c r="E555" s="175" t="s">
        <v>1</v>
      </c>
      <c r="F555" s="176" t="s">
        <v>149</v>
      </c>
      <c r="H555" s="177">
        <v>18.345</v>
      </c>
      <c r="I555" s="178"/>
      <c r="L555" s="173"/>
      <c r="M555" s="179"/>
      <c r="N555" s="180"/>
      <c r="O555" s="180"/>
      <c r="P555" s="180"/>
      <c r="Q555" s="180"/>
      <c r="R555" s="180"/>
      <c r="S555" s="180"/>
      <c r="T555" s="181"/>
      <c r="AT555" s="175" t="s">
        <v>146</v>
      </c>
      <c r="AU555" s="175" t="s">
        <v>91</v>
      </c>
      <c r="AV555" s="174" t="s">
        <v>144</v>
      </c>
      <c r="AW555" s="174" t="s">
        <v>35</v>
      </c>
      <c r="AX555" s="174" t="s">
        <v>89</v>
      </c>
      <c r="AY555" s="175" t="s">
        <v>137</v>
      </c>
    </row>
    <row r="556" spans="1:65" s="42" customFormat="1" ht="37.9" customHeight="1">
      <c r="A556" s="29"/>
      <c r="B556" s="28"/>
      <c r="C556" s="145" t="s">
        <v>1017</v>
      </c>
      <c r="D556" s="145" t="s">
        <v>139</v>
      </c>
      <c r="E556" s="146" t="s">
        <v>1018</v>
      </c>
      <c r="F556" s="147" t="s">
        <v>1019</v>
      </c>
      <c r="G556" s="148" t="s">
        <v>142</v>
      </c>
      <c r="H556" s="149">
        <v>18.345</v>
      </c>
      <c r="I556" s="150"/>
      <c r="J556" s="151">
        <f>ROUND(I556*H556,2)</f>
        <v>0</v>
      </c>
      <c r="K556" s="147" t="s">
        <v>143</v>
      </c>
      <c r="L556" s="28"/>
      <c r="M556" s="300" t="s">
        <v>1</v>
      </c>
      <c r="N556" s="152" t="s">
        <v>46</v>
      </c>
      <c r="O556" s="65"/>
      <c r="P556" s="153">
        <f>O556*H556</f>
        <v>0</v>
      </c>
      <c r="Q556" s="153">
        <v>0.00758</v>
      </c>
      <c r="R556" s="153">
        <f>Q556*H556</f>
        <v>0.1390551</v>
      </c>
      <c r="S556" s="153">
        <v>0</v>
      </c>
      <c r="T556" s="154">
        <f>S556*H556</f>
        <v>0</v>
      </c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R556" s="301" t="s">
        <v>231</v>
      </c>
      <c r="AT556" s="301" t="s">
        <v>139</v>
      </c>
      <c r="AU556" s="301" t="s">
        <v>91</v>
      </c>
      <c r="AY556" s="276" t="s">
        <v>137</v>
      </c>
      <c r="BE556" s="302">
        <f>IF(N556="základní",J556,0)</f>
        <v>0</v>
      </c>
      <c r="BF556" s="302">
        <f>IF(N556="snížená",J556,0)</f>
        <v>0</v>
      </c>
      <c r="BG556" s="302">
        <f>IF(N556="zákl. přenesená",J556,0)</f>
        <v>0</v>
      </c>
      <c r="BH556" s="302">
        <f>IF(N556="sníž. přenesená",J556,0)</f>
        <v>0</v>
      </c>
      <c r="BI556" s="302">
        <f>IF(N556="nulová",J556,0)</f>
        <v>0</v>
      </c>
      <c r="BJ556" s="276" t="s">
        <v>89</v>
      </c>
      <c r="BK556" s="302">
        <f>ROUND(I556*H556,2)</f>
        <v>0</v>
      </c>
      <c r="BL556" s="276" t="s">
        <v>231</v>
      </c>
      <c r="BM556" s="301" t="s">
        <v>1020</v>
      </c>
    </row>
    <row r="557" spans="2:51" s="156" customFormat="1" ht="11.25">
      <c r="B557" s="155"/>
      <c r="D557" s="157" t="s">
        <v>146</v>
      </c>
      <c r="E557" s="158" t="s">
        <v>1</v>
      </c>
      <c r="F557" s="159" t="s">
        <v>1021</v>
      </c>
      <c r="H557" s="158" t="s">
        <v>1</v>
      </c>
      <c r="I557" s="160"/>
      <c r="L557" s="155"/>
      <c r="M557" s="161"/>
      <c r="N557" s="162"/>
      <c r="O557" s="162"/>
      <c r="P557" s="162"/>
      <c r="Q557" s="162"/>
      <c r="R557" s="162"/>
      <c r="S557" s="162"/>
      <c r="T557" s="163"/>
      <c r="AT557" s="158" t="s">
        <v>146</v>
      </c>
      <c r="AU557" s="158" t="s">
        <v>91</v>
      </c>
      <c r="AV557" s="156" t="s">
        <v>89</v>
      </c>
      <c r="AW557" s="156" t="s">
        <v>35</v>
      </c>
      <c r="AX557" s="156" t="s">
        <v>81</v>
      </c>
      <c r="AY557" s="158" t="s">
        <v>137</v>
      </c>
    </row>
    <row r="558" spans="2:51" s="156" customFormat="1" ht="11.25">
      <c r="B558" s="155"/>
      <c r="D558" s="157" t="s">
        <v>146</v>
      </c>
      <c r="E558" s="158" t="s">
        <v>1</v>
      </c>
      <c r="F558" s="159" t="s">
        <v>601</v>
      </c>
      <c r="H558" s="158" t="s">
        <v>1</v>
      </c>
      <c r="I558" s="160"/>
      <c r="L558" s="155"/>
      <c r="M558" s="161"/>
      <c r="N558" s="162"/>
      <c r="O558" s="162"/>
      <c r="P558" s="162"/>
      <c r="Q558" s="162"/>
      <c r="R558" s="162"/>
      <c r="S558" s="162"/>
      <c r="T558" s="163"/>
      <c r="AT558" s="158" t="s">
        <v>146</v>
      </c>
      <c r="AU558" s="158" t="s">
        <v>91</v>
      </c>
      <c r="AV558" s="156" t="s">
        <v>89</v>
      </c>
      <c r="AW558" s="156" t="s">
        <v>35</v>
      </c>
      <c r="AX558" s="156" t="s">
        <v>81</v>
      </c>
      <c r="AY558" s="158" t="s">
        <v>137</v>
      </c>
    </row>
    <row r="559" spans="2:51" s="165" customFormat="1" ht="11.25">
      <c r="B559" s="164"/>
      <c r="D559" s="157" t="s">
        <v>146</v>
      </c>
      <c r="E559" s="166" t="s">
        <v>1</v>
      </c>
      <c r="F559" s="167" t="s">
        <v>180</v>
      </c>
      <c r="H559" s="168">
        <v>14.845</v>
      </c>
      <c r="I559" s="169"/>
      <c r="L559" s="164"/>
      <c r="M559" s="170"/>
      <c r="N559" s="171"/>
      <c r="O559" s="171"/>
      <c r="P559" s="171"/>
      <c r="Q559" s="171"/>
      <c r="R559" s="171"/>
      <c r="S559" s="171"/>
      <c r="T559" s="172"/>
      <c r="AT559" s="166" t="s">
        <v>146</v>
      </c>
      <c r="AU559" s="166" t="s">
        <v>91</v>
      </c>
      <c r="AV559" s="165" t="s">
        <v>91</v>
      </c>
      <c r="AW559" s="165" t="s">
        <v>35</v>
      </c>
      <c r="AX559" s="165" t="s">
        <v>81</v>
      </c>
      <c r="AY559" s="166" t="s">
        <v>137</v>
      </c>
    </row>
    <row r="560" spans="2:51" s="156" customFormat="1" ht="11.25">
      <c r="B560" s="155"/>
      <c r="D560" s="157" t="s">
        <v>146</v>
      </c>
      <c r="E560" s="158" t="s">
        <v>1</v>
      </c>
      <c r="F560" s="159" t="s">
        <v>1022</v>
      </c>
      <c r="H560" s="158" t="s">
        <v>1</v>
      </c>
      <c r="I560" s="160"/>
      <c r="L560" s="155"/>
      <c r="M560" s="161"/>
      <c r="N560" s="162"/>
      <c r="O560" s="162"/>
      <c r="P560" s="162"/>
      <c r="Q560" s="162"/>
      <c r="R560" s="162"/>
      <c r="S560" s="162"/>
      <c r="T560" s="163"/>
      <c r="AT560" s="158" t="s">
        <v>146</v>
      </c>
      <c r="AU560" s="158" t="s">
        <v>91</v>
      </c>
      <c r="AV560" s="156" t="s">
        <v>89</v>
      </c>
      <c r="AW560" s="156" t="s">
        <v>35</v>
      </c>
      <c r="AX560" s="156" t="s">
        <v>81</v>
      </c>
      <c r="AY560" s="158" t="s">
        <v>137</v>
      </c>
    </row>
    <row r="561" spans="2:51" s="156" customFormat="1" ht="11.25">
      <c r="B561" s="155"/>
      <c r="D561" s="157" t="s">
        <v>146</v>
      </c>
      <c r="E561" s="158" t="s">
        <v>1</v>
      </c>
      <c r="F561" s="159" t="s">
        <v>1015</v>
      </c>
      <c r="H561" s="158" t="s">
        <v>1</v>
      </c>
      <c r="I561" s="160"/>
      <c r="L561" s="155"/>
      <c r="M561" s="161"/>
      <c r="N561" s="162"/>
      <c r="O561" s="162"/>
      <c r="P561" s="162"/>
      <c r="Q561" s="162"/>
      <c r="R561" s="162"/>
      <c r="S561" s="162"/>
      <c r="T561" s="163"/>
      <c r="AT561" s="158" t="s">
        <v>146</v>
      </c>
      <c r="AU561" s="158" t="s">
        <v>91</v>
      </c>
      <c r="AV561" s="156" t="s">
        <v>89</v>
      </c>
      <c r="AW561" s="156" t="s">
        <v>35</v>
      </c>
      <c r="AX561" s="156" t="s">
        <v>81</v>
      </c>
      <c r="AY561" s="158" t="s">
        <v>137</v>
      </c>
    </row>
    <row r="562" spans="2:51" s="165" customFormat="1" ht="11.25">
      <c r="B562" s="164"/>
      <c r="D562" s="157" t="s">
        <v>146</v>
      </c>
      <c r="E562" s="166" t="s">
        <v>1</v>
      </c>
      <c r="F562" s="167" t="s">
        <v>1016</v>
      </c>
      <c r="H562" s="168">
        <v>3.5</v>
      </c>
      <c r="I562" s="169"/>
      <c r="L562" s="164"/>
      <c r="M562" s="170"/>
      <c r="N562" s="171"/>
      <c r="O562" s="171"/>
      <c r="P562" s="171"/>
      <c r="Q562" s="171"/>
      <c r="R562" s="171"/>
      <c r="S562" s="171"/>
      <c r="T562" s="172"/>
      <c r="AT562" s="166" t="s">
        <v>146</v>
      </c>
      <c r="AU562" s="166" t="s">
        <v>91</v>
      </c>
      <c r="AV562" s="165" t="s">
        <v>91</v>
      </c>
      <c r="AW562" s="165" t="s">
        <v>35</v>
      </c>
      <c r="AX562" s="165" t="s">
        <v>81</v>
      </c>
      <c r="AY562" s="166" t="s">
        <v>137</v>
      </c>
    </row>
    <row r="563" spans="2:51" s="174" customFormat="1" ht="11.25">
      <c r="B563" s="173"/>
      <c r="D563" s="157" t="s">
        <v>146</v>
      </c>
      <c r="E563" s="175" t="s">
        <v>1</v>
      </c>
      <c r="F563" s="176" t="s">
        <v>149</v>
      </c>
      <c r="H563" s="177">
        <v>18.345</v>
      </c>
      <c r="I563" s="178"/>
      <c r="L563" s="173"/>
      <c r="M563" s="179"/>
      <c r="N563" s="180"/>
      <c r="O563" s="180"/>
      <c r="P563" s="180"/>
      <c r="Q563" s="180"/>
      <c r="R563" s="180"/>
      <c r="S563" s="180"/>
      <c r="T563" s="181"/>
      <c r="AT563" s="175" t="s">
        <v>146</v>
      </c>
      <c r="AU563" s="175" t="s">
        <v>91</v>
      </c>
      <c r="AV563" s="174" t="s">
        <v>144</v>
      </c>
      <c r="AW563" s="174" t="s">
        <v>35</v>
      </c>
      <c r="AX563" s="174" t="s">
        <v>89</v>
      </c>
      <c r="AY563" s="175" t="s">
        <v>137</v>
      </c>
    </row>
    <row r="564" spans="1:65" s="42" customFormat="1" ht="24.2" customHeight="1">
      <c r="A564" s="29"/>
      <c r="B564" s="28"/>
      <c r="C564" s="145" t="s">
        <v>1023</v>
      </c>
      <c r="D564" s="145" t="s">
        <v>139</v>
      </c>
      <c r="E564" s="146" t="s">
        <v>1024</v>
      </c>
      <c r="F564" s="147" t="s">
        <v>1025</v>
      </c>
      <c r="G564" s="148" t="s">
        <v>142</v>
      </c>
      <c r="H564" s="149">
        <v>18.345</v>
      </c>
      <c r="I564" s="150"/>
      <c r="J564" s="151">
        <f>ROUND(I564*H564,2)</f>
        <v>0</v>
      </c>
      <c r="K564" s="147" t="s">
        <v>143</v>
      </c>
      <c r="L564" s="28"/>
      <c r="M564" s="300" t="s">
        <v>1</v>
      </c>
      <c r="N564" s="152" t="s">
        <v>46</v>
      </c>
      <c r="O564" s="65"/>
      <c r="P564" s="153">
        <f>O564*H564</f>
        <v>0</v>
      </c>
      <c r="Q564" s="153">
        <v>0.0003</v>
      </c>
      <c r="R564" s="153">
        <f>Q564*H564</f>
        <v>0.005503499999999999</v>
      </c>
      <c r="S564" s="153">
        <v>0</v>
      </c>
      <c r="T564" s="154">
        <f>S564*H564</f>
        <v>0</v>
      </c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R564" s="301" t="s">
        <v>231</v>
      </c>
      <c r="AT564" s="301" t="s">
        <v>139</v>
      </c>
      <c r="AU564" s="301" t="s">
        <v>91</v>
      </c>
      <c r="AY564" s="276" t="s">
        <v>137</v>
      </c>
      <c r="BE564" s="302">
        <f>IF(N564="základní",J564,0)</f>
        <v>0</v>
      </c>
      <c r="BF564" s="302">
        <f>IF(N564="snížená",J564,0)</f>
        <v>0</v>
      </c>
      <c r="BG564" s="302">
        <f>IF(N564="zákl. přenesená",J564,0)</f>
        <v>0</v>
      </c>
      <c r="BH564" s="302">
        <f>IF(N564="sníž. přenesená",J564,0)</f>
        <v>0</v>
      </c>
      <c r="BI564" s="302">
        <f>IF(N564="nulová",J564,0)</f>
        <v>0</v>
      </c>
      <c r="BJ564" s="276" t="s">
        <v>89</v>
      </c>
      <c r="BK564" s="302">
        <f>ROUND(I564*H564,2)</f>
        <v>0</v>
      </c>
      <c r="BL564" s="276" t="s">
        <v>231</v>
      </c>
      <c r="BM564" s="301" t="s">
        <v>1026</v>
      </c>
    </row>
    <row r="565" spans="2:51" s="156" customFormat="1" ht="11.25">
      <c r="B565" s="155"/>
      <c r="D565" s="157" t="s">
        <v>146</v>
      </c>
      <c r="E565" s="158" t="s">
        <v>1</v>
      </c>
      <c r="F565" s="159" t="s">
        <v>1027</v>
      </c>
      <c r="H565" s="158" t="s">
        <v>1</v>
      </c>
      <c r="I565" s="160"/>
      <c r="L565" s="155"/>
      <c r="M565" s="161"/>
      <c r="N565" s="162"/>
      <c r="O565" s="162"/>
      <c r="P565" s="162"/>
      <c r="Q565" s="162"/>
      <c r="R565" s="162"/>
      <c r="S565" s="162"/>
      <c r="T565" s="163"/>
      <c r="AT565" s="158" t="s">
        <v>146</v>
      </c>
      <c r="AU565" s="158" t="s">
        <v>91</v>
      </c>
      <c r="AV565" s="156" t="s">
        <v>89</v>
      </c>
      <c r="AW565" s="156" t="s">
        <v>35</v>
      </c>
      <c r="AX565" s="156" t="s">
        <v>81</v>
      </c>
      <c r="AY565" s="158" t="s">
        <v>137</v>
      </c>
    </row>
    <row r="566" spans="2:51" s="156" customFormat="1" ht="11.25">
      <c r="B566" s="155"/>
      <c r="D566" s="157" t="s">
        <v>146</v>
      </c>
      <c r="E566" s="158" t="s">
        <v>1</v>
      </c>
      <c r="F566" s="159" t="s">
        <v>601</v>
      </c>
      <c r="H566" s="158" t="s">
        <v>1</v>
      </c>
      <c r="I566" s="160"/>
      <c r="L566" s="155"/>
      <c r="M566" s="161"/>
      <c r="N566" s="162"/>
      <c r="O566" s="162"/>
      <c r="P566" s="162"/>
      <c r="Q566" s="162"/>
      <c r="R566" s="162"/>
      <c r="S566" s="162"/>
      <c r="T566" s="163"/>
      <c r="AT566" s="158" t="s">
        <v>146</v>
      </c>
      <c r="AU566" s="158" t="s">
        <v>91</v>
      </c>
      <c r="AV566" s="156" t="s">
        <v>89</v>
      </c>
      <c r="AW566" s="156" t="s">
        <v>35</v>
      </c>
      <c r="AX566" s="156" t="s">
        <v>81</v>
      </c>
      <c r="AY566" s="158" t="s">
        <v>137</v>
      </c>
    </row>
    <row r="567" spans="2:51" s="165" customFormat="1" ht="11.25">
      <c r="B567" s="164"/>
      <c r="D567" s="157" t="s">
        <v>146</v>
      </c>
      <c r="E567" s="166" t="s">
        <v>1</v>
      </c>
      <c r="F567" s="167" t="s">
        <v>180</v>
      </c>
      <c r="H567" s="168">
        <v>14.845</v>
      </c>
      <c r="I567" s="169"/>
      <c r="L567" s="164"/>
      <c r="M567" s="170"/>
      <c r="N567" s="171"/>
      <c r="O567" s="171"/>
      <c r="P567" s="171"/>
      <c r="Q567" s="171"/>
      <c r="R567" s="171"/>
      <c r="S567" s="171"/>
      <c r="T567" s="172"/>
      <c r="AT567" s="166" t="s">
        <v>146</v>
      </c>
      <c r="AU567" s="166" t="s">
        <v>91</v>
      </c>
      <c r="AV567" s="165" t="s">
        <v>91</v>
      </c>
      <c r="AW567" s="165" t="s">
        <v>35</v>
      </c>
      <c r="AX567" s="165" t="s">
        <v>81</v>
      </c>
      <c r="AY567" s="166" t="s">
        <v>137</v>
      </c>
    </row>
    <row r="568" spans="2:51" s="156" customFormat="1" ht="11.25">
      <c r="B568" s="155"/>
      <c r="D568" s="157" t="s">
        <v>146</v>
      </c>
      <c r="E568" s="158" t="s">
        <v>1</v>
      </c>
      <c r="F568" s="159" t="s">
        <v>1028</v>
      </c>
      <c r="H568" s="158" t="s">
        <v>1</v>
      </c>
      <c r="I568" s="160"/>
      <c r="L568" s="155"/>
      <c r="M568" s="161"/>
      <c r="N568" s="162"/>
      <c r="O568" s="162"/>
      <c r="P568" s="162"/>
      <c r="Q568" s="162"/>
      <c r="R568" s="162"/>
      <c r="S568" s="162"/>
      <c r="T568" s="163"/>
      <c r="AT568" s="158" t="s">
        <v>146</v>
      </c>
      <c r="AU568" s="158" t="s">
        <v>91</v>
      </c>
      <c r="AV568" s="156" t="s">
        <v>89</v>
      </c>
      <c r="AW568" s="156" t="s">
        <v>35</v>
      </c>
      <c r="AX568" s="156" t="s">
        <v>81</v>
      </c>
      <c r="AY568" s="158" t="s">
        <v>137</v>
      </c>
    </row>
    <row r="569" spans="2:51" s="156" customFormat="1" ht="11.25">
      <c r="B569" s="155"/>
      <c r="D569" s="157" t="s">
        <v>146</v>
      </c>
      <c r="E569" s="158" t="s">
        <v>1</v>
      </c>
      <c r="F569" s="159" t="s">
        <v>1015</v>
      </c>
      <c r="H569" s="158" t="s">
        <v>1</v>
      </c>
      <c r="I569" s="160"/>
      <c r="L569" s="155"/>
      <c r="M569" s="161"/>
      <c r="N569" s="162"/>
      <c r="O569" s="162"/>
      <c r="P569" s="162"/>
      <c r="Q569" s="162"/>
      <c r="R569" s="162"/>
      <c r="S569" s="162"/>
      <c r="T569" s="163"/>
      <c r="AT569" s="158" t="s">
        <v>146</v>
      </c>
      <c r="AU569" s="158" t="s">
        <v>91</v>
      </c>
      <c r="AV569" s="156" t="s">
        <v>89</v>
      </c>
      <c r="AW569" s="156" t="s">
        <v>35</v>
      </c>
      <c r="AX569" s="156" t="s">
        <v>81</v>
      </c>
      <c r="AY569" s="158" t="s">
        <v>137</v>
      </c>
    </row>
    <row r="570" spans="2:51" s="165" customFormat="1" ht="11.25">
      <c r="B570" s="164"/>
      <c r="D570" s="157" t="s">
        <v>146</v>
      </c>
      <c r="E570" s="166" t="s">
        <v>1</v>
      </c>
      <c r="F570" s="167" t="s">
        <v>1016</v>
      </c>
      <c r="H570" s="168">
        <v>3.5</v>
      </c>
      <c r="I570" s="169"/>
      <c r="L570" s="164"/>
      <c r="M570" s="170"/>
      <c r="N570" s="171"/>
      <c r="O570" s="171"/>
      <c r="P570" s="171"/>
      <c r="Q570" s="171"/>
      <c r="R570" s="171"/>
      <c r="S570" s="171"/>
      <c r="T570" s="172"/>
      <c r="AT570" s="166" t="s">
        <v>146</v>
      </c>
      <c r="AU570" s="166" t="s">
        <v>91</v>
      </c>
      <c r="AV570" s="165" t="s">
        <v>91</v>
      </c>
      <c r="AW570" s="165" t="s">
        <v>35</v>
      </c>
      <c r="AX570" s="165" t="s">
        <v>81</v>
      </c>
      <c r="AY570" s="166" t="s">
        <v>137</v>
      </c>
    </row>
    <row r="571" spans="2:51" s="174" customFormat="1" ht="11.25">
      <c r="B571" s="173"/>
      <c r="D571" s="157" t="s">
        <v>146</v>
      </c>
      <c r="E571" s="175" t="s">
        <v>1</v>
      </c>
      <c r="F571" s="176" t="s">
        <v>149</v>
      </c>
      <c r="H571" s="177">
        <v>18.345</v>
      </c>
      <c r="I571" s="178"/>
      <c r="L571" s="173"/>
      <c r="M571" s="179"/>
      <c r="N571" s="180"/>
      <c r="O571" s="180"/>
      <c r="P571" s="180"/>
      <c r="Q571" s="180"/>
      <c r="R571" s="180"/>
      <c r="S571" s="180"/>
      <c r="T571" s="181"/>
      <c r="AT571" s="175" t="s">
        <v>146</v>
      </c>
      <c r="AU571" s="175" t="s">
        <v>91</v>
      </c>
      <c r="AV571" s="174" t="s">
        <v>144</v>
      </c>
      <c r="AW571" s="174" t="s">
        <v>35</v>
      </c>
      <c r="AX571" s="174" t="s">
        <v>89</v>
      </c>
      <c r="AY571" s="175" t="s">
        <v>137</v>
      </c>
    </row>
    <row r="572" spans="1:65" s="42" customFormat="1" ht="37.9" customHeight="1">
      <c r="A572" s="29"/>
      <c r="B572" s="28"/>
      <c r="C572" s="145" t="s">
        <v>1029</v>
      </c>
      <c r="D572" s="145" t="s">
        <v>139</v>
      </c>
      <c r="E572" s="146" t="s">
        <v>1030</v>
      </c>
      <c r="F572" s="147" t="s">
        <v>1031</v>
      </c>
      <c r="G572" s="148" t="s">
        <v>142</v>
      </c>
      <c r="H572" s="149">
        <v>14.845</v>
      </c>
      <c r="I572" s="150"/>
      <c r="J572" s="151">
        <f>ROUND(I572*H572,2)</f>
        <v>0</v>
      </c>
      <c r="K572" s="147" t="s">
        <v>143</v>
      </c>
      <c r="L572" s="28"/>
      <c r="M572" s="300" t="s">
        <v>1</v>
      </c>
      <c r="N572" s="152" t="s">
        <v>46</v>
      </c>
      <c r="O572" s="65"/>
      <c r="P572" s="153">
        <f>O572*H572</f>
        <v>0</v>
      </c>
      <c r="Q572" s="153">
        <v>0.009</v>
      </c>
      <c r="R572" s="153">
        <f>Q572*H572</f>
        <v>0.133605</v>
      </c>
      <c r="S572" s="153">
        <v>0</v>
      </c>
      <c r="T572" s="154">
        <f>S572*H572</f>
        <v>0</v>
      </c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R572" s="301" t="s">
        <v>231</v>
      </c>
      <c r="AT572" s="301" t="s">
        <v>139</v>
      </c>
      <c r="AU572" s="301" t="s">
        <v>91</v>
      </c>
      <c r="AY572" s="276" t="s">
        <v>137</v>
      </c>
      <c r="BE572" s="302">
        <f>IF(N572="základní",J572,0)</f>
        <v>0</v>
      </c>
      <c r="BF572" s="302">
        <f>IF(N572="snížená",J572,0)</f>
        <v>0</v>
      </c>
      <c r="BG572" s="302">
        <f>IF(N572="zákl. přenesená",J572,0)</f>
        <v>0</v>
      </c>
      <c r="BH572" s="302">
        <f>IF(N572="sníž. přenesená",J572,0)</f>
        <v>0</v>
      </c>
      <c r="BI572" s="302">
        <f>IF(N572="nulová",J572,0)</f>
        <v>0</v>
      </c>
      <c r="BJ572" s="276" t="s">
        <v>89</v>
      </c>
      <c r="BK572" s="302">
        <f>ROUND(I572*H572,2)</f>
        <v>0</v>
      </c>
      <c r="BL572" s="276" t="s">
        <v>231</v>
      </c>
      <c r="BM572" s="301" t="s">
        <v>1032</v>
      </c>
    </row>
    <row r="573" spans="2:51" s="156" customFormat="1" ht="11.25">
      <c r="B573" s="155"/>
      <c r="D573" s="157" t="s">
        <v>146</v>
      </c>
      <c r="E573" s="158" t="s">
        <v>1</v>
      </c>
      <c r="F573" s="159" t="s">
        <v>1033</v>
      </c>
      <c r="H573" s="158" t="s">
        <v>1</v>
      </c>
      <c r="I573" s="160"/>
      <c r="L573" s="155"/>
      <c r="M573" s="161"/>
      <c r="N573" s="162"/>
      <c r="O573" s="162"/>
      <c r="P573" s="162"/>
      <c r="Q573" s="162"/>
      <c r="R573" s="162"/>
      <c r="S573" s="162"/>
      <c r="T573" s="163"/>
      <c r="AT573" s="158" t="s">
        <v>146</v>
      </c>
      <c r="AU573" s="158" t="s">
        <v>91</v>
      </c>
      <c r="AV573" s="156" t="s">
        <v>89</v>
      </c>
      <c r="AW573" s="156" t="s">
        <v>35</v>
      </c>
      <c r="AX573" s="156" t="s">
        <v>81</v>
      </c>
      <c r="AY573" s="158" t="s">
        <v>137</v>
      </c>
    </row>
    <row r="574" spans="2:51" s="156" customFormat="1" ht="11.25">
      <c r="B574" s="155"/>
      <c r="D574" s="157" t="s">
        <v>146</v>
      </c>
      <c r="E574" s="158" t="s">
        <v>1</v>
      </c>
      <c r="F574" s="159" t="s">
        <v>601</v>
      </c>
      <c r="H574" s="158" t="s">
        <v>1</v>
      </c>
      <c r="I574" s="160"/>
      <c r="L574" s="155"/>
      <c r="M574" s="161"/>
      <c r="N574" s="162"/>
      <c r="O574" s="162"/>
      <c r="P574" s="162"/>
      <c r="Q574" s="162"/>
      <c r="R574" s="162"/>
      <c r="S574" s="162"/>
      <c r="T574" s="163"/>
      <c r="AT574" s="158" t="s">
        <v>146</v>
      </c>
      <c r="AU574" s="158" t="s">
        <v>91</v>
      </c>
      <c r="AV574" s="156" t="s">
        <v>89</v>
      </c>
      <c r="AW574" s="156" t="s">
        <v>35</v>
      </c>
      <c r="AX574" s="156" t="s">
        <v>81</v>
      </c>
      <c r="AY574" s="158" t="s">
        <v>137</v>
      </c>
    </row>
    <row r="575" spans="2:51" s="165" customFormat="1" ht="11.25">
      <c r="B575" s="164"/>
      <c r="D575" s="157" t="s">
        <v>146</v>
      </c>
      <c r="E575" s="166" t="s">
        <v>1</v>
      </c>
      <c r="F575" s="167" t="s">
        <v>180</v>
      </c>
      <c r="H575" s="168">
        <v>14.845</v>
      </c>
      <c r="I575" s="169"/>
      <c r="L575" s="164"/>
      <c r="M575" s="170"/>
      <c r="N575" s="171"/>
      <c r="O575" s="171"/>
      <c r="P575" s="171"/>
      <c r="Q575" s="171"/>
      <c r="R575" s="171"/>
      <c r="S575" s="171"/>
      <c r="T575" s="172"/>
      <c r="AT575" s="166" t="s">
        <v>146</v>
      </c>
      <c r="AU575" s="166" t="s">
        <v>91</v>
      </c>
      <c r="AV575" s="165" t="s">
        <v>91</v>
      </c>
      <c r="AW575" s="165" t="s">
        <v>35</v>
      </c>
      <c r="AX575" s="165" t="s">
        <v>81</v>
      </c>
      <c r="AY575" s="166" t="s">
        <v>137</v>
      </c>
    </row>
    <row r="576" spans="2:51" s="174" customFormat="1" ht="11.25">
      <c r="B576" s="173"/>
      <c r="D576" s="157" t="s">
        <v>146</v>
      </c>
      <c r="E576" s="175" t="s">
        <v>1</v>
      </c>
      <c r="F576" s="176" t="s">
        <v>149</v>
      </c>
      <c r="H576" s="177">
        <v>14.845</v>
      </c>
      <c r="I576" s="178"/>
      <c r="L576" s="173"/>
      <c r="M576" s="179"/>
      <c r="N576" s="180"/>
      <c r="O576" s="180"/>
      <c r="P576" s="180"/>
      <c r="Q576" s="180"/>
      <c r="R576" s="180"/>
      <c r="S576" s="180"/>
      <c r="T576" s="181"/>
      <c r="AT576" s="175" t="s">
        <v>146</v>
      </c>
      <c r="AU576" s="175" t="s">
        <v>91</v>
      </c>
      <c r="AV576" s="174" t="s">
        <v>144</v>
      </c>
      <c r="AW576" s="174" t="s">
        <v>35</v>
      </c>
      <c r="AX576" s="174" t="s">
        <v>89</v>
      </c>
      <c r="AY576" s="175" t="s">
        <v>137</v>
      </c>
    </row>
    <row r="577" spans="1:65" s="42" customFormat="1" ht="33" customHeight="1">
      <c r="A577" s="29"/>
      <c r="B577" s="28"/>
      <c r="C577" s="145" t="s">
        <v>1034</v>
      </c>
      <c r="D577" s="145" t="s">
        <v>139</v>
      </c>
      <c r="E577" s="146" t="s">
        <v>1035</v>
      </c>
      <c r="F577" s="147" t="s">
        <v>1036</v>
      </c>
      <c r="G577" s="148" t="s">
        <v>157</v>
      </c>
      <c r="H577" s="149">
        <v>7.73</v>
      </c>
      <c r="I577" s="150"/>
      <c r="J577" s="151">
        <f>ROUND(I577*H577,2)</f>
        <v>0</v>
      </c>
      <c r="K577" s="147" t="s">
        <v>143</v>
      </c>
      <c r="L577" s="28"/>
      <c r="M577" s="300" t="s">
        <v>1</v>
      </c>
      <c r="N577" s="152" t="s">
        <v>46</v>
      </c>
      <c r="O577" s="65"/>
      <c r="P577" s="153">
        <f>O577*H577</f>
        <v>0</v>
      </c>
      <c r="Q577" s="153">
        <v>0.00058</v>
      </c>
      <c r="R577" s="153">
        <f>Q577*H577</f>
        <v>0.0044834</v>
      </c>
      <c r="S577" s="153">
        <v>0</v>
      </c>
      <c r="T577" s="154">
        <f>S577*H577</f>
        <v>0</v>
      </c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R577" s="301" t="s">
        <v>231</v>
      </c>
      <c r="AT577" s="301" t="s">
        <v>139</v>
      </c>
      <c r="AU577" s="301" t="s">
        <v>91</v>
      </c>
      <c r="AY577" s="276" t="s">
        <v>137</v>
      </c>
      <c r="BE577" s="302">
        <f>IF(N577="základní",J577,0)</f>
        <v>0</v>
      </c>
      <c r="BF577" s="302">
        <f>IF(N577="snížená",J577,0)</f>
        <v>0</v>
      </c>
      <c r="BG577" s="302">
        <f>IF(N577="zákl. přenesená",J577,0)</f>
        <v>0</v>
      </c>
      <c r="BH577" s="302">
        <f>IF(N577="sníž. přenesená",J577,0)</f>
        <v>0</v>
      </c>
      <c r="BI577" s="302">
        <f>IF(N577="nulová",J577,0)</f>
        <v>0</v>
      </c>
      <c r="BJ577" s="276" t="s">
        <v>89</v>
      </c>
      <c r="BK577" s="302">
        <f>ROUND(I577*H577,2)</f>
        <v>0</v>
      </c>
      <c r="BL577" s="276" t="s">
        <v>231</v>
      </c>
      <c r="BM577" s="301" t="s">
        <v>1037</v>
      </c>
    </row>
    <row r="578" spans="2:51" s="156" customFormat="1" ht="11.25">
      <c r="B578" s="155"/>
      <c r="D578" s="157" t="s">
        <v>146</v>
      </c>
      <c r="E578" s="158" t="s">
        <v>1</v>
      </c>
      <c r="F578" s="159" t="s">
        <v>1038</v>
      </c>
      <c r="H578" s="158" t="s">
        <v>1</v>
      </c>
      <c r="I578" s="160"/>
      <c r="L578" s="155"/>
      <c r="M578" s="161"/>
      <c r="N578" s="162"/>
      <c r="O578" s="162"/>
      <c r="P578" s="162"/>
      <c r="Q578" s="162"/>
      <c r="R578" s="162"/>
      <c r="S578" s="162"/>
      <c r="T578" s="163"/>
      <c r="AT578" s="158" t="s">
        <v>146</v>
      </c>
      <c r="AU578" s="158" t="s">
        <v>91</v>
      </c>
      <c r="AV578" s="156" t="s">
        <v>89</v>
      </c>
      <c r="AW578" s="156" t="s">
        <v>35</v>
      </c>
      <c r="AX578" s="156" t="s">
        <v>81</v>
      </c>
      <c r="AY578" s="158" t="s">
        <v>137</v>
      </c>
    </row>
    <row r="579" spans="2:51" s="156" customFormat="1" ht="11.25">
      <c r="B579" s="155"/>
      <c r="D579" s="157" t="s">
        <v>146</v>
      </c>
      <c r="E579" s="158" t="s">
        <v>1</v>
      </c>
      <c r="F579" s="159" t="s">
        <v>601</v>
      </c>
      <c r="H579" s="158" t="s">
        <v>1</v>
      </c>
      <c r="I579" s="160"/>
      <c r="L579" s="155"/>
      <c r="M579" s="161"/>
      <c r="N579" s="162"/>
      <c r="O579" s="162"/>
      <c r="P579" s="162"/>
      <c r="Q579" s="162"/>
      <c r="R579" s="162"/>
      <c r="S579" s="162"/>
      <c r="T579" s="163"/>
      <c r="AT579" s="158" t="s">
        <v>146</v>
      </c>
      <c r="AU579" s="158" t="s">
        <v>91</v>
      </c>
      <c r="AV579" s="156" t="s">
        <v>89</v>
      </c>
      <c r="AW579" s="156" t="s">
        <v>35</v>
      </c>
      <c r="AX579" s="156" t="s">
        <v>81</v>
      </c>
      <c r="AY579" s="158" t="s">
        <v>137</v>
      </c>
    </row>
    <row r="580" spans="2:51" s="165" customFormat="1" ht="11.25">
      <c r="B580" s="164"/>
      <c r="D580" s="157" t="s">
        <v>146</v>
      </c>
      <c r="E580" s="166" t="s">
        <v>1</v>
      </c>
      <c r="F580" s="167" t="s">
        <v>1039</v>
      </c>
      <c r="H580" s="168">
        <v>7.73</v>
      </c>
      <c r="I580" s="169"/>
      <c r="L580" s="164"/>
      <c r="M580" s="170"/>
      <c r="N580" s="171"/>
      <c r="O580" s="171"/>
      <c r="P580" s="171"/>
      <c r="Q580" s="171"/>
      <c r="R580" s="171"/>
      <c r="S580" s="171"/>
      <c r="T580" s="172"/>
      <c r="AT580" s="166" t="s">
        <v>146</v>
      </c>
      <c r="AU580" s="166" t="s">
        <v>91</v>
      </c>
      <c r="AV580" s="165" t="s">
        <v>91</v>
      </c>
      <c r="AW580" s="165" t="s">
        <v>35</v>
      </c>
      <c r="AX580" s="165" t="s">
        <v>81</v>
      </c>
      <c r="AY580" s="166" t="s">
        <v>137</v>
      </c>
    </row>
    <row r="581" spans="2:51" s="174" customFormat="1" ht="11.25">
      <c r="B581" s="173"/>
      <c r="D581" s="157" t="s">
        <v>146</v>
      </c>
      <c r="E581" s="175" t="s">
        <v>1</v>
      </c>
      <c r="F581" s="176" t="s">
        <v>149</v>
      </c>
      <c r="H581" s="177">
        <v>7.73</v>
      </c>
      <c r="I581" s="178"/>
      <c r="L581" s="173"/>
      <c r="M581" s="179"/>
      <c r="N581" s="180"/>
      <c r="O581" s="180"/>
      <c r="P581" s="180"/>
      <c r="Q581" s="180"/>
      <c r="R581" s="180"/>
      <c r="S581" s="180"/>
      <c r="T581" s="181"/>
      <c r="AT581" s="175" t="s">
        <v>146</v>
      </c>
      <c r="AU581" s="175" t="s">
        <v>91</v>
      </c>
      <c r="AV581" s="174" t="s">
        <v>144</v>
      </c>
      <c r="AW581" s="174" t="s">
        <v>35</v>
      </c>
      <c r="AX581" s="174" t="s">
        <v>89</v>
      </c>
      <c r="AY581" s="175" t="s">
        <v>137</v>
      </c>
    </row>
    <row r="582" spans="1:65" s="42" customFormat="1" ht="21.75" customHeight="1">
      <c r="A582" s="29"/>
      <c r="B582" s="28"/>
      <c r="C582" s="195" t="s">
        <v>1040</v>
      </c>
      <c r="D582" s="195" t="s">
        <v>402</v>
      </c>
      <c r="E582" s="196" t="s">
        <v>1041</v>
      </c>
      <c r="F582" s="197" t="s">
        <v>1042</v>
      </c>
      <c r="G582" s="198" t="s">
        <v>142</v>
      </c>
      <c r="H582" s="199">
        <v>17.18</v>
      </c>
      <c r="I582" s="200"/>
      <c r="J582" s="201">
        <f>ROUND(I582*H582,2)</f>
        <v>0</v>
      </c>
      <c r="K582" s="197" t="s">
        <v>1</v>
      </c>
      <c r="L582" s="312"/>
      <c r="M582" s="313" t="s">
        <v>1</v>
      </c>
      <c r="N582" s="202" t="s">
        <v>46</v>
      </c>
      <c r="O582" s="65"/>
      <c r="P582" s="153">
        <f>O582*H582</f>
        <v>0</v>
      </c>
      <c r="Q582" s="153">
        <v>0.0225</v>
      </c>
      <c r="R582" s="153">
        <f>Q582*H582</f>
        <v>0.38655</v>
      </c>
      <c r="S582" s="153">
        <v>0</v>
      </c>
      <c r="T582" s="154">
        <f>S582*H582</f>
        <v>0</v>
      </c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R582" s="301" t="s">
        <v>332</v>
      </c>
      <c r="AT582" s="301" t="s">
        <v>402</v>
      </c>
      <c r="AU582" s="301" t="s">
        <v>91</v>
      </c>
      <c r="AY582" s="276" t="s">
        <v>137</v>
      </c>
      <c r="BE582" s="302">
        <f>IF(N582="základní",J582,0)</f>
        <v>0</v>
      </c>
      <c r="BF582" s="302">
        <f>IF(N582="snížená",J582,0)</f>
        <v>0</v>
      </c>
      <c r="BG582" s="302">
        <f>IF(N582="zákl. přenesená",J582,0)</f>
        <v>0</v>
      </c>
      <c r="BH582" s="302">
        <f>IF(N582="sníž. přenesená",J582,0)</f>
        <v>0</v>
      </c>
      <c r="BI582" s="302">
        <f>IF(N582="nulová",J582,0)</f>
        <v>0</v>
      </c>
      <c r="BJ582" s="276" t="s">
        <v>89</v>
      </c>
      <c r="BK582" s="302">
        <f>ROUND(I582*H582,2)</f>
        <v>0</v>
      </c>
      <c r="BL582" s="276" t="s">
        <v>231</v>
      </c>
      <c r="BM582" s="301" t="s">
        <v>1043</v>
      </c>
    </row>
    <row r="583" spans="2:51" s="156" customFormat="1" ht="11.25">
      <c r="B583" s="155"/>
      <c r="D583" s="157" t="s">
        <v>146</v>
      </c>
      <c r="E583" s="158" t="s">
        <v>1</v>
      </c>
      <c r="F583" s="159" t="s">
        <v>1033</v>
      </c>
      <c r="H583" s="158" t="s">
        <v>1</v>
      </c>
      <c r="I583" s="160"/>
      <c r="L583" s="155"/>
      <c r="M583" s="161"/>
      <c r="N583" s="162"/>
      <c r="O583" s="162"/>
      <c r="P583" s="162"/>
      <c r="Q583" s="162"/>
      <c r="R583" s="162"/>
      <c r="S583" s="162"/>
      <c r="T583" s="163"/>
      <c r="AT583" s="158" t="s">
        <v>146</v>
      </c>
      <c r="AU583" s="158" t="s">
        <v>91</v>
      </c>
      <c r="AV583" s="156" t="s">
        <v>89</v>
      </c>
      <c r="AW583" s="156" t="s">
        <v>35</v>
      </c>
      <c r="AX583" s="156" t="s">
        <v>81</v>
      </c>
      <c r="AY583" s="158" t="s">
        <v>137</v>
      </c>
    </row>
    <row r="584" spans="2:51" s="156" customFormat="1" ht="11.25">
      <c r="B584" s="155"/>
      <c r="D584" s="157" t="s">
        <v>146</v>
      </c>
      <c r="E584" s="158" t="s">
        <v>1</v>
      </c>
      <c r="F584" s="159" t="s">
        <v>601</v>
      </c>
      <c r="H584" s="158" t="s">
        <v>1</v>
      </c>
      <c r="I584" s="160"/>
      <c r="L584" s="155"/>
      <c r="M584" s="161"/>
      <c r="N584" s="162"/>
      <c r="O584" s="162"/>
      <c r="P584" s="162"/>
      <c r="Q584" s="162"/>
      <c r="R584" s="162"/>
      <c r="S584" s="162"/>
      <c r="T584" s="163"/>
      <c r="AT584" s="158" t="s">
        <v>146</v>
      </c>
      <c r="AU584" s="158" t="s">
        <v>91</v>
      </c>
      <c r="AV584" s="156" t="s">
        <v>89</v>
      </c>
      <c r="AW584" s="156" t="s">
        <v>35</v>
      </c>
      <c r="AX584" s="156" t="s">
        <v>81</v>
      </c>
      <c r="AY584" s="158" t="s">
        <v>137</v>
      </c>
    </row>
    <row r="585" spans="2:51" s="165" customFormat="1" ht="11.25">
      <c r="B585" s="164"/>
      <c r="D585" s="157" t="s">
        <v>146</v>
      </c>
      <c r="E585" s="166" t="s">
        <v>1</v>
      </c>
      <c r="F585" s="167" t="s">
        <v>180</v>
      </c>
      <c r="H585" s="168">
        <v>14.845</v>
      </c>
      <c r="I585" s="169"/>
      <c r="L585" s="164"/>
      <c r="M585" s="170"/>
      <c r="N585" s="171"/>
      <c r="O585" s="171"/>
      <c r="P585" s="171"/>
      <c r="Q585" s="171"/>
      <c r="R585" s="171"/>
      <c r="S585" s="171"/>
      <c r="T585" s="172"/>
      <c r="AT585" s="166" t="s">
        <v>146</v>
      </c>
      <c r="AU585" s="166" t="s">
        <v>91</v>
      </c>
      <c r="AV585" s="165" t="s">
        <v>91</v>
      </c>
      <c r="AW585" s="165" t="s">
        <v>35</v>
      </c>
      <c r="AX585" s="165" t="s">
        <v>81</v>
      </c>
      <c r="AY585" s="166" t="s">
        <v>137</v>
      </c>
    </row>
    <row r="586" spans="2:51" s="165" customFormat="1" ht="11.25">
      <c r="B586" s="164"/>
      <c r="D586" s="157" t="s">
        <v>146</v>
      </c>
      <c r="E586" s="166" t="s">
        <v>1</v>
      </c>
      <c r="F586" s="167" t="s">
        <v>1044</v>
      </c>
      <c r="H586" s="168">
        <v>0.773</v>
      </c>
      <c r="I586" s="169"/>
      <c r="L586" s="164"/>
      <c r="M586" s="170"/>
      <c r="N586" s="171"/>
      <c r="O586" s="171"/>
      <c r="P586" s="171"/>
      <c r="Q586" s="171"/>
      <c r="R586" s="171"/>
      <c r="S586" s="171"/>
      <c r="T586" s="172"/>
      <c r="AT586" s="166" t="s">
        <v>146</v>
      </c>
      <c r="AU586" s="166" t="s">
        <v>91</v>
      </c>
      <c r="AV586" s="165" t="s">
        <v>91</v>
      </c>
      <c r="AW586" s="165" t="s">
        <v>35</v>
      </c>
      <c r="AX586" s="165" t="s">
        <v>81</v>
      </c>
      <c r="AY586" s="166" t="s">
        <v>137</v>
      </c>
    </row>
    <row r="587" spans="2:51" s="174" customFormat="1" ht="11.25">
      <c r="B587" s="173"/>
      <c r="D587" s="157" t="s">
        <v>146</v>
      </c>
      <c r="E587" s="175" t="s">
        <v>1</v>
      </c>
      <c r="F587" s="176" t="s">
        <v>149</v>
      </c>
      <c r="H587" s="177">
        <v>15.618</v>
      </c>
      <c r="I587" s="178"/>
      <c r="L587" s="173"/>
      <c r="M587" s="179"/>
      <c r="N587" s="180"/>
      <c r="O587" s="180"/>
      <c r="P587" s="180"/>
      <c r="Q587" s="180"/>
      <c r="R587" s="180"/>
      <c r="S587" s="180"/>
      <c r="T587" s="181"/>
      <c r="AT587" s="175" t="s">
        <v>146</v>
      </c>
      <c r="AU587" s="175" t="s">
        <v>91</v>
      </c>
      <c r="AV587" s="174" t="s">
        <v>144</v>
      </c>
      <c r="AW587" s="174" t="s">
        <v>35</v>
      </c>
      <c r="AX587" s="174" t="s">
        <v>89</v>
      </c>
      <c r="AY587" s="175" t="s">
        <v>137</v>
      </c>
    </row>
    <row r="588" spans="2:51" s="165" customFormat="1" ht="11.25">
      <c r="B588" s="164"/>
      <c r="D588" s="157" t="s">
        <v>146</v>
      </c>
      <c r="F588" s="167" t="s">
        <v>1045</v>
      </c>
      <c r="H588" s="168">
        <v>17.18</v>
      </c>
      <c r="I588" s="169"/>
      <c r="L588" s="164"/>
      <c r="M588" s="170"/>
      <c r="N588" s="171"/>
      <c r="O588" s="171"/>
      <c r="P588" s="171"/>
      <c r="Q588" s="171"/>
      <c r="R588" s="171"/>
      <c r="S588" s="171"/>
      <c r="T588" s="172"/>
      <c r="AT588" s="166" t="s">
        <v>146</v>
      </c>
      <c r="AU588" s="166" t="s">
        <v>91</v>
      </c>
      <c r="AV588" s="165" t="s">
        <v>91</v>
      </c>
      <c r="AW588" s="165" t="s">
        <v>4</v>
      </c>
      <c r="AX588" s="165" t="s">
        <v>89</v>
      </c>
      <c r="AY588" s="166" t="s">
        <v>137</v>
      </c>
    </row>
    <row r="589" spans="1:65" s="42" customFormat="1" ht="44.25" customHeight="1">
      <c r="A589" s="29"/>
      <c r="B589" s="28"/>
      <c r="C589" s="145" t="s">
        <v>1046</v>
      </c>
      <c r="D589" s="145" t="s">
        <v>139</v>
      </c>
      <c r="E589" s="146" t="s">
        <v>1047</v>
      </c>
      <c r="F589" s="147" t="s">
        <v>1048</v>
      </c>
      <c r="G589" s="148" t="s">
        <v>157</v>
      </c>
      <c r="H589" s="149">
        <v>6.75</v>
      </c>
      <c r="I589" s="150"/>
      <c r="J589" s="151">
        <f>ROUND(I589*H589,2)</f>
        <v>0</v>
      </c>
      <c r="K589" s="147" t="s">
        <v>143</v>
      </c>
      <c r="L589" s="28"/>
      <c r="M589" s="300" t="s">
        <v>1</v>
      </c>
      <c r="N589" s="152" t="s">
        <v>46</v>
      </c>
      <c r="O589" s="65"/>
      <c r="P589" s="153">
        <f>O589*H589</f>
        <v>0</v>
      </c>
      <c r="Q589" s="153">
        <v>0.00153</v>
      </c>
      <c r="R589" s="153">
        <f>Q589*H589</f>
        <v>0.0103275</v>
      </c>
      <c r="S589" s="153">
        <v>0</v>
      </c>
      <c r="T589" s="154">
        <f>S589*H589</f>
        <v>0</v>
      </c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R589" s="301" t="s">
        <v>231</v>
      </c>
      <c r="AT589" s="301" t="s">
        <v>139</v>
      </c>
      <c r="AU589" s="301" t="s">
        <v>91</v>
      </c>
      <c r="AY589" s="276" t="s">
        <v>137</v>
      </c>
      <c r="BE589" s="302">
        <f>IF(N589="základní",J589,0)</f>
        <v>0</v>
      </c>
      <c r="BF589" s="302">
        <f>IF(N589="snížená",J589,0)</f>
        <v>0</v>
      </c>
      <c r="BG589" s="302">
        <f>IF(N589="zákl. přenesená",J589,0)</f>
        <v>0</v>
      </c>
      <c r="BH589" s="302">
        <f>IF(N589="sníž. přenesená",J589,0)</f>
        <v>0</v>
      </c>
      <c r="BI589" s="302">
        <f>IF(N589="nulová",J589,0)</f>
        <v>0</v>
      </c>
      <c r="BJ589" s="276" t="s">
        <v>89</v>
      </c>
      <c r="BK589" s="302">
        <f>ROUND(I589*H589,2)</f>
        <v>0</v>
      </c>
      <c r="BL589" s="276" t="s">
        <v>231</v>
      </c>
      <c r="BM589" s="301" t="s">
        <v>1049</v>
      </c>
    </row>
    <row r="590" spans="2:51" s="156" customFormat="1" ht="11.25">
      <c r="B590" s="155"/>
      <c r="D590" s="157" t="s">
        <v>146</v>
      </c>
      <c r="E590" s="158" t="s">
        <v>1</v>
      </c>
      <c r="F590" s="159" t="s">
        <v>1050</v>
      </c>
      <c r="H590" s="158" t="s">
        <v>1</v>
      </c>
      <c r="I590" s="160"/>
      <c r="L590" s="155"/>
      <c r="M590" s="161"/>
      <c r="N590" s="162"/>
      <c r="O590" s="162"/>
      <c r="P590" s="162"/>
      <c r="Q590" s="162"/>
      <c r="R590" s="162"/>
      <c r="S590" s="162"/>
      <c r="T590" s="163"/>
      <c r="AT590" s="158" t="s">
        <v>146</v>
      </c>
      <c r="AU590" s="158" t="s">
        <v>91</v>
      </c>
      <c r="AV590" s="156" t="s">
        <v>89</v>
      </c>
      <c r="AW590" s="156" t="s">
        <v>35</v>
      </c>
      <c r="AX590" s="156" t="s">
        <v>81</v>
      </c>
      <c r="AY590" s="158" t="s">
        <v>137</v>
      </c>
    </row>
    <row r="591" spans="2:51" s="156" customFormat="1" ht="11.25">
      <c r="B591" s="155"/>
      <c r="D591" s="157" t="s">
        <v>146</v>
      </c>
      <c r="E591" s="158" t="s">
        <v>1</v>
      </c>
      <c r="F591" s="159" t="s">
        <v>1015</v>
      </c>
      <c r="H591" s="158" t="s">
        <v>1</v>
      </c>
      <c r="I591" s="160"/>
      <c r="L591" s="155"/>
      <c r="M591" s="161"/>
      <c r="N591" s="162"/>
      <c r="O591" s="162"/>
      <c r="P591" s="162"/>
      <c r="Q591" s="162"/>
      <c r="R591" s="162"/>
      <c r="S591" s="162"/>
      <c r="T591" s="163"/>
      <c r="AT591" s="158" t="s">
        <v>146</v>
      </c>
      <c r="AU591" s="158" t="s">
        <v>91</v>
      </c>
      <c r="AV591" s="156" t="s">
        <v>89</v>
      </c>
      <c r="AW591" s="156" t="s">
        <v>35</v>
      </c>
      <c r="AX591" s="156" t="s">
        <v>81</v>
      </c>
      <c r="AY591" s="158" t="s">
        <v>137</v>
      </c>
    </row>
    <row r="592" spans="2:51" s="165" customFormat="1" ht="11.25">
      <c r="B592" s="164"/>
      <c r="D592" s="157" t="s">
        <v>146</v>
      </c>
      <c r="E592" s="166" t="s">
        <v>1</v>
      </c>
      <c r="F592" s="167" t="s">
        <v>1051</v>
      </c>
      <c r="H592" s="168">
        <v>6.75</v>
      </c>
      <c r="I592" s="169"/>
      <c r="L592" s="164"/>
      <c r="M592" s="170"/>
      <c r="N592" s="171"/>
      <c r="O592" s="171"/>
      <c r="P592" s="171"/>
      <c r="Q592" s="171"/>
      <c r="R592" s="171"/>
      <c r="S592" s="171"/>
      <c r="T592" s="172"/>
      <c r="AT592" s="166" t="s">
        <v>146</v>
      </c>
      <c r="AU592" s="166" t="s">
        <v>91</v>
      </c>
      <c r="AV592" s="165" t="s">
        <v>91</v>
      </c>
      <c r="AW592" s="165" t="s">
        <v>35</v>
      </c>
      <c r="AX592" s="165" t="s">
        <v>81</v>
      </c>
      <c r="AY592" s="166" t="s">
        <v>137</v>
      </c>
    </row>
    <row r="593" spans="2:51" s="174" customFormat="1" ht="11.25">
      <c r="B593" s="173"/>
      <c r="D593" s="157" t="s">
        <v>146</v>
      </c>
      <c r="E593" s="175" t="s">
        <v>1</v>
      </c>
      <c r="F593" s="176" t="s">
        <v>149</v>
      </c>
      <c r="H593" s="177">
        <v>6.75</v>
      </c>
      <c r="I593" s="178"/>
      <c r="L593" s="173"/>
      <c r="M593" s="179"/>
      <c r="N593" s="180"/>
      <c r="O593" s="180"/>
      <c r="P593" s="180"/>
      <c r="Q593" s="180"/>
      <c r="R593" s="180"/>
      <c r="S593" s="180"/>
      <c r="T593" s="181"/>
      <c r="AT593" s="175" t="s">
        <v>146</v>
      </c>
      <c r="AU593" s="175" t="s">
        <v>91</v>
      </c>
      <c r="AV593" s="174" t="s">
        <v>144</v>
      </c>
      <c r="AW593" s="174" t="s">
        <v>35</v>
      </c>
      <c r="AX593" s="174" t="s">
        <v>89</v>
      </c>
      <c r="AY593" s="175" t="s">
        <v>137</v>
      </c>
    </row>
    <row r="594" spans="1:65" s="42" customFormat="1" ht="44.25" customHeight="1">
      <c r="A594" s="29"/>
      <c r="B594" s="28"/>
      <c r="C594" s="145" t="s">
        <v>1052</v>
      </c>
      <c r="D594" s="145" t="s">
        <v>139</v>
      </c>
      <c r="E594" s="146" t="s">
        <v>1053</v>
      </c>
      <c r="F594" s="147" t="s">
        <v>1054</v>
      </c>
      <c r="G594" s="148" t="s">
        <v>157</v>
      </c>
      <c r="H594" s="149">
        <v>6.75</v>
      </c>
      <c r="I594" s="150"/>
      <c r="J594" s="151">
        <f>ROUND(I594*H594,2)</f>
        <v>0</v>
      </c>
      <c r="K594" s="147" t="s">
        <v>143</v>
      </c>
      <c r="L594" s="28"/>
      <c r="M594" s="300" t="s">
        <v>1</v>
      </c>
      <c r="N594" s="152" t="s">
        <v>46</v>
      </c>
      <c r="O594" s="65"/>
      <c r="P594" s="153">
        <f>O594*H594</f>
        <v>0</v>
      </c>
      <c r="Q594" s="153">
        <v>0.00102</v>
      </c>
      <c r="R594" s="153">
        <f>Q594*H594</f>
        <v>0.0068850000000000005</v>
      </c>
      <c r="S594" s="153">
        <v>0</v>
      </c>
      <c r="T594" s="154">
        <f>S594*H594</f>
        <v>0</v>
      </c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R594" s="301" t="s">
        <v>231</v>
      </c>
      <c r="AT594" s="301" t="s">
        <v>139</v>
      </c>
      <c r="AU594" s="301" t="s">
        <v>91</v>
      </c>
      <c r="AY594" s="276" t="s">
        <v>137</v>
      </c>
      <c r="BE594" s="302">
        <f>IF(N594="základní",J594,0)</f>
        <v>0</v>
      </c>
      <c r="BF594" s="302">
        <f>IF(N594="snížená",J594,0)</f>
        <v>0</v>
      </c>
      <c r="BG594" s="302">
        <f>IF(N594="zákl. přenesená",J594,0)</f>
        <v>0</v>
      </c>
      <c r="BH594" s="302">
        <f>IF(N594="sníž. přenesená",J594,0)</f>
        <v>0</v>
      </c>
      <c r="BI594" s="302">
        <f>IF(N594="nulová",J594,0)</f>
        <v>0</v>
      </c>
      <c r="BJ594" s="276" t="s">
        <v>89</v>
      </c>
      <c r="BK594" s="302">
        <f>ROUND(I594*H594,2)</f>
        <v>0</v>
      </c>
      <c r="BL594" s="276" t="s">
        <v>231</v>
      </c>
      <c r="BM594" s="301" t="s">
        <v>1055</v>
      </c>
    </row>
    <row r="595" spans="2:51" s="156" customFormat="1" ht="11.25">
      <c r="B595" s="155"/>
      <c r="D595" s="157" t="s">
        <v>146</v>
      </c>
      <c r="E595" s="158" t="s">
        <v>1</v>
      </c>
      <c r="F595" s="159" t="s">
        <v>1050</v>
      </c>
      <c r="H595" s="158" t="s">
        <v>1</v>
      </c>
      <c r="I595" s="160"/>
      <c r="L595" s="155"/>
      <c r="M595" s="161"/>
      <c r="N595" s="162"/>
      <c r="O595" s="162"/>
      <c r="P595" s="162"/>
      <c r="Q595" s="162"/>
      <c r="R595" s="162"/>
      <c r="S595" s="162"/>
      <c r="T595" s="163"/>
      <c r="AT595" s="158" t="s">
        <v>146</v>
      </c>
      <c r="AU595" s="158" t="s">
        <v>91</v>
      </c>
      <c r="AV595" s="156" t="s">
        <v>89</v>
      </c>
      <c r="AW595" s="156" t="s">
        <v>35</v>
      </c>
      <c r="AX595" s="156" t="s">
        <v>81</v>
      </c>
      <c r="AY595" s="158" t="s">
        <v>137</v>
      </c>
    </row>
    <row r="596" spans="2:51" s="156" customFormat="1" ht="11.25">
      <c r="B596" s="155"/>
      <c r="D596" s="157" t="s">
        <v>146</v>
      </c>
      <c r="E596" s="158" t="s">
        <v>1</v>
      </c>
      <c r="F596" s="159" t="s">
        <v>1015</v>
      </c>
      <c r="H596" s="158" t="s">
        <v>1</v>
      </c>
      <c r="I596" s="160"/>
      <c r="L596" s="155"/>
      <c r="M596" s="161"/>
      <c r="N596" s="162"/>
      <c r="O596" s="162"/>
      <c r="P596" s="162"/>
      <c r="Q596" s="162"/>
      <c r="R596" s="162"/>
      <c r="S596" s="162"/>
      <c r="T596" s="163"/>
      <c r="AT596" s="158" t="s">
        <v>146</v>
      </c>
      <c r="AU596" s="158" t="s">
        <v>91</v>
      </c>
      <c r="AV596" s="156" t="s">
        <v>89</v>
      </c>
      <c r="AW596" s="156" t="s">
        <v>35</v>
      </c>
      <c r="AX596" s="156" t="s">
        <v>81</v>
      </c>
      <c r="AY596" s="158" t="s">
        <v>137</v>
      </c>
    </row>
    <row r="597" spans="2:51" s="165" customFormat="1" ht="11.25">
      <c r="B597" s="164"/>
      <c r="D597" s="157" t="s">
        <v>146</v>
      </c>
      <c r="E597" s="166" t="s">
        <v>1</v>
      </c>
      <c r="F597" s="167" t="s">
        <v>1051</v>
      </c>
      <c r="H597" s="168">
        <v>6.75</v>
      </c>
      <c r="I597" s="169"/>
      <c r="L597" s="164"/>
      <c r="M597" s="170"/>
      <c r="N597" s="171"/>
      <c r="O597" s="171"/>
      <c r="P597" s="171"/>
      <c r="Q597" s="171"/>
      <c r="R597" s="171"/>
      <c r="S597" s="171"/>
      <c r="T597" s="172"/>
      <c r="AT597" s="166" t="s">
        <v>146</v>
      </c>
      <c r="AU597" s="166" t="s">
        <v>91</v>
      </c>
      <c r="AV597" s="165" t="s">
        <v>91</v>
      </c>
      <c r="AW597" s="165" t="s">
        <v>35</v>
      </c>
      <c r="AX597" s="165" t="s">
        <v>81</v>
      </c>
      <c r="AY597" s="166" t="s">
        <v>137</v>
      </c>
    </row>
    <row r="598" spans="2:51" s="174" customFormat="1" ht="11.25">
      <c r="B598" s="173"/>
      <c r="D598" s="157" t="s">
        <v>146</v>
      </c>
      <c r="E598" s="175" t="s">
        <v>1</v>
      </c>
      <c r="F598" s="176" t="s">
        <v>149</v>
      </c>
      <c r="H598" s="177">
        <v>6.75</v>
      </c>
      <c r="I598" s="178"/>
      <c r="L598" s="173"/>
      <c r="M598" s="179"/>
      <c r="N598" s="180"/>
      <c r="O598" s="180"/>
      <c r="P598" s="180"/>
      <c r="Q598" s="180"/>
      <c r="R598" s="180"/>
      <c r="S598" s="180"/>
      <c r="T598" s="181"/>
      <c r="AT598" s="175" t="s">
        <v>146</v>
      </c>
      <c r="AU598" s="175" t="s">
        <v>91</v>
      </c>
      <c r="AV598" s="174" t="s">
        <v>144</v>
      </c>
      <c r="AW598" s="174" t="s">
        <v>35</v>
      </c>
      <c r="AX598" s="174" t="s">
        <v>89</v>
      </c>
      <c r="AY598" s="175" t="s">
        <v>137</v>
      </c>
    </row>
    <row r="599" spans="1:65" s="42" customFormat="1" ht="37.9" customHeight="1">
      <c r="A599" s="29"/>
      <c r="B599" s="28"/>
      <c r="C599" s="145" t="s">
        <v>1056</v>
      </c>
      <c r="D599" s="145" t="s">
        <v>139</v>
      </c>
      <c r="E599" s="146" t="s">
        <v>1057</v>
      </c>
      <c r="F599" s="147" t="s">
        <v>1058</v>
      </c>
      <c r="G599" s="148" t="s">
        <v>157</v>
      </c>
      <c r="H599" s="149">
        <v>2.6</v>
      </c>
      <c r="I599" s="150"/>
      <c r="J599" s="151">
        <f>ROUND(I599*H599,2)</f>
        <v>0</v>
      </c>
      <c r="K599" s="147" t="s">
        <v>143</v>
      </c>
      <c r="L599" s="28"/>
      <c r="M599" s="300" t="s">
        <v>1</v>
      </c>
      <c r="N599" s="152" t="s">
        <v>46</v>
      </c>
      <c r="O599" s="65"/>
      <c r="P599" s="153">
        <f>O599*H599</f>
        <v>0</v>
      </c>
      <c r="Q599" s="153">
        <v>0.00058</v>
      </c>
      <c r="R599" s="153">
        <f>Q599*H599</f>
        <v>0.001508</v>
      </c>
      <c r="S599" s="153">
        <v>0</v>
      </c>
      <c r="T599" s="154">
        <f>S599*H599</f>
        <v>0</v>
      </c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R599" s="301" t="s">
        <v>231</v>
      </c>
      <c r="AT599" s="301" t="s">
        <v>139</v>
      </c>
      <c r="AU599" s="301" t="s">
        <v>91</v>
      </c>
      <c r="AY599" s="276" t="s">
        <v>137</v>
      </c>
      <c r="BE599" s="302">
        <f>IF(N599="základní",J599,0)</f>
        <v>0</v>
      </c>
      <c r="BF599" s="302">
        <f>IF(N599="snížená",J599,0)</f>
        <v>0</v>
      </c>
      <c r="BG599" s="302">
        <f>IF(N599="zákl. přenesená",J599,0)</f>
        <v>0</v>
      </c>
      <c r="BH599" s="302">
        <f>IF(N599="sníž. přenesená",J599,0)</f>
        <v>0</v>
      </c>
      <c r="BI599" s="302">
        <f>IF(N599="nulová",J599,0)</f>
        <v>0</v>
      </c>
      <c r="BJ599" s="276" t="s">
        <v>89</v>
      </c>
      <c r="BK599" s="302">
        <f>ROUND(I599*H599,2)</f>
        <v>0</v>
      </c>
      <c r="BL599" s="276" t="s">
        <v>231</v>
      </c>
      <c r="BM599" s="301" t="s">
        <v>1059</v>
      </c>
    </row>
    <row r="600" spans="2:51" s="156" customFormat="1" ht="11.25">
      <c r="B600" s="155"/>
      <c r="D600" s="157" t="s">
        <v>146</v>
      </c>
      <c r="E600" s="158" t="s">
        <v>1</v>
      </c>
      <c r="F600" s="159" t="s">
        <v>1060</v>
      </c>
      <c r="H600" s="158" t="s">
        <v>1</v>
      </c>
      <c r="I600" s="160"/>
      <c r="L600" s="155"/>
      <c r="M600" s="161"/>
      <c r="N600" s="162"/>
      <c r="O600" s="162"/>
      <c r="P600" s="162"/>
      <c r="Q600" s="162"/>
      <c r="R600" s="162"/>
      <c r="S600" s="162"/>
      <c r="T600" s="163"/>
      <c r="AT600" s="158" t="s">
        <v>146</v>
      </c>
      <c r="AU600" s="158" t="s">
        <v>91</v>
      </c>
      <c r="AV600" s="156" t="s">
        <v>89</v>
      </c>
      <c r="AW600" s="156" t="s">
        <v>35</v>
      </c>
      <c r="AX600" s="156" t="s">
        <v>81</v>
      </c>
      <c r="AY600" s="158" t="s">
        <v>137</v>
      </c>
    </row>
    <row r="601" spans="2:51" s="156" customFormat="1" ht="11.25">
      <c r="B601" s="155"/>
      <c r="D601" s="157" t="s">
        <v>146</v>
      </c>
      <c r="E601" s="158" t="s">
        <v>1</v>
      </c>
      <c r="F601" s="159" t="s">
        <v>1015</v>
      </c>
      <c r="H601" s="158" t="s">
        <v>1</v>
      </c>
      <c r="I601" s="160"/>
      <c r="L601" s="155"/>
      <c r="M601" s="161"/>
      <c r="N601" s="162"/>
      <c r="O601" s="162"/>
      <c r="P601" s="162"/>
      <c r="Q601" s="162"/>
      <c r="R601" s="162"/>
      <c r="S601" s="162"/>
      <c r="T601" s="163"/>
      <c r="AT601" s="158" t="s">
        <v>146</v>
      </c>
      <c r="AU601" s="158" t="s">
        <v>91</v>
      </c>
      <c r="AV601" s="156" t="s">
        <v>89</v>
      </c>
      <c r="AW601" s="156" t="s">
        <v>35</v>
      </c>
      <c r="AX601" s="156" t="s">
        <v>81</v>
      </c>
      <c r="AY601" s="158" t="s">
        <v>137</v>
      </c>
    </row>
    <row r="602" spans="2:51" s="165" customFormat="1" ht="11.25">
      <c r="B602" s="164"/>
      <c r="D602" s="157" t="s">
        <v>146</v>
      </c>
      <c r="E602" s="166" t="s">
        <v>1</v>
      </c>
      <c r="F602" s="167" t="s">
        <v>1061</v>
      </c>
      <c r="H602" s="168">
        <v>2.6</v>
      </c>
      <c r="I602" s="169"/>
      <c r="L602" s="164"/>
      <c r="M602" s="170"/>
      <c r="N602" s="171"/>
      <c r="O602" s="171"/>
      <c r="P602" s="171"/>
      <c r="Q602" s="171"/>
      <c r="R602" s="171"/>
      <c r="S602" s="171"/>
      <c r="T602" s="172"/>
      <c r="AT602" s="166" t="s">
        <v>146</v>
      </c>
      <c r="AU602" s="166" t="s">
        <v>91</v>
      </c>
      <c r="AV602" s="165" t="s">
        <v>91</v>
      </c>
      <c r="AW602" s="165" t="s">
        <v>35</v>
      </c>
      <c r="AX602" s="165" t="s">
        <v>81</v>
      </c>
      <c r="AY602" s="166" t="s">
        <v>137</v>
      </c>
    </row>
    <row r="603" spans="2:51" s="174" customFormat="1" ht="11.25">
      <c r="B603" s="173"/>
      <c r="D603" s="157" t="s">
        <v>146</v>
      </c>
      <c r="E603" s="175" t="s">
        <v>1</v>
      </c>
      <c r="F603" s="176" t="s">
        <v>149</v>
      </c>
      <c r="H603" s="177">
        <v>2.6</v>
      </c>
      <c r="I603" s="178"/>
      <c r="L603" s="173"/>
      <c r="M603" s="179"/>
      <c r="N603" s="180"/>
      <c r="O603" s="180"/>
      <c r="P603" s="180"/>
      <c r="Q603" s="180"/>
      <c r="R603" s="180"/>
      <c r="S603" s="180"/>
      <c r="T603" s="181"/>
      <c r="AT603" s="175" t="s">
        <v>146</v>
      </c>
      <c r="AU603" s="175" t="s">
        <v>91</v>
      </c>
      <c r="AV603" s="174" t="s">
        <v>144</v>
      </c>
      <c r="AW603" s="174" t="s">
        <v>35</v>
      </c>
      <c r="AX603" s="174" t="s">
        <v>89</v>
      </c>
      <c r="AY603" s="175" t="s">
        <v>137</v>
      </c>
    </row>
    <row r="604" spans="1:65" s="42" customFormat="1" ht="16.5" customHeight="1">
      <c r="A604" s="29"/>
      <c r="B604" s="28"/>
      <c r="C604" s="195" t="s">
        <v>1062</v>
      </c>
      <c r="D604" s="195" t="s">
        <v>402</v>
      </c>
      <c r="E604" s="196" t="s">
        <v>1063</v>
      </c>
      <c r="F604" s="197" t="s">
        <v>1064</v>
      </c>
      <c r="G604" s="198" t="s">
        <v>142</v>
      </c>
      <c r="H604" s="199">
        <v>4.55</v>
      </c>
      <c r="I604" s="200"/>
      <c r="J604" s="201">
        <f>ROUND(I604*H604,2)</f>
        <v>0</v>
      </c>
      <c r="K604" s="197" t="s">
        <v>1</v>
      </c>
      <c r="L604" s="312"/>
      <c r="M604" s="313" t="s">
        <v>1</v>
      </c>
      <c r="N604" s="202" t="s">
        <v>46</v>
      </c>
      <c r="O604" s="65"/>
      <c r="P604" s="153">
        <f>O604*H604</f>
        <v>0</v>
      </c>
      <c r="Q604" s="153">
        <v>0.0178</v>
      </c>
      <c r="R604" s="153">
        <f>Q604*H604</f>
        <v>0.08098999999999999</v>
      </c>
      <c r="S604" s="153">
        <v>0</v>
      </c>
      <c r="T604" s="154">
        <f>S604*H604</f>
        <v>0</v>
      </c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R604" s="301" t="s">
        <v>332</v>
      </c>
      <c r="AT604" s="301" t="s">
        <v>402</v>
      </c>
      <c r="AU604" s="301" t="s">
        <v>91</v>
      </c>
      <c r="AY604" s="276" t="s">
        <v>137</v>
      </c>
      <c r="BE604" s="302">
        <f>IF(N604="základní",J604,0)</f>
        <v>0</v>
      </c>
      <c r="BF604" s="302">
        <f>IF(N604="snížená",J604,0)</f>
        <v>0</v>
      </c>
      <c r="BG604" s="302">
        <f>IF(N604="zákl. přenesená",J604,0)</f>
        <v>0</v>
      </c>
      <c r="BH604" s="302">
        <f>IF(N604="sníž. přenesená",J604,0)</f>
        <v>0</v>
      </c>
      <c r="BI604" s="302">
        <f>IF(N604="nulová",J604,0)</f>
        <v>0</v>
      </c>
      <c r="BJ604" s="276" t="s">
        <v>89</v>
      </c>
      <c r="BK604" s="302">
        <f>ROUND(I604*H604,2)</f>
        <v>0</v>
      </c>
      <c r="BL604" s="276" t="s">
        <v>231</v>
      </c>
      <c r="BM604" s="301" t="s">
        <v>1065</v>
      </c>
    </row>
    <row r="605" spans="2:51" s="156" customFormat="1" ht="11.25">
      <c r="B605" s="155"/>
      <c r="D605" s="157" t="s">
        <v>146</v>
      </c>
      <c r="E605" s="158" t="s">
        <v>1</v>
      </c>
      <c r="F605" s="159" t="s">
        <v>1066</v>
      </c>
      <c r="H605" s="158" t="s">
        <v>1</v>
      </c>
      <c r="I605" s="160"/>
      <c r="L605" s="155"/>
      <c r="M605" s="161"/>
      <c r="N605" s="162"/>
      <c r="O605" s="162"/>
      <c r="P605" s="162"/>
      <c r="Q605" s="162"/>
      <c r="R605" s="162"/>
      <c r="S605" s="162"/>
      <c r="T605" s="163"/>
      <c r="AT605" s="158" t="s">
        <v>146</v>
      </c>
      <c r="AU605" s="158" t="s">
        <v>91</v>
      </c>
      <c r="AV605" s="156" t="s">
        <v>89</v>
      </c>
      <c r="AW605" s="156" t="s">
        <v>35</v>
      </c>
      <c r="AX605" s="156" t="s">
        <v>81</v>
      </c>
      <c r="AY605" s="158" t="s">
        <v>137</v>
      </c>
    </row>
    <row r="606" spans="2:51" s="156" customFormat="1" ht="11.25">
      <c r="B606" s="155"/>
      <c r="D606" s="157" t="s">
        <v>146</v>
      </c>
      <c r="E606" s="158" t="s">
        <v>1</v>
      </c>
      <c r="F606" s="159" t="s">
        <v>1015</v>
      </c>
      <c r="H606" s="158" t="s">
        <v>1</v>
      </c>
      <c r="I606" s="160"/>
      <c r="L606" s="155"/>
      <c r="M606" s="161"/>
      <c r="N606" s="162"/>
      <c r="O606" s="162"/>
      <c r="P606" s="162"/>
      <c r="Q606" s="162"/>
      <c r="R606" s="162"/>
      <c r="S606" s="162"/>
      <c r="T606" s="163"/>
      <c r="AT606" s="158" t="s">
        <v>146</v>
      </c>
      <c r="AU606" s="158" t="s">
        <v>91</v>
      </c>
      <c r="AV606" s="156" t="s">
        <v>89</v>
      </c>
      <c r="AW606" s="156" t="s">
        <v>35</v>
      </c>
      <c r="AX606" s="156" t="s">
        <v>81</v>
      </c>
      <c r="AY606" s="158" t="s">
        <v>137</v>
      </c>
    </row>
    <row r="607" spans="2:51" s="165" customFormat="1" ht="11.25">
      <c r="B607" s="164"/>
      <c r="D607" s="157" t="s">
        <v>146</v>
      </c>
      <c r="E607" s="166" t="s">
        <v>1</v>
      </c>
      <c r="F607" s="167" t="s">
        <v>1067</v>
      </c>
      <c r="H607" s="168">
        <v>3.24</v>
      </c>
      <c r="I607" s="169"/>
      <c r="L607" s="164"/>
      <c r="M607" s="170"/>
      <c r="N607" s="171"/>
      <c r="O607" s="171"/>
      <c r="P607" s="171"/>
      <c r="Q607" s="171"/>
      <c r="R607" s="171"/>
      <c r="S607" s="171"/>
      <c r="T607" s="172"/>
      <c r="AT607" s="166" t="s">
        <v>146</v>
      </c>
      <c r="AU607" s="166" t="s">
        <v>91</v>
      </c>
      <c r="AV607" s="165" t="s">
        <v>91</v>
      </c>
      <c r="AW607" s="165" t="s">
        <v>35</v>
      </c>
      <c r="AX607" s="165" t="s">
        <v>81</v>
      </c>
      <c r="AY607" s="166" t="s">
        <v>137</v>
      </c>
    </row>
    <row r="608" spans="2:51" s="165" customFormat="1" ht="11.25">
      <c r="B608" s="164"/>
      <c r="D608" s="157" t="s">
        <v>146</v>
      </c>
      <c r="E608" s="166" t="s">
        <v>1</v>
      </c>
      <c r="F608" s="167" t="s">
        <v>1068</v>
      </c>
      <c r="H608" s="168">
        <v>0.26</v>
      </c>
      <c r="I608" s="169"/>
      <c r="L608" s="164"/>
      <c r="M608" s="170"/>
      <c r="N608" s="171"/>
      <c r="O608" s="171"/>
      <c r="P608" s="171"/>
      <c r="Q608" s="171"/>
      <c r="R608" s="171"/>
      <c r="S608" s="171"/>
      <c r="T608" s="172"/>
      <c r="AT608" s="166" t="s">
        <v>146</v>
      </c>
      <c r="AU608" s="166" t="s">
        <v>91</v>
      </c>
      <c r="AV608" s="165" t="s">
        <v>91</v>
      </c>
      <c r="AW608" s="165" t="s">
        <v>35</v>
      </c>
      <c r="AX608" s="165" t="s">
        <v>81</v>
      </c>
      <c r="AY608" s="166" t="s">
        <v>137</v>
      </c>
    </row>
    <row r="609" spans="2:51" s="174" customFormat="1" ht="11.25">
      <c r="B609" s="173"/>
      <c r="D609" s="157" t="s">
        <v>146</v>
      </c>
      <c r="E609" s="175" t="s">
        <v>345</v>
      </c>
      <c r="F609" s="176" t="s">
        <v>149</v>
      </c>
      <c r="H609" s="177">
        <v>3.5</v>
      </c>
      <c r="I609" s="178"/>
      <c r="L609" s="173"/>
      <c r="M609" s="179"/>
      <c r="N609" s="180"/>
      <c r="O609" s="180"/>
      <c r="P609" s="180"/>
      <c r="Q609" s="180"/>
      <c r="R609" s="180"/>
      <c r="S609" s="180"/>
      <c r="T609" s="181"/>
      <c r="AT609" s="175" t="s">
        <v>146</v>
      </c>
      <c r="AU609" s="175" t="s">
        <v>91</v>
      </c>
      <c r="AV609" s="174" t="s">
        <v>144</v>
      </c>
      <c r="AW609" s="174" t="s">
        <v>35</v>
      </c>
      <c r="AX609" s="174" t="s">
        <v>89</v>
      </c>
      <c r="AY609" s="175" t="s">
        <v>137</v>
      </c>
    </row>
    <row r="610" spans="2:51" s="165" customFormat="1" ht="11.25">
      <c r="B610" s="164"/>
      <c r="D610" s="157" t="s">
        <v>146</v>
      </c>
      <c r="F610" s="167" t="s">
        <v>1069</v>
      </c>
      <c r="H610" s="168">
        <v>4.55</v>
      </c>
      <c r="I610" s="169"/>
      <c r="L610" s="164"/>
      <c r="M610" s="170"/>
      <c r="N610" s="171"/>
      <c r="O610" s="171"/>
      <c r="P610" s="171"/>
      <c r="Q610" s="171"/>
      <c r="R610" s="171"/>
      <c r="S610" s="171"/>
      <c r="T610" s="172"/>
      <c r="AT610" s="166" t="s">
        <v>146</v>
      </c>
      <c r="AU610" s="166" t="s">
        <v>91</v>
      </c>
      <c r="AV610" s="165" t="s">
        <v>91</v>
      </c>
      <c r="AW610" s="165" t="s">
        <v>4</v>
      </c>
      <c r="AX610" s="165" t="s">
        <v>89</v>
      </c>
      <c r="AY610" s="166" t="s">
        <v>137</v>
      </c>
    </row>
    <row r="611" spans="1:65" s="42" customFormat="1" ht="16.5" customHeight="1">
      <c r="A611" s="29"/>
      <c r="B611" s="28"/>
      <c r="C611" s="145" t="s">
        <v>1070</v>
      </c>
      <c r="D611" s="145" t="s">
        <v>139</v>
      </c>
      <c r="E611" s="146" t="s">
        <v>1071</v>
      </c>
      <c r="F611" s="147" t="s">
        <v>1072</v>
      </c>
      <c r="G611" s="148" t="s">
        <v>157</v>
      </c>
      <c r="H611" s="149">
        <v>7.73</v>
      </c>
      <c r="I611" s="150"/>
      <c r="J611" s="151">
        <f>ROUND(I611*H611,2)</f>
        <v>0</v>
      </c>
      <c r="K611" s="147" t="s">
        <v>143</v>
      </c>
      <c r="L611" s="28"/>
      <c r="M611" s="300" t="s">
        <v>1</v>
      </c>
      <c r="N611" s="152" t="s">
        <v>46</v>
      </c>
      <c r="O611" s="65"/>
      <c r="P611" s="153">
        <f>O611*H611</f>
        <v>0</v>
      </c>
      <c r="Q611" s="153">
        <v>3E-05</v>
      </c>
      <c r="R611" s="153">
        <f>Q611*H611</f>
        <v>0.00023190000000000003</v>
      </c>
      <c r="S611" s="153">
        <v>0</v>
      </c>
      <c r="T611" s="154">
        <f>S611*H611</f>
        <v>0</v>
      </c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R611" s="301" t="s">
        <v>231</v>
      </c>
      <c r="AT611" s="301" t="s">
        <v>139</v>
      </c>
      <c r="AU611" s="301" t="s">
        <v>91</v>
      </c>
      <c r="AY611" s="276" t="s">
        <v>137</v>
      </c>
      <c r="BE611" s="302">
        <f>IF(N611="základní",J611,0)</f>
        <v>0</v>
      </c>
      <c r="BF611" s="302">
        <f>IF(N611="snížená",J611,0)</f>
        <v>0</v>
      </c>
      <c r="BG611" s="302">
        <f>IF(N611="zákl. přenesená",J611,0)</f>
        <v>0</v>
      </c>
      <c r="BH611" s="302">
        <f>IF(N611="sníž. přenesená",J611,0)</f>
        <v>0</v>
      </c>
      <c r="BI611" s="302">
        <f>IF(N611="nulová",J611,0)</f>
        <v>0</v>
      </c>
      <c r="BJ611" s="276" t="s">
        <v>89</v>
      </c>
      <c r="BK611" s="302">
        <f>ROUND(I611*H611,2)</f>
        <v>0</v>
      </c>
      <c r="BL611" s="276" t="s">
        <v>231</v>
      </c>
      <c r="BM611" s="301" t="s">
        <v>1073</v>
      </c>
    </row>
    <row r="612" spans="2:51" s="156" customFormat="1" ht="11.25">
      <c r="B612" s="155"/>
      <c r="D612" s="157" t="s">
        <v>146</v>
      </c>
      <c r="E612" s="158" t="s">
        <v>1</v>
      </c>
      <c r="F612" s="159" t="s">
        <v>1074</v>
      </c>
      <c r="H612" s="158" t="s">
        <v>1</v>
      </c>
      <c r="I612" s="160"/>
      <c r="L612" s="155"/>
      <c r="M612" s="161"/>
      <c r="N612" s="162"/>
      <c r="O612" s="162"/>
      <c r="P612" s="162"/>
      <c r="Q612" s="162"/>
      <c r="R612" s="162"/>
      <c r="S612" s="162"/>
      <c r="T612" s="163"/>
      <c r="AT612" s="158" t="s">
        <v>146</v>
      </c>
      <c r="AU612" s="158" t="s">
        <v>91</v>
      </c>
      <c r="AV612" s="156" t="s">
        <v>89</v>
      </c>
      <c r="AW612" s="156" t="s">
        <v>35</v>
      </c>
      <c r="AX612" s="156" t="s">
        <v>81</v>
      </c>
      <c r="AY612" s="158" t="s">
        <v>137</v>
      </c>
    </row>
    <row r="613" spans="2:51" s="156" customFormat="1" ht="11.25">
      <c r="B613" s="155"/>
      <c r="D613" s="157" t="s">
        <v>146</v>
      </c>
      <c r="E613" s="158" t="s">
        <v>1</v>
      </c>
      <c r="F613" s="159" t="s">
        <v>601</v>
      </c>
      <c r="H613" s="158" t="s">
        <v>1</v>
      </c>
      <c r="I613" s="160"/>
      <c r="L613" s="155"/>
      <c r="M613" s="161"/>
      <c r="N613" s="162"/>
      <c r="O613" s="162"/>
      <c r="P613" s="162"/>
      <c r="Q613" s="162"/>
      <c r="R613" s="162"/>
      <c r="S613" s="162"/>
      <c r="T613" s="163"/>
      <c r="AT613" s="158" t="s">
        <v>146</v>
      </c>
      <c r="AU613" s="158" t="s">
        <v>91</v>
      </c>
      <c r="AV613" s="156" t="s">
        <v>89</v>
      </c>
      <c r="AW613" s="156" t="s">
        <v>35</v>
      </c>
      <c r="AX613" s="156" t="s">
        <v>81</v>
      </c>
      <c r="AY613" s="158" t="s">
        <v>137</v>
      </c>
    </row>
    <row r="614" spans="2:51" s="165" customFormat="1" ht="11.25">
      <c r="B614" s="164"/>
      <c r="D614" s="157" t="s">
        <v>146</v>
      </c>
      <c r="E614" s="166" t="s">
        <v>1</v>
      </c>
      <c r="F614" s="167" t="s">
        <v>621</v>
      </c>
      <c r="H614" s="168">
        <v>7.73</v>
      </c>
      <c r="I614" s="169"/>
      <c r="L614" s="164"/>
      <c r="M614" s="170"/>
      <c r="N614" s="171"/>
      <c r="O614" s="171"/>
      <c r="P614" s="171"/>
      <c r="Q614" s="171"/>
      <c r="R614" s="171"/>
      <c r="S614" s="171"/>
      <c r="T614" s="172"/>
      <c r="AT614" s="166" t="s">
        <v>146</v>
      </c>
      <c r="AU614" s="166" t="s">
        <v>91</v>
      </c>
      <c r="AV614" s="165" t="s">
        <v>91</v>
      </c>
      <c r="AW614" s="165" t="s">
        <v>35</v>
      </c>
      <c r="AX614" s="165" t="s">
        <v>81</v>
      </c>
      <c r="AY614" s="166" t="s">
        <v>137</v>
      </c>
    </row>
    <row r="615" spans="2:51" s="174" customFormat="1" ht="11.25">
      <c r="B615" s="173"/>
      <c r="D615" s="157" t="s">
        <v>146</v>
      </c>
      <c r="E615" s="175" t="s">
        <v>1</v>
      </c>
      <c r="F615" s="176" t="s">
        <v>149</v>
      </c>
      <c r="H615" s="177">
        <v>7.73</v>
      </c>
      <c r="I615" s="178"/>
      <c r="L615" s="173"/>
      <c r="M615" s="179"/>
      <c r="N615" s="180"/>
      <c r="O615" s="180"/>
      <c r="P615" s="180"/>
      <c r="Q615" s="180"/>
      <c r="R615" s="180"/>
      <c r="S615" s="180"/>
      <c r="T615" s="181"/>
      <c r="AT615" s="175" t="s">
        <v>146</v>
      </c>
      <c r="AU615" s="175" t="s">
        <v>91</v>
      </c>
      <c r="AV615" s="174" t="s">
        <v>144</v>
      </c>
      <c r="AW615" s="174" t="s">
        <v>35</v>
      </c>
      <c r="AX615" s="174" t="s">
        <v>89</v>
      </c>
      <c r="AY615" s="175" t="s">
        <v>137</v>
      </c>
    </row>
    <row r="616" spans="1:65" s="42" customFormat="1" ht="24.2" customHeight="1">
      <c r="A616" s="29"/>
      <c r="B616" s="28"/>
      <c r="C616" s="145" t="s">
        <v>1075</v>
      </c>
      <c r="D616" s="145" t="s">
        <v>139</v>
      </c>
      <c r="E616" s="146" t="s">
        <v>1076</v>
      </c>
      <c r="F616" s="147" t="s">
        <v>1077</v>
      </c>
      <c r="G616" s="148" t="s">
        <v>142</v>
      </c>
      <c r="H616" s="149">
        <v>18.345</v>
      </c>
      <c r="I616" s="150"/>
      <c r="J616" s="151">
        <f>ROUND(I616*H616,2)</f>
        <v>0</v>
      </c>
      <c r="K616" s="147" t="s">
        <v>143</v>
      </c>
      <c r="L616" s="28"/>
      <c r="M616" s="300" t="s">
        <v>1</v>
      </c>
      <c r="N616" s="152" t="s">
        <v>46</v>
      </c>
      <c r="O616" s="65"/>
      <c r="P616" s="153">
        <f>O616*H616</f>
        <v>0</v>
      </c>
      <c r="Q616" s="153">
        <v>5E-05</v>
      </c>
      <c r="R616" s="153">
        <f>Q616*H616</f>
        <v>0.00091725</v>
      </c>
      <c r="S616" s="153">
        <v>0</v>
      </c>
      <c r="T616" s="154">
        <f>S616*H616</f>
        <v>0</v>
      </c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R616" s="301" t="s">
        <v>231</v>
      </c>
      <c r="AT616" s="301" t="s">
        <v>139</v>
      </c>
      <c r="AU616" s="301" t="s">
        <v>91</v>
      </c>
      <c r="AY616" s="276" t="s">
        <v>137</v>
      </c>
      <c r="BE616" s="302">
        <f>IF(N616="základní",J616,0)</f>
        <v>0</v>
      </c>
      <c r="BF616" s="302">
        <f>IF(N616="snížená",J616,0)</f>
        <v>0</v>
      </c>
      <c r="BG616" s="302">
        <f>IF(N616="zákl. přenesená",J616,0)</f>
        <v>0</v>
      </c>
      <c r="BH616" s="302">
        <f>IF(N616="sníž. přenesená",J616,0)</f>
        <v>0</v>
      </c>
      <c r="BI616" s="302">
        <f>IF(N616="nulová",J616,0)</f>
        <v>0</v>
      </c>
      <c r="BJ616" s="276" t="s">
        <v>89</v>
      </c>
      <c r="BK616" s="302">
        <f>ROUND(I616*H616,2)</f>
        <v>0</v>
      </c>
      <c r="BL616" s="276" t="s">
        <v>231</v>
      </c>
      <c r="BM616" s="301" t="s">
        <v>1078</v>
      </c>
    </row>
    <row r="617" spans="2:51" s="156" customFormat="1" ht="11.25">
      <c r="B617" s="155"/>
      <c r="D617" s="157" t="s">
        <v>146</v>
      </c>
      <c r="E617" s="158" t="s">
        <v>1</v>
      </c>
      <c r="F617" s="159" t="s">
        <v>1079</v>
      </c>
      <c r="H617" s="158" t="s">
        <v>1</v>
      </c>
      <c r="I617" s="160"/>
      <c r="L617" s="155"/>
      <c r="M617" s="161"/>
      <c r="N617" s="162"/>
      <c r="O617" s="162"/>
      <c r="P617" s="162"/>
      <c r="Q617" s="162"/>
      <c r="R617" s="162"/>
      <c r="S617" s="162"/>
      <c r="T617" s="163"/>
      <c r="AT617" s="158" t="s">
        <v>146</v>
      </c>
      <c r="AU617" s="158" t="s">
        <v>91</v>
      </c>
      <c r="AV617" s="156" t="s">
        <v>89</v>
      </c>
      <c r="AW617" s="156" t="s">
        <v>35</v>
      </c>
      <c r="AX617" s="156" t="s">
        <v>81</v>
      </c>
      <c r="AY617" s="158" t="s">
        <v>137</v>
      </c>
    </row>
    <row r="618" spans="2:51" s="156" customFormat="1" ht="11.25">
      <c r="B618" s="155"/>
      <c r="D618" s="157" t="s">
        <v>146</v>
      </c>
      <c r="E618" s="158" t="s">
        <v>1</v>
      </c>
      <c r="F618" s="159" t="s">
        <v>601</v>
      </c>
      <c r="H618" s="158" t="s">
        <v>1</v>
      </c>
      <c r="I618" s="160"/>
      <c r="L618" s="155"/>
      <c r="M618" s="161"/>
      <c r="N618" s="162"/>
      <c r="O618" s="162"/>
      <c r="P618" s="162"/>
      <c r="Q618" s="162"/>
      <c r="R618" s="162"/>
      <c r="S618" s="162"/>
      <c r="T618" s="163"/>
      <c r="AT618" s="158" t="s">
        <v>146</v>
      </c>
      <c r="AU618" s="158" t="s">
        <v>91</v>
      </c>
      <c r="AV618" s="156" t="s">
        <v>89</v>
      </c>
      <c r="AW618" s="156" t="s">
        <v>35</v>
      </c>
      <c r="AX618" s="156" t="s">
        <v>81</v>
      </c>
      <c r="AY618" s="158" t="s">
        <v>137</v>
      </c>
    </row>
    <row r="619" spans="2:51" s="165" customFormat="1" ht="11.25">
      <c r="B619" s="164"/>
      <c r="D619" s="157" t="s">
        <v>146</v>
      </c>
      <c r="E619" s="166" t="s">
        <v>1</v>
      </c>
      <c r="F619" s="167" t="s">
        <v>180</v>
      </c>
      <c r="H619" s="168">
        <v>14.845</v>
      </c>
      <c r="I619" s="169"/>
      <c r="L619" s="164"/>
      <c r="M619" s="170"/>
      <c r="N619" s="171"/>
      <c r="O619" s="171"/>
      <c r="P619" s="171"/>
      <c r="Q619" s="171"/>
      <c r="R619" s="171"/>
      <c r="S619" s="171"/>
      <c r="T619" s="172"/>
      <c r="AT619" s="166" t="s">
        <v>146</v>
      </c>
      <c r="AU619" s="166" t="s">
        <v>91</v>
      </c>
      <c r="AV619" s="165" t="s">
        <v>91</v>
      </c>
      <c r="AW619" s="165" t="s">
        <v>35</v>
      </c>
      <c r="AX619" s="165" t="s">
        <v>81</v>
      </c>
      <c r="AY619" s="166" t="s">
        <v>137</v>
      </c>
    </row>
    <row r="620" spans="2:51" s="156" customFormat="1" ht="11.25">
      <c r="B620" s="155"/>
      <c r="D620" s="157" t="s">
        <v>146</v>
      </c>
      <c r="E620" s="158" t="s">
        <v>1</v>
      </c>
      <c r="F620" s="159" t="s">
        <v>1080</v>
      </c>
      <c r="H620" s="158" t="s">
        <v>1</v>
      </c>
      <c r="I620" s="160"/>
      <c r="L620" s="155"/>
      <c r="M620" s="161"/>
      <c r="N620" s="162"/>
      <c r="O620" s="162"/>
      <c r="P620" s="162"/>
      <c r="Q620" s="162"/>
      <c r="R620" s="162"/>
      <c r="S620" s="162"/>
      <c r="T620" s="163"/>
      <c r="AT620" s="158" t="s">
        <v>146</v>
      </c>
      <c r="AU620" s="158" t="s">
        <v>91</v>
      </c>
      <c r="AV620" s="156" t="s">
        <v>89</v>
      </c>
      <c r="AW620" s="156" t="s">
        <v>35</v>
      </c>
      <c r="AX620" s="156" t="s">
        <v>81</v>
      </c>
      <c r="AY620" s="158" t="s">
        <v>137</v>
      </c>
    </row>
    <row r="621" spans="2:51" s="156" customFormat="1" ht="11.25">
      <c r="B621" s="155"/>
      <c r="D621" s="157" t="s">
        <v>146</v>
      </c>
      <c r="E621" s="158" t="s">
        <v>1</v>
      </c>
      <c r="F621" s="159" t="s">
        <v>1015</v>
      </c>
      <c r="H621" s="158" t="s">
        <v>1</v>
      </c>
      <c r="I621" s="160"/>
      <c r="L621" s="155"/>
      <c r="M621" s="161"/>
      <c r="N621" s="162"/>
      <c r="O621" s="162"/>
      <c r="P621" s="162"/>
      <c r="Q621" s="162"/>
      <c r="R621" s="162"/>
      <c r="S621" s="162"/>
      <c r="T621" s="163"/>
      <c r="AT621" s="158" t="s">
        <v>146</v>
      </c>
      <c r="AU621" s="158" t="s">
        <v>91</v>
      </c>
      <c r="AV621" s="156" t="s">
        <v>89</v>
      </c>
      <c r="AW621" s="156" t="s">
        <v>35</v>
      </c>
      <c r="AX621" s="156" t="s">
        <v>81</v>
      </c>
      <c r="AY621" s="158" t="s">
        <v>137</v>
      </c>
    </row>
    <row r="622" spans="2:51" s="165" customFormat="1" ht="11.25">
      <c r="B622" s="164"/>
      <c r="D622" s="157" t="s">
        <v>146</v>
      </c>
      <c r="E622" s="166" t="s">
        <v>1</v>
      </c>
      <c r="F622" s="167" t="s">
        <v>1016</v>
      </c>
      <c r="H622" s="168">
        <v>3.5</v>
      </c>
      <c r="I622" s="169"/>
      <c r="L622" s="164"/>
      <c r="M622" s="170"/>
      <c r="N622" s="171"/>
      <c r="O622" s="171"/>
      <c r="P622" s="171"/>
      <c r="Q622" s="171"/>
      <c r="R622" s="171"/>
      <c r="S622" s="171"/>
      <c r="T622" s="172"/>
      <c r="AT622" s="166" t="s">
        <v>146</v>
      </c>
      <c r="AU622" s="166" t="s">
        <v>91</v>
      </c>
      <c r="AV622" s="165" t="s">
        <v>91</v>
      </c>
      <c r="AW622" s="165" t="s">
        <v>35</v>
      </c>
      <c r="AX622" s="165" t="s">
        <v>81</v>
      </c>
      <c r="AY622" s="166" t="s">
        <v>137</v>
      </c>
    </row>
    <row r="623" spans="2:51" s="174" customFormat="1" ht="11.25">
      <c r="B623" s="173"/>
      <c r="D623" s="157" t="s">
        <v>146</v>
      </c>
      <c r="E623" s="175" t="s">
        <v>1</v>
      </c>
      <c r="F623" s="176" t="s">
        <v>149</v>
      </c>
      <c r="H623" s="177">
        <v>18.345</v>
      </c>
      <c r="I623" s="178"/>
      <c r="L623" s="173"/>
      <c r="M623" s="179"/>
      <c r="N623" s="180"/>
      <c r="O623" s="180"/>
      <c r="P623" s="180"/>
      <c r="Q623" s="180"/>
      <c r="R623" s="180"/>
      <c r="S623" s="180"/>
      <c r="T623" s="181"/>
      <c r="AT623" s="175" t="s">
        <v>146</v>
      </c>
      <c r="AU623" s="175" t="s">
        <v>91</v>
      </c>
      <c r="AV623" s="174" t="s">
        <v>144</v>
      </c>
      <c r="AW623" s="174" t="s">
        <v>35</v>
      </c>
      <c r="AX623" s="174" t="s">
        <v>89</v>
      </c>
      <c r="AY623" s="175" t="s">
        <v>137</v>
      </c>
    </row>
    <row r="624" spans="1:65" s="42" customFormat="1" ht="44.25" customHeight="1">
      <c r="A624" s="29"/>
      <c r="B624" s="28"/>
      <c r="C624" s="145" t="s">
        <v>1081</v>
      </c>
      <c r="D624" s="145" t="s">
        <v>139</v>
      </c>
      <c r="E624" s="146" t="s">
        <v>1082</v>
      </c>
      <c r="F624" s="147" t="s">
        <v>1083</v>
      </c>
      <c r="G624" s="148" t="s">
        <v>226</v>
      </c>
      <c r="H624" s="149">
        <v>0.77</v>
      </c>
      <c r="I624" s="150"/>
      <c r="J624" s="151">
        <f>ROUND(I624*H624,2)</f>
        <v>0</v>
      </c>
      <c r="K624" s="147" t="s">
        <v>143</v>
      </c>
      <c r="L624" s="28"/>
      <c r="M624" s="300" t="s">
        <v>1</v>
      </c>
      <c r="N624" s="152" t="s">
        <v>46</v>
      </c>
      <c r="O624" s="65"/>
      <c r="P624" s="153">
        <f>O624*H624</f>
        <v>0</v>
      </c>
      <c r="Q624" s="153">
        <v>0</v>
      </c>
      <c r="R624" s="153">
        <f>Q624*H624</f>
        <v>0</v>
      </c>
      <c r="S624" s="153">
        <v>0</v>
      </c>
      <c r="T624" s="154">
        <f>S624*H624</f>
        <v>0</v>
      </c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R624" s="301" t="s">
        <v>231</v>
      </c>
      <c r="AT624" s="301" t="s">
        <v>139</v>
      </c>
      <c r="AU624" s="301" t="s">
        <v>91</v>
      </c>
      <c r="AY624" s="276" t="s">
        <v>137</v>
      </c>
      <c r="BE624" s="302">
        <f>IF(N624="základní",J624,0)</f>
        <v>0</v>
      </c>
      <c r="BF624" s="302">
        <f>IF(N624="snížená",J624,0)</f>
        <v>0</v>
      </c>
      <c r="BG624" s="302">
        <f>IF(N624="zákl. přenesená",J624,0)</f>
        <v>0</v>
      </c>
      <c r="BH624" s="302">
        <f>IF(N624="sníž. přenesená",J624,0)</f>
        <v>0</v>
      </c>
      <c r="BI624" s="302">
        <f>IF(N624="nulová",J624,0)</f>
        <v>0</v>
      </c>
      <c r="BJ624" s="276" t="s">
        <v>89</v>
      </c>
      <c r="BK624" s="302">
        <f>ROUND(I624*H624,2)</f>
        <v>0</v>
      </c>
      <c r="BL624" s="276" t="s">
        <v>231</v>
      </c>
      <c r="BM624" s="301" t="s">
        <v>1084</v>
      </c>
    </row>
    <row r="625" spans="1:65" s="42" customFormat="1" ht="49.15" customHeight="1">
      <c r="A625" s="29"/>
      <c r="B625" s="28"/>
      <c r="C625" s="145" t="s">
        <v>1085</v>
      </c>
      <c r="D625" s="145" t="s">
        <v>139</v>
      </c>
      <c r="E625" s="146" t="s">
        <v>1086</v>
      </c>
      <c r="F625" s="147" t="s">
        <v>1087</v>
      </c>
      <c r="G625" s="148" t="s">
        <v>226</v>
      </c>
      <c r="H625" s="149">
        <v>0.77</v>
      </c>
      <c r="I625" s="150"/>
      <c r="J625" s="151">
        <f>ROUND(I625*H625,2)</f>
        <v>0</v>
      </c>
      <c r="K625" s="147" t="s">
        <v>143</v>
      </c>
      <c r="L625" s="28"/>
      <c r="M625" s="300" t="s">
        <v>1</v>
      </c>
      <c r="N625" s="152" t="s">
        <v>46</v>
      </c>
      <c r="O625" s="65"/>
      <c r="P625" s="153">
        <f>O625*H625</f>
        <v>0</v>
      </c>
      <c r="Q625" s="153">
        <v>0</v>
      </c>
      <c r="R625" s="153">
        <f>Q625*H625</f>
        <v>0</v>
      </c>
      <c r="S625" s="153">
        <v>0</v>
      </c>
      <c r="T625" s="154">
        <f>S625*H625</f>
        <v>0</v>
      </c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R625" s="301" t="s">
        <v>231</v>
      </c>
      <c r="AT625" s="301" t="s">
        <v>139</v>
      </c>
      <c r="AU625" s="301" t="s">
        <v>91</v>
      </c>
      <c r="AY625" s="276" t="s">
        <v>137</v>
      </c>
      <c r="BE625" s="302">
        <f>IF(N625="základní",J625,0)</f>
        <v>0</v>
      </c>
      <c r="BF625" s="302">
        <f>IF(N625="snížená",J625,0)</f>
        <v>0</v>
      </c>
      <c r="BG625" s="302">
        <f>IF(N625="zákl. přenesená",J625,0)</f>
        <v>0</v>
      </c>
      <c r="BH625" s="302">
        <f>IF(N625="sníž. přenesená",J625,0)</f>
        <v>0</v>
      </c>
      <c r="BI625" s="302">
        <f>IF(N625="nulová",J625,0)</f>
        <v>0</v>
      </c>
      <c r="BJ625" s="276" t="s">
        <v>89</v>
      </c>
      <c r="BK625" s="302">
        <f>ROUND(I625*H625,2)</f>
        <v>0</v>
      </c>
      <c r="BL625" s="276" t="s">
        <v>231</v>
      </c>
      <c r="BM625" s="301" t="s">
        <v>1088</v>
      </c>
    </row>
    <row r="626" spans="2:63" s="135" customFormat="1" ht="22.9" customHeight="1">
      <c r="B626" s="134"/>
      <c r="D626" s="136" t="s">
        <v>80</v>
      </c>
      <c r="E626" s="143" t="s">
        <v>1089</v>
      </c>
      <c r="F626" s="143" t="s">
        <v>1090</v>
      </c>
      <c r="I626" s="138"/>
      <c r="J626" s="144">
        <f>BK626</f>
        <v>0</v>
      </c>
      <c r="L626" s="134"/>
      <c r="M626" s="139"/>
      <c r="N626" s="140"/>
      <c r="O626" s="140"/>
      <c r="P626" s="141">
        <f>SUM(P627:P632)</f>
        <v>0</v>
      </c>
      <c r="Q626" s="140"/>
      <c r="R626" s="141">
        <f>SUM(R627:R632)</f>
        <v>0.023</v>
      </c>
      <c r="S626" s="140"/>
      <c r="T626" s="142">
        <f>SUM(T627:T632)</f>
        <v>0</v>
      </c>
      <c r="AR626" s="136" t="s">
        <v>91</v>
      </c>
      <c r="AT626" s="298" t="s">
        <v>80</v>
      </c>
      <c r="AU626" s="298" t="s">
        <v>89</v>
      </c>
      <c r="AY626" s="136" t="s">
        <v>137</v>
      </c>
      <c r="BK626" s="299">
        <f>SUM(BK627:BK632)</f>
        <v>0</v>
      </c>
    </row>
    <row r="627" spans="1:65" s="42" customFormat="1" ht="24.2" customHeight="1">
      <c r="A627" s="29"/>
      <c r="B627" s="28"/>
      <c r="C627" s="145" t="s">
        <v>1091</v>
      </c>
      <c r="D627" s="145" t="s">
        <v>139</v>
      </c>
      <c r="E627" s="146" t="s">
        <v>1092</v>
      </c>
      <c r="F627" s="147" t="s">
        <v>1093</v>
      </c>
      <c r="G627" s="148" t="s">
        <v>142</v>
      </c>
      <c r="H627" s="149">
        <v>50</v>
      </c>
      <c r="I627" s="150"/>
      <c r="J627" s="151">
        <f>ROUND(I627*H627,2)</f>
        <v>0</v>
      </c>
      <c r="K627" s="147" t="s">
        <v>1</v>
      </c>
      <c r="L627" s="28"/>
      <c r="M627" s="300" t="s">
        <v>1</v>
      </c>
      <c r="N627" s="152" t="s">
        <v>46</v>
      </c>
      <c r="O627" s="65"/>
      <c r="P627" s="153">
        <f>O627*H627</f>
        <v>0</v>
      </c>
      <c r="Q627" s="153">
        <v>0</v>
      </c>
      <c r="R627" s="153">
        <f>Q627*H627</f>
        <v>0</v>
      </c>
      <c r="S627" s="153">
        <v>0</v>
      </c>
      <c r="T627" s="154">
        <f>S627*H627</f>
        <v>0</v>
      </c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R627" s="301" t="s">
        <v>231</v>
      </c>
      <c r="AT627" s="301" t="s">
        <v>139</v>
      </c>
      <c r="AU627" s="301" t="s">
        <v>91</v>
      </c>
      <c r="AY627" s="276" t="s">
        <v>137</v>
      </c>
      <c r="BE627" s="302">
        <f>IF(N627="základní",J627,0)</f>
        <v>0</v>
      </c>
      <c r="BF627" s="302">
        <f>IF(N627="snížená",J627,0)</f>
        <v>0</v>
      </c>
      <c r="BG627" s="302">
        <f>IF(N627="zákl. přenesená",J627,0)</f>
        <v>0</v>
      </c>
      <c r="BH627" s="302">
        <f>IF(N627="sníž. přenesená",J627,0)</f>
        <v>0</v>
      </c>
      <c r="BI627" s="302">
        <f>IF(N627="nulová",J627,0)</f>
        <v>0</v>
      </c>
      <c r="BJ627" s="276" t="s">
        <v>89</v>
      </c>
      <c r="BK627" s="302">
        <f>ROUND(I627*H627,2)</f>
        <v>0</v>
      </c>
      <c r="BL627" s="276" t="s">
        <v>231</v>
      </c>
      <c r="BM627" s="301" t="s">
        <v>1094</v>
      </c>
    </row>
    <row r="628" spans="1:65" s="42" customFormat="1" ht="33" customHeight="1">
      <c r="A628" s="29"/>
      <c r="B628" s="28"/>
      <c r="C628" s="145" t="s">
        <v>1095</v>
      </c>
      <c r="D628" s="145" t="s">
        <v>139</v>
      </c>
      <c r="E628" s="146" t="s">
        <v>1096</v>
      </c>
      <c r="F628" s="147" t="s">
        <v>1097</v>
      </c>
      <c r="G628" s="148" t="s">
        <v>142</v>
      </c>
      <c r="H628" s="149">
        <v>50</v>
      </c>
      <c r="I628" s="150"/>
      <c r="J628" s="151">
        <f>ROUND(I628*H628,2)</f>
        <v>0</v>
      </c>
      <c r="K628" s="147" t="s">
        <v>143</v>
      </c>
      <c r="L628" s="28"/>
      <c r="M628" s="300" t="s">
        <v>1</v>
      </c>
      <c r="N628" s="152" t="s">
        <v>46</v>
      </c>
      <c r="O628" s="65"/>
      <c r="P628" s="153">
        <f>O628*H628</f>
        <v>0</v>
      </c>
      <c r="Q628" s="153">
        <v>0.0002</v>
      </c>
      <c r="R628" s="153">
        <f>Q628*H628</f>
        <v>0.01</v>
      </c>
      <c r="S628" s="153">
        <v>0</v>
      </c>
      <c r="T628" s="154">
        <f>S628*H628</f>
        <v>0</v>
      </c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R628" s="301" t="s">
        <v>231</v>
      </c>
      <c r="AT628" s="301" t="s">
        <v>139</v>
      </c>
      <c r="AU628" s="301" t="s">
        <v>91</v>
      </c>
      <c r="AY628" s="276" t="s">
        <v>137</v>
      </c>
      <c r="BE628" s="302">
        <f>IF(N628="základní",J628,0)</f>
        <v>0</v>
      </c>
      <c r="BF628" s="302">
        <f>IF(N628="snížená",J628,0)</f>
        <v>0</v>
      </c>
      <c r="BG628" s="302">
        <f>IF(N628="zákl. přenesená",J628,0)</f>
        <v>0</v>
      </c>
      <c r="BH628" s="302">
        <f>IF(N628="sníž. přenesená",J628,0)</f>
        <v>0</v>
      </c>
      <c r="BI628" s="302">
        <f>IF(N628="nulová",J628,0)</f>
        <v>0</v>
      </c>
      <c r="BJ628" s="276" t="s">
        <v>89</v>
      </c>
      <c r="BK628" s="302">
        <f>ROUND(I628*H628,2)</f>
        <v>0</v>
      </c>
      <c r="BL628" s="276" t="s">
        <v>231</v>
      </c>
      <c r="BM628" s="301" t="s">
        <v>1098</v>
      </c>
    </row>
    <row r="629" spans="1:65" s="42" customFormat="1" ht="37.9" customHeight="1">
      <c r="A629" s="29"/>
      <c r="B629" s="28"/>
      <c r="C629" s="145" t="s">
        <v>1099</v>
      </c>
      <c r="D629" s="145" t="s">
        <v>139</v>
      </c>
      <c r="E629" s="146" t="s">
        <v>1100</v>
      </c>
      <c r="F629" s="147" t="s">
        <v>1101</v>
      </c>
      <c r="G629" s="148" t="s">
        <v>142</v>
      </c>
      <c r="H629" s="149">
        <v>50</v>
      </c>
      <c r="I629" s="150"/>
      <c r="J629" s="151">
        <f>ROUND(I629*H629,2)</f>
        <v>0</v>
      </c>
      <c r="K629" s="147" t="s">
        <v>143</v>
      </c>
      <c r="L629" s="28"/>
      <c r="M629" s="300" t="s">
        <v>1</v>
      </c>
      <c r="N629" s="152" t="s">
        <v>46</v>
      </c>
      <c r="O629" s="65"/>
      <c r="P629" s="153">
        <f>O629*H629</f>
        <v>0</v>
      </c>
      <c r="Q629" s="153">
        <v>0.00026</v>
      </c>
      <c r="R629" s="153">
        <f>Q629*H629</f>
        <v>0.013</v>
      </c>
      <c r="S629" s="153">
        <v>0</v>
      </c>
      <c r="T629" s="154">
        <f>S629*H629</f>
        <v>0</v>
      </c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R629" s="301" t="s">
        <v>231</v>
      </c>
      <c r="AT629" s="301" t="s">
        <v>139</v>
      </c>
      <c r="AU629" s="301" t="s">
        <v>91</v>
      </c>
      <c r="AY629" s="276" t="s">
        <v>137</v>
      </c>
      <c r="BE629" s="302">
        <f>IF(N629="základní",J629,0)</f>
        <v>0</v>
      </c>
      <c r="BF629" s="302">
        <f>IF(N629="snížená",J629,0)</f>
        <v>0</v>
      </c>
      <c r="BG629" s="302">
        <f>IF(N629="zákl. přenesená",J629,0)</f>
        <v>0</v>
      </c>
      <c r="BH629" s="302">
        <f>IF(N629="sníž. přenesená",J629,0)</f>
        <v>0</v>
      </c>
      <c r="BI629" s="302">
        <f>IF(N629="nulová",J629,0)</f>
        <v>0</v>
      </c>
      <c r="BJ629" s="276" t="s">
        <v>89</v>
      </c>
      <c r="BK629" s="302">
        <f>ROUND(I629*H629,2)</f>
        <v>0</v>
      </c>
      <c r="BL629" s="276" t="s">
        <v>231</v>
      </c>
      <c r="BM629" s="301" t="s">
        <v>1102</v>
      </c>
    </row>
    <row r="630" spans="2:51" s="156" customFormat="1" ht="11.25">
      <c r="B630" s="155"/>
      <c r="D630" s="157" t="s">
        <v>146</v>
      </c>
      <c r="E630" s="158" t="s">
        <v>1</v>
      </c>
      <c r="F630" s="159" t="s">
        <v>1103</v>
      </c>
      <c r="H630" s="158" t="s">
        <v>1</v>
      </c>
      <c r="I630" s="160"/>
      <c r="L630" s="155"/>
      <c r="M630" s="161"/>
      <c r="N630" s="162"/>
      <c r="O630" s="162"/>
      <c r="P630" s="162"/>
      <c r="Q630" s="162"/>
      <c r="R630" s="162"/>
      <c r="S630" s="162"/>
      <c r="T630" s="163"/>
      <c r="AT630" s="158" t="s">
        <v>146</v>
      </c>
      <c r="AU630" s="158" t="s">
        <v>91</v>
      </c>
      <c r="AV630" s="156" t="s">
        <v>89</v>
      </c>
      <c r="AW630" s="156" t="s">
        <v>35</v>
      </c>
      <c r="AX630" s="156" t="s">
        <v>81</v>
      </c>
      <c r="AY630" s="158" t="s">
        <v>137</v>
      </c>
    </row>
    <row r="631" spans="2:51" s="165" customFormat="1" ht="11.25">
      <c r="B631" s="164"/>
      <c r="D631" s="157" t="s">
        <v>146</v>
      </c>
      <c r="E631" s="166" t="s">
        <v>1</v>
      </c>
      <c r="F631" s="167" t="s">
        <v>1104</v>
      </c>
      <c r="H631" s="168">
        <v>50</v>
      </c>
      <c r="I631" s="169"/>
      <c r="L631" s="164"/>
      <c r="M631" s="170"/>
      <c r="N631" s="171"/>
      <c r="O631" s="171"/>
      <c r="P631" s="171"/>
      <c r="Q631" s="171"/>
      <c r="R631" s="171"/>
      <c r="S631" s="171"/>
      <c r="T631" s="172"/>
      <c r="AT631" s="166" t="s">
        <v>146</v>
      </c>
      <c r="AU631" s="166" t="s">
        <v>91</v>
      </c>
      <c r="AV631" s="165" t="s">
        <v>91</v>
      </c>
      <c r="AW631" s="165" t="s">
        <v>35</v>
      </c>
      <c r="AX631" s="165" t="s">
        <v>81</v>
      </c>
      <c r="AY631" s="166" t="s">
        <v>137</v>
      </c>
    </row>
    <row r="632" spans="2:51" s="174" customFormat="1" ht="11.25">
      <c r="B632" s="173"/>
      <c r="D632" s="157" t="s">
        <v>146</v>
      </c>
      <c r="E632" s="175" t="s">
        <v>1</v>
      </c>
      <c r="F632" s="176" t="s">
        <v>149</v>
      </c>
      <c r="H632" s="177">
        <v>50</v>
      </c>
      <c r="I632" s="178"/>
      <c r="L632" s="173"/>
      <c r="M632" s="179"/>
      <c r="N632" s="180"/>
      <c r="O632" s="180"/>
      <c r="P632" s="180"/>
      <c r="Q632" s="180"/>
      <c r="R632" s="180"/>
      <c r="S632" s="180"/>
      <c r="T632" s="181"/>
      <c r="AT632" s="175" t="s">
        <v>146</v>
      </c>
      <c r="AU632" s="175" t="s">
        <v>91</v>
      </c>
      <c r="AV632" s="174" t="s">
        <v>144</v>
      </c>
      <c r="AW632" s="174" t="s">
        <v>35</v>
      </c>
      <c r="AX632" s="174" t="s">
        <v>89</v>
      </c>
      <c r="AY632" s="175" t="s">
        <v>137</v>
      </c>
    </row>
    <row r="633" spans="2:63" s="135" customFormat="1" ht="25.9" customHeight="1">
      <c r="B633" s="134"/>
      <c r="D633" s="136" t="s">
        <v>80</v>
      </c>
      <c r="E633" s="137" t="s">
        <v>330</v>
      </c>
      <c r="F633" s="137" t="s">
        <v>331</v>
      </c>
      <c r="I633" s="138"/>
      <c r="J633" s="124">
        <f>BK633</f>
        <v>0</v>
      </c>
      <c r="L633" s="134"/>
      <c r="M633" s="139"/>
      <c r="N633" s="140"/>
      <c r="O633" s="140"/>
      <c r="P633" s="141">
        <f>SUM(P634:P650)</f>
        <v>0</v>
      </c>
      <c r="Q633" s="140"/>
      <c r="R633" s="141">
        <f>SUM(R634:R650)</f>
        <v>0</v>
      </c>
      <c r="S633" s="140"/>
      <c r="T633" s="142">
        <f>SUM(T634:T650)</f>
        <v>0</v>
      </c>
      <c r="AR633" s="136" t="s">
        <v>144</v>
      </c>
      <c r="AT633" s="298" t="s">
        <v>80</v>
      </c>
      <c r="AU633" s="298" t="s">
        <v>81</v>
      </c>
      <c r="AY633" s="136" t="s">
        <v>137</v>
      </c>
      <c r="BK633" s="299">
        <f>SUM(BK634:BK650)</f>
        <v>0</v>
      </c>
    </row>
    <row r="634" spans="1:65" s="42" customFormat="1" ht="33" customHeight="1">
      <c r="A634" s="29"/>
      <c r="B634" s="28"/>
      <c r="C634" s="145" t="s">
        <v>1105</v>
      </c>
      <c r="D634" s="145" t="s">
        <v>139</v>
      </c>
      <c r="E634" s="146" t="s">
        <v>1106</v>
      </c>
      <c r="F634" s="147" t="s">
        <v>1107</v>
      </c>
      <c r="G634" s="148" t="s">
        <v>299</v>
      </c>
      <c r="H634" s="149">
        <v>4</v>
      </c>
      <c r="I634" s="150"/>
      <c r="J634" s="151">
        <f aca="true" t="shared" si="20" ref="J634:J650">ROUND(I634*H634,2)</f>
        <v>0</v>
      </c>
      <c r="K634" s="147" t="s">
        <v>1</v>
      </c>
      <c r="L634" s="28"/>
      <c r="M634" s="300" t="s">
        <v>1</v>
      </c>
      <c r="N634" s="152" t="s">
        <v>46</v>
      </c>
      <c r="O634" s="65"/>
      <c r="P634" s="153">
        <f aca="true" t="shared" si="21" ref="P634:P650">O634*H634</f>
        <v>0</v>
      </c>
      <c r="Q634" s="153">
        <v>0</v>
      </c>
      <c r="R634" s="153">
        <f aca="true" t="shared" si="22" ref="R634:R650">Q634*H634</f>
        <v>0</v>
      </c>
      <c r="S634" s="153">
        <v>0</v>
      </c>
      <c r="T634" s="154">
        <f aca="true" t="shared" si="23" ref="T634:T650">S634*H634</f>
        <v>0</v>
      </c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R634" s="301" t="s">
        <v>144</v>
      </c>
      <c r="AT634" s="301" t="s">
        <v>139</v>
      </c>
      <c r="AU634" s="301" t="s">
        <v>89</v>
      </c>
      <c r="AY634" s="276" t="s">
        <v>137</v>
      </c>
      <c r="BE634" s="302">
        <f aca="true" t="shared" si="24" ref="BE634:BE650">IF(N634="základní",J634,0)</f>
        <v>0</v>
      </c>
      <c r="BF634" s="302">
        <f aca="true" t="shared" si="25" ref="BF634:BF650">IF(N634="snížená",J634,0)</f>
        <v>0</v>
      </c>
      <c r="BG634" s="302">
        <f aca="true" t="shared" si="26" ref="BG634:BG650">IF(N634="zákl. přenesená",J634,0)</f>
        <v>0</v>
      </c>
      <c r="BH634" s="302">
        <f aca="true" t="shared" si="27" ref="BH634:BH650">IF(N634="sníž. přenesená",J634,0)</f>
        <v>0</v>
      </c>
      <c r="BI634" s="302">
        <f aca="true" t="shared" si="28" ref="BI634:BI650">IF(N634="nulová",J634,0)</f>
        <v>0</v>
      </c>
      <c r="BJ634" s="276" t="s">
        <v>89</v>
      </c>
      <c r="BK634" s="302">
        <f aca="true" t="shared" si="29" ref="BK634:BK650">ROUND(I634*H634,2)</f>
        <v>0</v>
      </c>
      <c r="BL634" s="276" t="s">
        <v>144</v>
      </c>
      <c r="BM634" s="301" t="s">
        <v>1108</v>
      </c>
    </row>
    <row r="635" spans="1:65" s="42" customFormat="1" ht="24.2" customHeight="1">
      <c r="A635" s="29"/>
      <c r="B635" s="28"/>
      <c r="C635" s="145" t="s">
        <v>1109</v>
      </c>
      <c r="D635" s="145" t="s">
        <v>139</v>
      </c>
      <c r="E635" s="146" t="s">
        <v>1110</v>
      </c>
      <c r="F635" s="147" t="s">
        <v>1111</v>
      </c>
      <c r="G635" s="148" t="s">
        <v>299</v>
      </c>
      <c r="H635" s="149">
        <v>1</v>
      </c>
      <c r="I635" s="150"/>
      <c r="J635" s="151">
        <f t="shared" si="20"/>
        <v>0</v>
      </c>
      <c r="K635" s="147" t="s">
        <v>1</v>
      </c>
      <c r="L635" s="28"/>
      <c r="M635" s="300" t="s">
        <v>1</v>
      </c>
      <c r="N635" s="152" t="s">
        <v>46</v>
      </c>
      <c r="O635" s="65"/>
      <c r="P635" s="153">
        <f t="shared" si="21"/>
        <v>0</v>
      </c>
      <c r="Q635" s="153">
        <v>0</v>
      </c>
      <c r="R635" s="153">
        <f t="shared" si="22"/>
        <v>0</v>
      </c>
      <c r="S635" s="153">
        <v>0</v>
      </c>
      <c r="T635" s="154">
        <f t="shared" si="23"/>
        <v>0</v>
      </c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R635" s="301" t="s">
        <v>144</v>
      </c>
      <c r="AT635" s="301" t="s">
        <v>139</v>
      </c>
      <c r="AU635" s="301" t="s">
        <v>89</v>
      </c>
      <c r="AY635" s="276" t="s">
        <v>137</v>
      </c>
      <c r="BE635" s="302">
        <f t="shared" si="24"/>
        <v>0</v>
      </c>
      <c r="BF635" s="302">
        <f t="shared" si="25"/>
        <v>0</v>
      </c>
      <c r="BG635" s="302">
        <f t="shared" si="26"/>
        <v>0</v>
      </c>
      <c r="BH635" s="302">
        <f t="shared" si="27"/>
        <v>0</v>
      </c>
      <c r="BI635" s="302">
        <f t="shared" si="28"/>
        <v>0</v>
      </c>
      <c r="BJ635" s="276" t="s">
        <v>89</v>
      </c>
      <c r="BK635" s="302">
        <f t="shared" si="29"/>
        <v>0</v>
      </c>
      <c r="BL635" s="276" t="s">
        <v>144</v>
      </c>
      <c r="BM635" s="301" t="s">
        <v>1112</v>
      </c>
    </row>
    <row r="636" spans="1:65" s="42" customFormat="1" ht="24.2" customHeight="1">
      <c r="A636" s="29"/>
      <c r="B636" s="28"/>
      <c r="C636" s="145" t="s">
        <v>1113</v>
      </c>
      <c r="D636" s="145" t="s">
        <v>139</v>
      </c>
      <c r="E636" s="146" t="s">
        <v>1114</v>
      </c>
      <c r="F636" s="147" t="s">
        <v>1115</v>
      </c>
      <c r="G636" s="148" t="s">
        <v>299</v>
      </c>
      <c r="H636" s="149">
        <v>1</v>
      </c>
      <c r="I636" s="150"/>
      <c r="J636" s="151">
        <f t="shared" si="20"/>
        <v>0</v>
      </c>
      <c r="K636" s="147" t="s">
        <v>1</v>
      </c>
      <c r="L636" s="28"/>
      <c r="M636" s="300" t="s">
        <v>1</v>
      </c>
      <c r="N636" s="152" t="s">
        <v>46</v>
      </c>
      <c r="O636" s="65"/>
      <c r="P636" s="153">
        <f t="shared" si="21"/>
        <v>0</v>
      </c>
      <c r="Q636" s="153">
        <v>0</v>
      </c>
      <c r="R636" s="153">
        <f t="shared" si="22"/>
        <v>0</v>
      </c>
      <c r="S636" s="153">
        <v>0</v>
      </c>
      <c r="T636" s="154">
        <f t="shared" si="23"/>
        <v>0</v>
      </c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R636" s="301" t="s">
        <v>144</v>
      </c>
      <c r="AT636" s="301" t="s">
        <v>139</v>
      </c>
      <c r="AU636" s="301" t="s">
        <v>89</v>
      </c>
      <c r="AY636" s="276" t="s">
        <v>137</v>
      </c>
      <c r="BE636" s="302">
        <f t="shared" si="24"/>
        <v>0</v>
      </c>
      <c r="BF636" s="302">
        <f t="shared" si="25"/>
        <v>0</v>
      </c>
      <c r="BG636" s="302">
        <f t="shared" si="26"/>
        <v>0</v>
      </c>
      <c r="BH636" s="302">
        <f t="shared" si="27"/>
        <v>0</v>
      </c>
      <c r="BI636" s="302">
        <f t="shared" si="28"/>
        <v>0</v>
      </c>
      <c r="BJ636" s="276" t="s">
        <v>89</v>
      </c>
      <c r="BK636" s="302">
        <f t="shared" si="29"/>
        <v>0</v>
      </c>
      <c r="BL636" s="276" t="s">
        <v>144</v>
      </c>
      <c r="BM636" s="301" t="s">
        <v>1116</v>
      </c>
    </row>
    <row r="637" spans="1:65" s="42" customFormat="1" ht="24.2" customHeight="1">
      <c r="A637" s="29"/>
      <c r="B637" s="28"/>
      <c r="C637" s="145" t="s">
        <v>1117</v>
      </c>
      <c r="D637" s="145" t="s">
        <v>139</v>
      </c>
      <c r="E637" s="146" t="s">
        <v>1118</v>
      </c>
      <c r="F637" s="147" t="s">
        <v>1119</v>
      </c>
      <c r="G637" s="148" t="s">
        <v>299</v>
      </c>
      <c r="H637" s="149">
        <v>1</v>
      </c>
      <c r="I637" s="150"/>
      <c r="J637" s="151">
        <f t="shared" si="20"/>
        <v>0</v>
      </c>
      <c r="K637" s="147" t="s">
        <v>1</v>
      </c>
      <c r="L637" s="28"/>
      <c r="M637" s="300" t="s">
        <v>1</v>
      </c>
      <c r="N637" s="152" t="s">
        <v>46</v>
      </c>
      <c r="O637" s="65"/>
      <c r="P637" s="153">
        <f t="shared" si="21"/>
        <v>0</v>
      </c>
      <c r="Q637" s="153">
        <v>0</v>
      </c>
      <c r="R637" s="153">
        <f t="shared" si="22"/>
        <v>0</v>
      </c>
      <c r="S637" s="153">
        <v>0</v>
      </c>
      <c r="T637" s="154">
        <f t="shared" si="23"/>
        <v>0</v>
      </c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R637" s="301" t="s">
        <v>144</v>
      </c>
      <c r="AT637" s="301" t="s">
        <v>139</v>
      </c>
      <c r="AU637" s="301" t="s">
        <v>89</v>
      </c>
      <c r="AY637" s="276" t="s">
        <v>137</v>
      </c>
      <c r="BE637" s="302">
        <f t="shared" si="24"/>
        <v>0</v>
      </c>
      <c r="BF637" s="302">
        <f t="shared" si="25"/>
        <v>0</v>
      </c>
      <c r="BG637" s="302">
        <f t="shared" si="26"/>
        <v>0</v>
      </c>
      <c r="BH637" s="302">
        <f t="shared" si="27"/>
        <v>0</v>
      </c>
      <c r="BI637" s="302">
        <f t="shared" si="28"/>
        <v>0</v>
      </c>
      <c r="BJ637" s="276" t="s">
        <v>89</v>
      </c>
      <c r="BK637" s="302">
        <f t="shared" si="29"/>
        <v>0</v>
      </c>
      <c r="BL637" s="276" t="s">
        <v>144</v>
      </c>
      <c r="BM637" s="301" t="s">
        <v>1120</v>
      </c>
    </row>
    <row r="638" spans="1:65" s="42" customFormat="1" ht="33" customHeight="1">
      <c r="A638" s="29"/>
      <c r="B638" s="28"/>
      <c r="C638" s="145" t="s">
        <v>1121</v>
      </c>
      <c r="D638" s="145" t="s">
        <v>139</v>
      </c>
      <c r="E638" s="146" t="s">
        <v>1122</v>
      </c>
      <c r="F638" s="147" t="s">
        <v>1123</v>
      </c>
      <c r="G638" s="148" t="s">
        <v>299</v>
      </c>
      <c r="H638" s="149">
        <v>1</v>
      </c>
      <c r="I638" s="150"/>
      <c r="J638" s="151">
        <f t="shared" si="20"/>
        <v>0</v>
      </c>
      <c r="K638" s="147" t="s">
        <v>1</v>
      </c>
      <c r="L638" s="28"/>
      <c r="M638" s="300" t="s">
        <v>1</v>
      </c>
      <c r="N638" s="152" t="s">
        <v>46</v>
      </c>
      <c r="O638" s="65"/>
      <c r="P638" s="153">
        <f t="shared" si="21"/>
        <v>0</v>
      </c>
      <c r="Q638" s="153">
        <v>0</v>
      </c>
      <c r="R638" s="153">
        <f t="shared" si="22"/>
        <v>0</v>
      </c>
      <c r="S638" s="153">
        <v>0</v>
      </c>
      <c r="T638" s="154">
        <f t="shared" si="23"/>
        <v>0</v>
      </c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R638" s="301" t="s">
        <v>144</v>
      </c>
      <c r="AT638" s="301" t="s">
        <v>139</v>
      </c>
      <c r="AU638" s="301" t="s">
        <v>89</v>
      </c>
      <c r="AY638" s="276" t="s">
        <v>137</v>
      </c>
      <c r="BE638" s="302">
        <f t="shared" si="24"/>
        <v>0</v>
      </c>
      <c r="BF638" s="302">
        <f t="shared" si="25"/>
        <v>0</v>
      </c>
      <c r="BG638" s="302">
        <f t="shared" si="26"/>
        <v>0</v>
      </c>
      <c r="BH638" s="302">
        <f t="shared" si="27"/>
        <v>0</v>
      </c>
      <c r="BI638" s="302">
        <f t="shared" si="28"/>
        <v>0</v>
      </c>
      <c r="BJ638" s="276" t="s">
        <v>89</v>
      </c>
      <c r="BK638" s="302">
        <f t="shared" si="29"/>
        <v>0</v>
      </c>
      <c r="BL638" s="276" t="s">
        <v>144</v>
      </c>
      <c r="BM638" s="301" t="s">
        <v>1124</v>
      </c>
    </row>
    <row r="639" spans="1:65" s="42" customFormat="1" ht="24.2" customHeight="1">
      <c r="A639" s="29"/>
      <c r="B639" s="28"/>
      <c r="C639" s="145" t="s">
        <v>1125</v>
      </c>
      <c r="D639" s="145" t="s">
        <v>139</v>
      </c>
      <c r="E639" s="146" t="s">
        <v>1126</v>
      </c>
      <c r="F639" s="147" t="s">
        <v>1127</v>
      </c>
      <c r="G639" s="148" t="s">
        <v>299</v>
      </c>
      <c r="H639" s="149">
        <v>1</v>
      </c>
      <c r="I639" s="150"/>
      <c r="J639" s="151">
        <f t="shared" si="20"/>
        <v>0</v>
      </c>
      <c r="K639" s="147" t="s">
        <v>1</v>
      </c>
      <c r="L639" s="28"/>
      <c r="M639" s="300" t="s">
        <v>1</v>
      </c>
      <c r="N639" s="152" t="s">
        <v>46</v>
      </c>
      <c r="O639" s="65"/>
      <c r="P639" s="153">
        <f t="shared" si="21"/>
        <v>0</v>
      </c>
      <c r="Q639" s="153">
        <v>0</v>
      </c>
      <c r="R639" s="153">
        <f t="shared" si="22"/>
        <v>0</v>
      </c>
      <c r="S639" s="153">
        <v>0</v>
      </c>
      <c r="T639" s="154">
        <f t="shared" si="23"/>
        <v>0</v>
      </c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R639" s="301" t="s">
        <v>144</v>
      </c>
      <c r="AT639" s="301" t="s">
        <v>139</v>
      </c>
      <c r="AU639" s="301" t="s">
        <v>89</v>
      </c>
      <c r="AY639" s="276" t="s">
        <v>137</v>
      </c>
      <c r="BE639" s="302">
        <f t="shared" si="24"/>
        <v>0</v>
      </c>
      <c r="BF639" s="302">
        <f t="shared" si="25"/>
        <v>0</v>
      </c>
      <c r="BG639" s="302">
        <f t="shared" si="26"/>
        <v>0</v>
      </c>
      <c r="BH639" s="302">
        <f t="shared" si="27"/>
        <v>0</v>
      </c>
      <c r="BI639" s="302">
        <f t="shared" si="28"/>
        <v>0</v>
      </c>
      <c r="BJ639" s="276" t="s">
        <v>89</v>
      </c>
      <c r="BK639" s="302">
        <f t="shared" si="29"/>
        <v>0</v>
      </c>
      <c r="BL639" s="276" t="s">
        <v>144</v>
      </c>
      <c r="BM639" s="301" t="s">
        <v>1128</v>
      </c>
    </row>
    <row r="640" spans="1:65" s="42" customFormat="1" ht="24.2" customHeight="1">
      <c r="A640" s="29"/>
      <c r="B640" s="28"/>
      <c r="C640" s="145" t="s">
        <v>1129</v>
      </c>
      <c r="D640" s="145" t="s">
        <v>139</v>
      </c>
      <c r="E640" s="146" t="s">
        <v>1130</v>
      </c>
      <c r="F640" s="147" t="s">
        <v>1131</v>
      </c>
      <c r="G640" s="148" t="s">
        <v>299</v>
      </c>
      <c r="H640" s="149">
        <v>1</v>
      </c>
      <c r="I640" s="150"/>
      <c r="J640" s="151">
        <f t="shared" si="20"/>
        <v>0</v>
      </c>
      <c r="K640" s="147" t="s">
        <v>1</v>
      </c>
      <c r="L640" s="28"/>
      <c r="M640" s="300" t="s">
        <v>1</v>
      </c>
      <c r="N640" s="152" t="s">
        <v>46</v>
      </c>
      <c r="O640" s="65"/>
      <c r="P640" s="153">
        <f t="shared" si="21"/>
        <v>0</v>
      </c>
      <c r="Q640" s="153">
        <v>0</v>
      </c>
      <c r="R640" s="153">
        <f t="shared" si="22"/>
        <v>0</v>
      </c>
      <c r="S640" s="153">
        <v>0</v>
      </c>
      <c r="T640" s="154">
        <f t="shared" si="23"/>
        <v>0</v>
      </c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R640" s="301" t="s">
        <v>144</v>
      </c>
      <c r="AT640" s="301" t="s">
        <v>139</v>
      </c>
      <c r="AU640" s="301" t="s">
        <v>89</v>
      </c>
      <c r="AY640" s="276" t="s">
        <v>137</v>
      </c>
      <c r="BE640" s="302">
        <f t="shared" si="24"/>
        <v>0</v>
      </c>
      <c r="BF640" s="302">
        <f t="shared" si="25"/>
        <v>0</v>
      </c>
      <c r="BG640" s="302">
        <f t="shared" si="26"/>
        <v>0</v>
      </c>
      <c r="BH640" s="302">
        <f t="shared" si="27"/>
        <v>0</v>
      </c>
      <c r="BI640" s="302">
        <f t="shared" si="28"/>
        <v>0</v>
      </c>
      <c r="BJ640" s="276" t="s">
        <v>89</v>
      </c>
      <c r="BK640" s="302">
        <f t="shared" si="29"/>
        <v>0</v>
      </c>
      <c r="BL640" s="276" t="s">
        <v>144</v>
      </c>
      <c r="BM640" s="301" t="s">
        <v>1132</v>
      </c>
    </row>
    <row r="641" spans="1:65" s="42" customFormat="1" ht="24.2" customHeight="1">
      <c r="A641" s="29"/>
      <c r="B641" s="28"/>
      <c r="C641" s="145" t="s">
        <v>1133</v>
      </c>
      <c r="D641" s="145" t="s">
        <v>139</v>
      </c>
      <c r="E641" s="146" t="s">
        <v>1134</v>
      </c>
      <c r="F641" s="147" t="s">
        <v>1135</v>
      </c>
      <c r="G641" s="148" t="s">
        <v>299</v>
      </c>
      <c r="H641" s="149">
        <v>1</v>
      </c>
      <c r="I641" s="150"/>
      <c r="J641" s="151">
        <f t="shared" si="20"/>
        <v>0</v>
      </c>
      <c r="K641" s="147" t="s">
        <v>1</v>
      </c>
      <c r="L641" s="28"/>
      <c r="M641" s="300" t="s">
        <v>1</v>
      </c>
      <c r="N641" s="152" t="s">
        <v>46</v>
      </c>
      <c r="O641" s="65"/>
      <c r="P641" s="153">
        <f t="shared" si="21"/>
        <v>0</v>
      </c>
      <c r="Q641" s="153">
        <v>0</v>
      </c>
      <c r="R641" s="153">
        <f t="shared" si="22"/>
        <v>0</v>
      </c>
      <c r="S641" s="153">
        <v>0</v>
      </c>
      <c r="T641" s="154">
        <f t="shared" si="23"/>
        <v>0</v>
      </c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R641" s="301" t="s">
        <v>144</v>
      </c>
      <c r="AT641" s="301" t="s">
        <v>139</v>
      </c>
      <c r="AU641" s="301" t="s">
        <v>89</v>
      </c>
      <c r="AY641" s="276" t="s">
        <v>137</v>
      </c>
      <c r="BE641" s="302">
        <f t="shared" si="24"/>
        <v>0</v>
      </c>
      <c r="BF641" s="302">
        <f t="shared" si="25"/>
        <v>0</v>
      </c>
      <c r="BG641" s="302">
        <f t="shared" si="26"/>
        <v>0</v>
      </c>
      <c r="BH641" s="302">
        <f t="shared" si="27"/>
        <v>0</v>
      </c>
      <c r="BI641" s="302">
        <f t="shared" si="28"/>
        <v>0</v>
      </c>
      <c r="BJ641" s="276" t="s">
        <v>89</v>
      </c>
      <c r="BK641" s="302">
        <f t="shared" si="29"/>
        <v>0</v>
      </c>
      <c r="BL641" s="276" t="s">
        <v>144</v>
      </c>
      <c r="BM641" s="301" t="s">
        <v>1136</v>
      </c>
    </row>
    <row r="642" spans="1:65" s="42" customFormat="1" ht="24.2" customHeight="1">
      <c r="A642" s="29"/>
      <c r="B642" s="28"/>
      <c r="C642" s="145" t="s">
        <v>1137</v>
      </c>
      <c r="D642" s="145" t="s">
        <v>139</v>
      </c>
      <c r="E642" s="146" t="s">
        <v>1138</v>
      </c>
      <c r="F642" s="147" t="s">
        <v>1139</v>
      </c>
      <c r="G642" s="148" t="s">
        <v>299</v>
      </c>
      <c r="H642" s="149">
        <v>1</v>
      </c>
      <c r="I642" s="150"/>
      <c r="J642" s="151">
        <f t="shared" si="20"/>
        <v>0</v>
      </c>
      <c r="K642" s="147" t="s">
        <v>1</v>
      </c>
      <c r="L642" s="28"/>
      <c r="M642" s="300" t="s">
        <v>1</v>
      </c>
      <c r="N642" s="152" t="s">
        <v>46</v>
      </c>
      <c r="O642" s="65"/>
      <c r="P642" s="153">
        <f t="shared" si="21"/>
        <v>0</v>
      </c>
      <c r="Q642" s="153">
        <v>0</v>
      </c>
      <c r="R642" s="153">
        <f t="shared" si="22"/>
        <v>0</v>
      </c>
      <c r="S642" s="153">
        <v>0</v>
      </c>
      <c r="T642" s="154">
        <f t="shared" si="23"/>
        <v>0</v>
      </c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R642" s="301" t="s">
        <v>144</v>
      </c>
      <c r="AT642" s="301" t="s">
        <v>139</v>
      </c>
      <c r="AU642" s="301" t="s">
        <v>89</v>
      </c>
      <c r="AY642" s="276" t="s">
        <v>137</v>
      </c>
      <c r="BE642" s="302">
        <f t="shared" si="24"/>
        <v>0</v>
      </c>
      <c r="BF642" s="302">
        <f t="shared" si="25"/>
        <v>0</v>
      </c>
      <c r="BG642" s="302">
        <f t="shared" si="26"/>
        <v>0</v>
      </c>
      <c r="BH642" s="302">
        <f t="shared" si="27"/>
        <v>0</v>
      </c>
      <c r="BI642" s="302">
        <f t="shared" si="28"/>
        <v>0</v>
      </c>
      <c r="BJ642" s="276" t="s">
        <v>89</v>
      </c>
      <c r="BK642" s="302">
        <f t="shared" si="29"/>
        <v>0</v>
      </c>
      <c r="BL642" s="276" t="s">
        <v>144</v>
      </c>
      <c r="BM642" s="301" t="s">
        <v>1140</v>
      </c>
    </row>
    <row r="643" spans="1:65" s="42" customFormat="1" ht="24.2" customHeight="1">
      <c r="A643" s="29"/>
      <c r="B643" s="28"/>
      <c r="C643" s="145" t="s">
        <v>1141</v>
      </c>
      <c r="D643" s="145" t="s">
        <v>139</v>
      </c>
      <c r="E643" s="146" t="s">
        <v>1142</v>
      </c>
      <c r="F643" s="147" t="s">
        <v>1143</v>
      </c>
      <c r="G643" s="148" t="s">
        <v>299</v>
      </c>
      <c r="H643" s="149">
        <v>2</v>
      </c>
      <c r="I643" s="150"/>
      <c r="J643" s="151">
        <f t="shared" si="20"/>
        <v>0</v>
      </c>
      <c r="K643" s="147" t="s">
        <v>1</v>
      </c>
      <c r="L643" s="28"/>
      <c r="M643" s="300" t="s">
        <v>1</v>
      </c>
      <c r="N643" s="152" t="s">
        <v>46</v>
      </c>
      <c r="O643" s="65"/>
      <c r="P643" s="153">
        <f t="shared" si="21"/>
        <v>0</v>
      </c>
      <c r="Q643" s="153">
        <v>0</v>
      </c>
      <c r="R643" s="153">
        <f t="shared" si="22"/>
        <v>0</v>
      </c>
      <c r="S643" s="153">
        <v>0</v>
      </c>
      <c r="T643" s="154">
        <f t="shared" si="23"/>
        <v>0</v>
      </c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R643" s="301" t="s">
        <v>144</v>
      </c>
      <c r="AT643" s="301" t="s">
        <v>139</v>
      </c>
      <c r="AU643" s="301" t="s">
        <v>89</v>
      </c>
      <c r="AY643" s="276" t="s">
        <v>137</v>
      </c>
      <c r="BE643" s="302">
        <f t="shared" si="24"/>
        <v>0</v>
      </c>
      <c r="BF643" s="302">
        <f t="shared" si="25"/>
        <v>0</v>
      </c>
      <c r="BG643" s="302">
        <f t="shared" si="26"/>
        <v>0</v>
      </c>
      <c r="BH643" s="302">
        <f t="shared" si="27"/>
        <v>0</v>
      </c>
      <c r="BI643" s="302">
        <f t="shared" si="28"/>
        <v>0</v>
      </c>
      <c r="BJ643" s="276" t="s">
        <v>89</v>
      </c>
      <c r="BK643" s="302">
        <f t="shared" si="29"/>
        <v>0</v>
      </c>
      <c r="BL643" s="276" t="s">
        <v>144</v>
      </c>
      <c r="BM643" s="301" t="s">
        <v>1144</v>
      </c>
    </row>
    <row r="644" spans="1:65" s="42" customFormat="1" ht="24.2" customHeight="1">
      <c r="A644" s="29"/>
      <c r="B644" s="28"/>
      <c r="C644" s="145" t="s">
        <v>1145</v>
      </c>
      <c r="D644" s="145" t="s">
        <v>139</v>
      </c>
      <c r="E644" s="146" t="s">
        <v>1146</v>
      </c>
      <c r="F644" s="147" t="s">
        <v>1147</v>
      </c>
      <c r="G644" s="148" t="s">
        <v>299</v>
      </c>
      <c r="H644" s="149">
        <v>1</v>
      </c>
      <c r="I644" s="150"/>
      <c r="J644" s="151">
        <f t="shared" si="20"/>
        <v>0</v>
      </c>
      <c r="K644" s="147" t="s">
        <v>1</v>
      </c>
      <c r="L644" s="28"/>
      <c r="M644" s="300" t="s">
        <v>1</v>
      </c>
      <c r="N644" s="152" t="s">
        <v>46</v>
      </c>
      <c r="O644" s="65"/>
      <c r="P644" s="153">
        <f t="shared" si="21"/>
        <v>0</v>
      </c>
      <c r="Q644" s="153">
        <v>0</v>
      </c>
      <c r="R644" s="153">
        <f t="shared" si="22"/>
        <v>0</v>
      </c>
      <c r="S644" s="153">
        <v>0</v>
      </c>
      <c r="T644" s="154">
        <f t="shared" si="23"/>
        <v>0</v>
      </c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R644" s="301" t="s">
        <v>144</v>
      </c>
      <c r="AT644" s="301" t="s">
        <v>139</v>
      </c>
      <c r="AU644" s="301" t="s">
        <v>89</v>
      </c>
      <c r="AY644" s="276" t="s">
        <v>137</v>
      </c>
      <c r="BE644" s="302">
        <f t="shared" si="24"/>
        <v>0</v>
      </c>
      <c r="BF644" s="302">
        <f t="shared" si="25"/>
        <v>0</v>
      </c>
      <c r="BG644" s="302">
        <f t="shared" si="26"/>
        <v>0</v>
      </c>
      <c r="BH644" s="302">
        <f t="shared" si="27"/>
        <v>0</v>
      </c>
      <c r="BI644" s="302">
        <f t="shared" si="28"/>
        <v>0</v>
      </c>
      <c r="BJ644" s="276" t="s">
        <v>89</v>
      </c>
      <c r="BK644" s="302">
        <f t="shared" si="29"/>
        <v>0</v>
      </c>
      <c r="BL644" s="276" t="s">
        <v>144</v>
      </c>
      <c r="BM644" s="301" t="s">
        <v>1148</v>
      </c>
    </row>
    <row r="645" spans="1:65" s="42" customFormat="1" ht="24.2" customHeight="1">
      <c r="A645" s="29"/>
      <c r="B645" s="28"/>
      <c r="C645" s="145" t="s">
        <v>1149</v>
      </c>
      <c r="D645" s="145" t="s">
        <v>139</v>
      </c>
      <c r="E645" s="146" t="s">
        <v>1150</v>
      </c>
      <c r="F645" s="147" t="s">
        <v>1151</v>
      </c>
      <c r="G645" s="148" t="s">
        <v>299</v>
      </c>
      <c r="H645" s="149">
        <v>2</v>
      </c>
      <c r="I645" s="150"/>
      <c r="J645" s="151">
        <f t="shared" si="20"/>
        <v>0</v>
      </c>
      <c r="K645" s="147" t="s">
        <v>1</v>
      </c>
      <c r="L645" s="28"/>
      <c r="M645" s="300" t="s">
        <v>1</v>
      </c>
      <c r="N645" s="152" t="s">
        <v>46</v>
      </c>
      <c r="O645" s="65"/>
      <c r="P645" s="153">
        <f t="shared" si="21"/>
        <v>0</v>
      </c>
      <c r="Q645" s="153">
        <v>0</v>
      </c>
      <c r="R645" s="153">
        <f t="shared" si="22"/>
        <v>0</v>
      </c>
      <c r="S645" s="153">
        <v>0</v>
      </c>
      <c r="T645" s="154">
        <f t="shared" si="23"/>
        <v>0</v>
      </c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R645" s="301" t="s">
        <v>144</v>
      </c>
      <c r="AT645" s="301" t="s">
        <v>139</v>
      </c>
      <c r="AU645" s="301" t="s">
        <v>89</v>
      </c>
      <c r="AY645" s="276" t="s">
        <v>137</v>
      </c>
      <c r="BE645" s="302">
        <f t="shared" si="24"/>
        <v>0</v>
      </c>
      <c r="BF645" s="302">
        <f t="shared" si="25"/>
        <v>0</v>
      </c>
      <c r="BG645" s="302">
        <f t="shared" si="26"/>
        <v>0</v>
      </c>
      <c r="BH645" s="302">
        <f t="shared" si="27"/>
        <v>0</v>
      </c>
      <c r="BI645" s="302">
        <f t="shared" si="28"/>
        <v>0</v>
      </c>
      <c r="BJ645" s="276" t="s">
        <v>89</v>
      </c>
      <c r="BK645" s="302">
        <f t="shared" si="29"/>
        <v>0</v>
      </c>
      <c r="BL645" s="276" t="s">
        <v>144</v>
      </c>
      <c r="BM645" s="301" t="s">
        <v>1152</v>
      </c>
    </row>
    <row r="646" spans="1:65" s="42" customFormat="1" ht="33" customHeight="1">
      <c r="A646" s="29"/>
      <c r="B646" s="28"/>
      <c r="C646" s="145" t="s">
        <v>1153</v>
      </c>
      <c r="D646" s="145" t="s">
        <v>139</v>
      </c>
      <c r="E646" s="146" t="s">
        <v>1154</v>
      </c>
      <c r="F646" s="147" t="s">
        <v>1155</v>
      </c>
      <c r="G646" s="148" t="s">
        <v>299</v>
      </c>
      <c r="H646" s="149">
        <v>2</v>
      </c>
      <c r="I646" s="150"/>
      <c r="J646" s="151">
        <f t="shared" si="20"/>
        <v>0</v>
      </c>
      <c r="K646" s="147" t="s">
        <v>1</v>
      </c>
      <c r="L646" s="28"/>
      <c r="M646" s="300" t="s">
        <v>1</v>
      </c>
      <c r="N646" s="152" t="s">
        <v>46</v>
      </c>
      <c r="O646" s="65"/>
      <c r="P646" s="153">
        <f t="shared" si="21"/>
        <v>0</v>
      </c>
      <c r="Q646" s="153">
        <v>0</v>
      </c>
      <c r="R646" s="153">
        <f t="shared" si="22"/>
        <v>0</v>
      </c>
      <c r="S646" s="153">
        <v>0</v>
      </c>
      <c r="T646" s="154">
        <f t="shared" si="23"/>
        <v>0</v>
      </c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R646" s="301" t="s">
        <v>144</v>
      </c>
      <c r="AT646" s="301" t="s">
        <v>139</v>
      </c>
      <c r="AU646" s="301" t="s">
        <v>89</v>
      </c>
      <c r="AY646" s="276" t="s">
        <v>137</v>
      </c>
      <c r="BE646" s="302">
        <f t="shared" si="24"/>
        <v>0</v>
      </c>
      <c r="BF646" s="302">
        <f t="shared" si="25"/>
        <v>0</v>
      </c>
      <c r="BG646" s="302">
        <f t="shared" si="26"/>
        <v>0</v>
      </c>
      <c r="BH646" s="302">
        <f t="shared" si="27"/>
        <v>0</v>
      </c>
      <c r="BI646" s="302">
        <f t="shared" si="28"/>
        <v>0</v>
      </c>
      <c r="BJ646" s="276" t="s">
        <v>89</v>
      </c>
      <c r="BK646" s="302">
        <f t="shared" si="29"/>
        <v>0</v>
      </c>
      <c r="BL646" s="276" t="s">
        <v>144</v>
      </c>
      <c r="BM646" s="301" t="s">
        <v>1156</v>
      </c>
    </row>
    <row r="647" spans="1:65" s="42" customFormat="1" ht="33" customHeight="1">
      <c r="A647" s="29"/>
      <c r="B647" s="28"/>
      <c r="C647" s="145" t="s">
        <v>1157</v>
      </c>
      <c r="D647" s="145" t="s">
        <v>139</v>
      </c>
      <c r="E647" s="146" t="s">
        <v>1158</v>
      </c>
      <c r="F647" s="147" t="s">
        <v>1159</v>
      </c>
      <c r="G647" s="148" t="s">
        <v>299</v>
      </c>
      <c r="H647" s="149">
        <v>1</v>
      </c>
      <c r="I647" s="150"/>
      <c r="J647" s="151">
        <f t="shared" si="20"/>
        <v>0</v>
      </c>
      <c r="K647" s="147" t="s">
        <v>1</v>
      </c>
      <c r="L647" s="28"/>
      <c r="M647" s="300" t="s">
        <v>1</v>
      </c>
      <c r="N647" s="152" t="s">
        <v>46</v>
      </c>
      <c r="O647" s="65"/>
      <c r="P647" s="153">
        <f t="shared" si="21"/>
        <v>0</v>
      </c>
      <c r="Q647" s="153">
        <v>0</v>
      </c>
      <c r="R647" s="153">
        <f t="shared" si="22"/>
        <v>0</v>
      </c>
      <c r="S647" s="153">
        <v>0</v>
      </c>
      <c r="T647" s="154">
        <f t="shared" si="23"/>
        <v>0</v>
      </c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R647" s="301" t="s">
        <v>144</v>
      </c>
      <c r="AT647" s="301" t="s">
        <v>139</v>
      </c>
      <c r="AU647" s="301" t="s">
        <v>89</v>
      </c>
      <c r="AY647" s="276" t="s">
        <v>137</v>
      </c>
      <c r="BE647" s="302">
        <f t="shared" si="24"/>
        <v>0</v>
      </c>
      <c r="BF647" s="302">
        <f t="shared" si="25"/>
        <v>0</v>
      </c>
      <c r="BG647" s="302">
        <f t="shared" si="26"/>
        <v>0</v>
      </c>
      <c r="BH647" s="302">
        <f t="shared" si="27"/>
        <v>0</v>
      </c>
      <c r="BI647" s="302">
        <f t="shared" si="28"/>
        <v>0</v>
      </c>
      <c r="BJ647" s="276" t="s">
        <v>89</v>
      </c>
      <c r="BK647" s="302">
        <f t="shared" si="29"/>
        <v>0</v>
      </c>
      <c r="BL647" s="276" t="s">
        <v>144</v>
      </c>
      <c r="BM647" s="301" t="s">
        <v>1160</v>
      </c>
    </row>
    <row r="648" spans="1:65" s="42" customFormat="1" ht="24.2" customHeight="1">
      <c r="A648" s="29"/>
      <c r="B648" s="28"/>
      <c r="C648" s="145" t="s">
        <v>1161</v>
      </c>
      <c r="D648" s="145" t="s">
        <v>139</v>
      </c>
      <c r="E648" s="146" t="s">
        <v>1162</v>
      </c>
      <c r="F648" s="147" t="s">
        <v>1163</v>
      </c>
      <c r="G648" s="148" t="s">
        <v>299</v>
      </c>
      <c r="H648" s="149">
        <v>2</v>
      </c>
      <c r="I648" s="150"/>
      <c r="J648" s="151">
        <f t="shared" si="20"/>
        <v>0</v>
      </c>
      <c r="K648" s="147" t="s">
        <v>1</v>
      </c>
      <c r="L648" s="28"/>
      <c r="M648" s="300" t="s">
        <v>1</v>
      </c>
      <c r="N648" s="152" t="s">
        <v>46</v>
      </c>
      <c r="O648" s="65"/>
      <c r="P648" s="153">
        <f t="shared" si="21"/>
        <v>0</v>
      </c>
      <c r="Q648" s="153">
        <v>0</v>
      </c>
      <c r="R648" s="153">
        <f t="shared" si="22"/>
        <v>0</v>
      </c>
      <c r="S648" s="153">
        <v>0</v>
      </c>
      <c r="T648" s="154">
        <f t="shared" si="23"/>
        <v>0</v>
      </c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R648" s="301" t="s">
        <v>144</v>
      </c>
      <c r="AT648" s="301" t="s">
        <v>139</v>
      </c>
      <c r="AU648" s="301" t="s">
        <v>89</v>
      </c>
      <c r="AY648" s="276" t="s">
        <v>137</v>
      </c>
      <c r="BE648" s="302">
        <f t="shared" si="24"/>
        <v>0</v>
      </c>
      <c r="BF648" s="302">
        <f t="shared" si="25"/>
        <v>0</v>
      </c>
      <c r="BG648" s="302">
        <f t="shared" si="26"/>
        <v>0</v>
      </c>
      <c r="BH648" s="302">
        <f t="shared" si="27"/>
        <v>0</v>
      </c>
      <c r="BI648" s="302">
        <f t="shared" si="28"/>
        <v>0</v>
      </c>
      <c r="BJ648" s="276" t="s">
        <v>89</v>
      </c>
      <c r="BK648" s="302">
        <f t="shared" si="29"/>
        <v>0</v>
      </c>
      <c r="BL648" s="276" t="s">
        <v>144</v>
      </c>
      <c r="BM648" s="301" t="s">
        <v>1164</v>
      </c>
    </row>
    <row r="649" spans="1:65" s="42" customFormat="1" ht="24.2" customHeight="1">
      <c r="A649" s="29"/>
      <c r="B649" s="28"/>
      <c r="C649" s="145" t="s">
        <v>1165</v>
      </c>
      <c r="D649" s="145" t="s">
        <v>139</v>
      </c>
      <c r="E649" s="146" t="s">
        <v>1166</v>
      </c>
      <c r="F649" s="147" t="s">
        <v>1167</v>
      </c>
      <c r="G649" s="148" t="s">
        <v>299</v>
      </c>
      <c r="H649" s="149">
        <v>1</v>
      </c>
      <c r="I649" s="150"/>
      <c r="J649" s="151">
        <f t="shared" si="20"/>
        <v>0</v>
      </c>
      <c r="K649" s="147" t="s">
        <v>1</v>
      </c>
      <c r="L649" s="28"/>
      <c r="M649" s="300" t="s">
        <v>1</v>
      </c>
      <c r="N649" s="152" t="s">
        <v>46</v>
      </c>
      <c r="O649" s="65"/>
      <c r="P649" s="153">
        <f t="shared" si="21"/>
        <v>0</v>
      </c>
      <c r="Q649" s="153">
        <v>0</v>
      </c>
      <c r="R649" s="153">
        <f t="shared" si="22"/>
        <v>0</v>
      </c>
      <c r="S649" s="153">
        <v>0</v>
      </c>
      <c r="T649" s="154">
        <f t="shared" si="23"/>
        <v>0</v>
      </c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R649" s="301" t="s">
        <v>144</v>
      </c>
      <c r="AT649" s="301" t="s">
        <v>139</v>
      </c>
      <c r="AU649" s="301" t="s">
        <v>89</v>
      </c>
      <c r="AY649" s="276" t="s">
        <v>137</v>
      </c>
      <c r="BE649" s="302">
        <f t="shared" si="24"/>
        <v>0</v>
      </c>
      <c r="BF649" s="302">
        <f t="shared" si="25"/>
        <v>0</v>
      </c>
      <c r="BG649" s="302">
        <f t="shared" si="26"/>
        <v>0</v>
      </c>
      <c r="BH649" s="302">
        <f t="shared" si="27"/>
        <v>0</v>
      </c>
      <c r="BI649" s="302">
        <f t="shared" si="28"/>
        <v>0</v>
      </c>
      <c r="BJ649" s="276" t="s">
        <v>89</v>
      </c>
      <c r="BK649" s="302">
        <f t="shared" si="29"/>
        <v>0</v>
      </c>
      <c r="BL649" s="276" t="s">
        <v>144</v>
      </c>
      <c r="BM649" s="301" t="s">
        <v>1168</v>
      </c>
    </row>
    <row r="650" spans="1:65" s="42" customFormat="1" ht="16.5" customHeight="1">
      <c r="A650" s="29"/>
      <c r="B650" s="28"/>
      <c r="C650" s="145" t="s">
        <v>1169</v>
      </c>
      <c r="D650" s="145" t="s">
        <v>139</v>
      </c>
      <c r="E650" s="146" t="s">
        <v>1170</v>
      </c>
      <c r="F650" s="147" t="s">
        <v>1171</v>
      </c>
      <c r="G650" s="148" t="s">
        <v>299</v>
      </c>
      <c r="H650" s="149">
        <v>1</v>
      </c>
      <c r="I650" s="150"/>
      <c r="J650" s="151">
        <f t="shared" si="20"/>
        <v>0</v>
      </c>
      <c r="K650" s="147" t="s">
        <v>1</v>
      </c>
      <c r="L650" s="28"/>
      <c r="M650" s="300" t="s">
        <v>1</v>
      </c>
      <c r="N650" s="152" t="s">
        <v>46</v>
      </c>
      <c r="O650" s="65"/>
      <c r="P650" s="153">
        <f t="shared" si="21"/>
        <v>0</v>
      </c>
      <c r="Q650" s="153">
        <v>0</v>
      </c>
      <c r="R650" s="153">
        <f t="shared" si="22"/>
        <v>0</v>
      </c>
      <c r="S650" s="153">
        <v>0</v>
      </c>
      <c r="T650" s="154">
        <f t="shared" si="23"/>
        <v>0</v>
      </c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R650" s="301" t="s">
        <v>335</v>
      </c>
      <c r="AT650" s="301" t="s">
        <v>139</v>
      </c>
      <c r="AU650" s="301" t="s">
        <v>89</v>
      </c>
      <c r="AY650" s="276" t="s">
        <v>137</v>
      </c>
      <c r="BE650" s="302">
        <f t="shared" si="24"/>
        <v>0</v>
      </c>
      <c r="BF650" s="302">
        <f t="shared" si="25"/>
        <v>0</v>
      </c>
      <c r="BG650" s="302">
        <f t="shared" si="26"/>
        <v>0</v>
      </c>
      <c r="BH650" s="302">
        <f t="shared" si="27"/>
        <v>0</v>
      </c>
      <c r="BI650" s="302">
        <f t="shared" si="28"/>
        <v>0</v>
      </c>
      <c r="BJ650" s="276" t="s">
        <v>89</v>
      </c>
      <c r="BK650" s="302">
        <f t="shared" si="29"/>
        <v>0</v>
      </c>
      <c r="BL650" s="276" t="s">
        <v>335</v>
      </c>
      <c r="BM650" s="301" t="s">
        <v>1172</v>
      </c>
    </row>
    <row r="651" spans="1:31" s="42" customFormat="1" ht="6.95" customHeight="1">
      <c r="A651" s="29"/>
      <c r="B651" s="48"/>
      <c r="C651" s="49"/>
      <c r="D651" s="49"/>
      <c r="E651" s="49"/>
      <c r="F651" s="49"/>
      <c r="G651" s="49"/>
      <c r="H651" s="49"/>
      <c r="I651" s="49"/>
      <c r="J651" s="49"/>
      <c r="K651" s="49"/>
      <c r="L651" s="28"/>
      <c r="M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</row>
    <row r="652" spans="1:63" s="42" customFormat="1" ht="49.9" customHeight="1">
      <c r="A652" s="270"/>
      <c r="B652" s="270"/>
      <c r="C652" s="270"/>
      <c r="D652" s="270"/>
      <c r="E652" s="271"/>
      <c r="F652" s="271"/>
      <c r="G652" s="270"/>
      <c r="H652" s="270"/>
      <c r="I652" s="270"/>
      <c r="J652" s="272"/>
      <c r="K652" s="270"/>
      <c r="L652" s="270"/>
      <c r="M652" s="270"/>
      <c r="N652" s="273"/>
      <c r="O652" s="270"/>
      <c r="P652" s="270"/>
      <c r="Q652" s="270"/>
      <c r="R652" s="270"/>
      <c r="S652" s="270"/>
      <c r="T652" s="270"/>
      <c r="U652" s="270"/>
      <c r="V652" s="270"/>
      <c r="W652" s="29"/>
      <c r="X652" s="29"/>
      <c r="Y652" s="29"/>
      <c r="Z652" s="29"/>
      <c r="AA652" s="29"/>
      <c r="AB652" s="29"/>
      <c r="AC652" s="29"/>
      <c r="AD652" s="29"/>
      <c r="AE652" s="29"/>
      <c r="AT652" s="276" t="s">
        <v>80</v>
      </c>
      <c r="AU652" s="276" t="s">
        <v>81</v>
      </c>
      <c r="AY652" s="276" t="s">
        <v>342</v>
      </c>
      <c r="BK652" s="302">
        <f>SUM(BK653:BK657)</f>
        <v>0</v>
      </c>
    </row>
    <row r="653" spans="1:63" s="42" customFormat="1" ht="16.35" customHeight="1">
      <c r="A653" s="270"/>
      <c r="B653" s="270"/>
      <c r="C653" s="303"/>
      <c r="D653" s="303"/>
      <c r="E653" s="304"/>
      <c r="F653" s="305"/>
      <c r="G653" s="306"/>
      <c r="H653" s="307"/>
      <c r="I653" s="274"/>
      <c r="J653" s="274"/>
      <c r="K653" s="270"/>
      <c r="L653" s="270"/>
      <c r="M653" s="314"/>
      <c r="N653" s="315"/>
      <c r="O653" s="270"/>
      <c r="P653" s="270"/>
      <c r="Q653" s="270"/>
      <c r="R653" s="270"/>
      <c r="S653" s="270"/>
      <c r="T653" s="270"/>
      <c r="U653" s="270"/>
      <c r="V653" s="270"/>
      <c r="W653" s="29"/>
      <c r="X653" s="29"/>
      <c r="Y653" s="29"/>
      <c r="Z653" s="29"/>
      <c r="AA653" s="29"/>
      <c r="AB653" s="29"/>
      <c r="AC653" s="29"/>
      <c r="AD653" s="29"/>
      <c r="AE653" s="29"/>
      <c r="AT653" s="276" t="s">
        <v>342</v>
      </c>
      <c r="AU653" s="276" t="s">
        <v>89</v>
      </c>
      <c r="AY653" s="276" t="s">
        <v>342</v>
      </c>
      <c r="BE653" s="302">
        <f>IF(N653="základní",J653,0)</f>
        <v>0</v>
      </c>
      <c r="BF653" s="302">
        <f>IF(N653="snížená",J653,0)</f>
        <v>0</v>
      </c>
      <c r="BG653" s="302">
        <f>IF(N653="zákl. přenesená",J653,0)</f>
        <v>0</v>
      </c>
      <c r="BH653" s="302">
        <f>IF(N653="sníž. přenesená",J653,0)</f>
        <v>0</v>
      </c>
      <c r="BI653" s="302">
        <f>IF(N653="nulová",J653,0)</f>
        <v>0</v>
      </c>
      <c r="BJ653" s="276" t="s">
        <v>89</v>
      </c>
      <c r="BK653" s="302">
        <f>I653*H653</f>
        <v>0</v>
      </c>
    </row>
    <row r="654" spans="1:63" s="42" customFormat="1" ht="16.35" customHeight="1">
      <c r="A654" s="270"/>
      <c r="B654" s="270"/>
      <c r="C654" s="303"/>
      <c r="D654" s="303"/>
      <c r="E654" s="304"/>
      <c r="F654" s="305"/>
      <c r="G654" s="306"/>
      <c r="H654" s="307"/>
      <c r="I654" s="274"/>
      <c r="J654" s="274"/>
      <c r="K654" s="270"/>
      <c r="L654" s="270"/>
      <c r="M654" s="314"/>
      <c r="N654" s="315"/>
      <c r="O654" s="270"/>
      <c r="P654" s="270"/>
      <c r="Q654" s="270"/>
      <c r="R654" s="270"/>
      <c r="S654" s="270"/>
      <c r="T654" s="270"/>
      <c r="U654" s="270"/>
      <c r="V654" s="270"/>
      <c r="W654" s="29"/>
      <c r="X654" s="29"/>
      <c r="Y654" s="29"/>
      <c r="Z654" s="29"/>
      <c r="AA654" s="29"/>
      <c r="AB654" s="29"/>
      <c r="AC654" s="29"/>
      <c r="AD654" s="29"/>
      <c r="AE654" s="29"/>
      <c r="AT654" s="276" t="s">
        <v>342</v>
      </c>
      <c r="AU654" s="276" t="s">
        <v>89</v>
      </c>
      <c r="AY654" s="276" t="s">
        <v>342</v>
      </c>
      <c r="BE654" s="302">
        <f>IF(N654="základní",J654,0)</f>
        <v>0</v>
      </c>
      <c r="BF654" s="302">
        <f>IF(N654="snížená",J654,0)</f>
        <v>0</v>
      </c>
      <c r="BG654" s="302">
        <f>IF(N654="zákl. přenesená",J654,0)</f>
        <v>0</v>
      </c>
      <c r="BH654" s="302">
        <f>IF(N654="sníž. přenesená",J654,0)</f>
        <v>0</v>
      </c>
      <c r="BI654" s="302">
        <f>IF(N654="nulová",J654,0)</f>
        <v>0</v>
      </c>
      <c r="BJ654" s="276" t="s">
        <v>89</v>
      </c>
      <c r="BK654" s="302">
        <f>I654*H654</f>
        <v>0</v>
      </c>
    </row>
    <row r="655" spans="1:63" s="42" customFormat="1" ht="16.35" customHeight="1">
      <c r="A655" s="270"/>
      <c r="B655" s="270"/>
      <c r="C655" s="303"/>
      <c r="D655" s="303"/>
      <c r="E655" s="304"/>
      <c r="F655" s="305"/>
      <c r="G655" s="306"/>
      <c r="H655" s="307"/>
      <c r="I655" s="274"/>
      <c r="J655" s="274"/>
      <c r="K655" s="270"/>
      <c r="L655" s="270"/>
      <c r="M655" s="314"/>
      <c r="N655" s="315"/>
      <c r="O655" s="270"/>
      <c r="P655" s="270"/>
      <c r="Q655" s="270"/>
      <c r="R655" s="270"/>
      <c r="S655" s="270"/>
      <c r="T655" s="270"/>
      <c r="U655" s="270"/>
      <c r="V655" s="270"/>
      <c r="W655" s="29"/>
      <c r="X655" s="29"/>
      <c r="Y655" s="29"/>
      <c r="Z655" s="29"/>
      <c r="AA655" s="29"/>
      <c r="AB655" s="29"/>
      <c r="AC655" s="29"/>
      <c r="AD655" s="29"/>
      <c r="AE655" s="29"/>
      <c r="AT655" s="276" t="s">
        <v>342</v>
      </c>
      <c r="AU655" s="276" t="s">
        <v>89</v>
      </c>
      <c r="AY655" s="276" t="s">
        <v>342</v>
      </c>
      <c r="BE655" s="302">
        <f>IF(N655="základní",J655,0)</f>
        <v>0</v>
      </c>
      <c r="BF655" s="302">
        <f>IF(N655="snížená",J655,0)</f>
        <v>0</v>
      </c>
      <c r="BG655" s="302">
        <f>IF(N655="zákl. přenesená",J655,0)</f>
        <v>0</v>
      </c>
      <c r="BH655" s="302">
        <f>IF(N655="sníž. přenesená",J655,0)</f>
        <v>0</v>
      </c>
      <c r="BI655" s="302">
        <f>IF(N655="nulová",J655,0)</f>
        <v>0</v>
      </c>
      <c r="BJ655" s="276" t="s">
        <v>89</v>
      </c>
      <c r="BK655" s="302">
        <f>I655*H655</f>
        <v>0</v>
      </c>
    </row>
    <row r="656" spans="1:63" s="42" customFormat="1" ht="16.35" customHeight="1">
      <c r="A656" s="270"/>
      <c r="B656" s="270"/>
      <c r="C656" s="303"/>
      <c r="D656" s="303"/>
      <c r="E656" s="304"/>
      <c r="F656" s="305"/>
      <c r="G656" s="306"/>
      <c r="H656" s="307"/>
      <c r="I656" s="274"/>
      <c r="J656" s="274"/>
      <c r="K656" s="270"/>
      <c r="L656" s="270"/>
      <c r="M656" s="314"/>
      <c r="N656" s="315"/>
      <c r="O656" s="270"/>
      <c r="P656" s="270"/>
      <c r="Q656" s="270"/>
      <c r="R656" s="270"/>
      <c r="S656" s="270"/>
      <c r="T656" s="270"/>
      <c r="U656" s="270"/>
      <c r="V656" s="270"/>
      <c r="W656" s="29"/>
      <c r="X656" s="29"/>
      <c r="Y656" s="29"/>
      <c r="Z656" s="29"/>
      <c r="AA656" s="29"/>
      <c r="AB656" s="29"/>
      <c r="AC656" s="29"/>
      <c r="AD656" s="29"/>
      <c r="AE656" s="29"/>
      <c r="AT656" s="276" t="s">
        <v>342</v>
      </c>
      <c r="AU656" s="276" t="s">
        <v>89</v>
      </c>
      <c r="AY656" s="276" t="s">
        <v>342</v>
      </c>
      <c r="BE656" s="302">
        <f>IF(N656="základní",J656,0)</f>
        <v>0</v>
      </c>
      <c r="BF656" s="302">
        <f>IF(N656="snížená",J656,0)</f>
        <v>0</v>
      </c>
      <c r="BG656" s="302">
        <f>IF(N656="zákl. přenesená",J656,0)</f>
        <v>0</v>
      </c>
      <c r="BH656" s="302">
        <f>IF(N656="sníž. přenesená",J656,0)</f>
        <v>0</v>
      </c>
      <c r="BI656" s="302">
        <f>IF(N656="nulová",J656,0)</f>
        <v>0</v>
      </c>
      <c r="BJ656" s="276" t="s">
        <v>89</v>
      </c>
      <c r="BK656" s="302">
        <f>I656*H656</f>
        <v>0</v>
      </c>
    </row>
    <row r="657" spans="1:63" s="42" customFormat="1" ht="16.35" customHeight="1">
      <c r="A657" s="270"/>
      <c r="B657" s="270"/>
      <c r="C657" s="303"/>
      <c r="D657" s="303"/>
      <c r="E657" s="304"/>
      <c r="F657" s="305"/>
      <c r="G657" s="306"/>
      <c r="H657" s="307"/>
      <c r="I657" s="274"/>
      <c r="J657" s="274"/>
      <c r="K657" s="270"/>
      <c r="L657" s="270"/>
      <c r="M657" s="314"/>
      <c r="N657" s="315"/>
      <c r="O657" s="270"/>
      <c r="P657" s="270"/>
      <c r="Q657" s="270"/>
      <c r="R657" s="270"/>
      <c r="S657" s="270"/>
      <c r="T657" s="270"/>
      <c r="U657" s="270"/>
      <c r="V657" s="270"/>
      <c r="W657" s="29"/>
      <c r="X657" s="29"/>
      <c r="Y657" s="29"/>
      <c r="Z657" s="29"/>
      <c r="AA657" s="29"/>
      <c r="AB657" s="29"/>
      <c r="AC657" s="29"/>
      <c r="AD657" s="29"/>
      <c r="AE657" s="29"/>
      <c r="AT657" s="276" t="s">
        <v>342</v>
      </c>
      <c r="AU657" s="276" t="s">
        <v>89</v>
      </c>
      <c r="AY657" s="276" t="s">
        <v>342</v>
      </c>
      <c r="BE657" s="302">
        <f>IF(N657="základní",J657,0)</f>
        <v>0</v>
      </c>
      <c r="BF657" s="302">
        <f>IF(N657="snížená",J657,0)</f>
        <v>0</v>
      </c>
      <c r="BG657" s="302">
        <f>IF(N657="zákl. přenesená",J657,0)</f>
        <v>0</v>
      </c>
      <c r="BH657" s="302">
        <f>IF(N657="sníž. přenesená",J657,0)</f>
        <v>0</v>
      </c>
      <c r="BI657" s="302">
        <f>IF(N657="nulová",J657,0)</f>
        <v>0</v>
      </c>
      <c r="BJ657" s="276" t="s">
        <v>89</v>
      </c>
      <c r="BK657" s="302">
        <f>I657*H657</f>
        <v>0</v>
      </c>
    </row>
    <row r="658" spans="1:31" s="192" customFormat="1" ht="6.95" customHeight="1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  <c r="AB658" s="65"/>
      <c r="AC658" s="65"/>
      <c r="AD658" s="65"/>
      <c r="AE658" s="65"/>
    </row>
  </sheetData>
  <sheetProtection algorithmName="SHA-512" hashValue="TVqjn90qfYrxQKxnLHs69afgRu6eNiUCPneesvqg/9Ut2FET+AdL+/Bd4DrkzUdOxRlcBFjtTm++LFD3Kj+HcQ==" saltValue="DM+PTFBlDlPqZbuzwPItgQ==" spinCount="100000" sheet="1" objects="1" scenarios="1" formatColumns="0" formatRows="0" autoFilter="0"/>
  <autoFilter ref="C134:K657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653:D658 D651">
      <formula1>"K, M"</formula1>
    </dataValidation>
    <dataValidation type="list" allowBlank="1" showInputMessage="1" showErrorMessage="1" error="Povoleny jsou hodnoty základní, snížená, zákl. přenesená, sníž. přenesená, nulová." sqref="N653:N658 N651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7"/>
  <sheetViews>
    <sheetView showGridLines="0" workbookViewId="0" topLeftCell="A1">
      <selection activeCell="F25" sqref="F25"/>
    </sheetView>
  </sheetViews>
  <sheetFormatPr defaultColWidth="9.140625" defaultRowHeight="12"/>
  <cols>
    <col min="1" max="1" width="8.28125" style="15" customWidth="1"/>
    <col min="2" max="2" width="1.1484375" style="15" customWidth="1"/>
    <col min="3" max="3" width="4.140625" style="15" customWidth="1"/>
    <col min="4" max="4" width="4.28125" style="15" customWidth="1"/>
    <col min="5" max="5" width="17.140625" style="15" customWidth="1"/>
    <col min="6" max="6" width="50.8515625" style="15" customWidth="1"/>
    <col min="7" max="7" width="7.421875" style="15" customWidth="1"/>
    <col min="8" max="8" width="14.00390625" style="15" customWidth="1"/>
    <col min="9" max="9" width="15.8515625" style="15" customWidth="1"/>
    <col min="10" max="11" width="22.28125" style="15" customWidth="1"/>
    <col min="12" max="12" width="9.28125" style="15" customWidth="1"/>
    <col min="13" max="13" width="10.8515625" style="15" hidden="1" customWidth="1"/>
    <col min="14" max="14" width="9.28125" style="15" hidden="1" customWidth="1"/>
    <col min="15" max="20" width="14.140625" style="15" hidden="1" customWidth="1"/>
    <col min="21" max="21" width="16.28125" style="15" hidden="1" customWidth="1"/>
    <col min="22" max="22" width="12.28125" style="15" customWidth="1"/>
    <col min="23" max="23" width="16.28125" style="15" customWidth="1"/>
    <col min="24" max="24" width="12.28125" style="15" customWidth="1"/>
    <col min="25" max="25" width="15.00390625" style="15" customWidth="1"/>
    <col min="26" max="26" width="11.00390625" style="15" customWidth="1"/>
    <col min="27" max="27" width="15.00390625" style="15" customWidth="1"/>
    <col min="28" max="28" width="16.28125" style="15" customWidth="1"/>
    <col min="29" max="29" width="11.00390625" style="15" customWidth="1"/>
    <col min="30" max="30" width="15.00390625" style="15" customWidth="1"/>
    <col min="31" max="31" width="16.28125" style="15" customWidth="1"/>
    <col min="32" max="43" width="9.28125" style="15" customWidth="1"/>
    <col min="44" max="65" width="9.28125" style="15" hidden="1" customWidth="1"/>
    <col min="66" max="16384" width="9.28125" style="15" customWidth="1"/>
  </cols>
  <sheetData>
    <row r="1" ht="12"/>
    <row r="2" spans="12:46" ht="36.95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276" t="s">
        <v>97</v>
      </c>
    </row>
    <row r="3" spans="2:46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4"/>
      <c r="AT3" s="276" t="s">
        <v>91</v>
      </c>
    </row>
    <row r="4" spans="2:46" ht="24.95" customHeight="1">
      <c r="B4" s="14"/>
      <c r="D4" s="16" t="s">
        <v>102</v>
      </c>
      <c r="L4" s="14"/>
      <c r="M4" s="278" t="s">
        <v>10</v>
      </c>
      <c r="AT4" s="276" t="s">
        <v>4</v>
      </c>
    </row>
    <row r="5" spans="2:12" ht="6.95" customHeight="1">
      <c r="B5" s="14"/>
      <c r="L5" s="14"/>
    </row>
    <row r="6" spans="2:12" ht="12" customHeight="1">
      <c r="B6" s="14"/>
      <c r="D6" s="22" t="s">
        <v>16</v>
      </c>
      <c r="L6" s="14"/>
    </row>
    <row r="7" spans="2:12" ht="16.5" customHeight="1">
      <c r="B7" s="14"/>
      <c r="E7" s="261" t="str">
        <f>'Rekapitulace stavby'!K6</f>
        <v>Školní družina Děčín II</v>
      </c>
      <c r="F7" s="262"/>
      <c r="G7" s="262"/>
      <c r="H7" s="262"/>
      <c r="L7" s="14"/>
    </row>
    <row r="8" spans="1:31" s="42" customFormat="1" ht="12" customHeight="1">
      <c r="A8" s="29"/>
      <c r="B8" s="28"/>
      <c r="C8" s="29"/>
      <c r="D8" s="22" t="s">
        <v>103</v>
      </c>
      <c r="E8" s="29"/>
      <c r="F8" s="29"/>
      <c r="G8" s="29"/>
      <c r="H8" s="29"/>
      <c r="I8" s="29"/>
      <c r="J8" s="29"/>
      <c r="K8" s="29"/>
      <c r="L8" s="41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42" customFormat="1" ht="16.5" customHeight="1">
      <c r="A9" s="29"/>
      <c r="B9" s="28"/>
      <c r="C9" s="29"/>
      <c r="D9" s="29"/>
      <c r="E9" s="238" t="s">
        <v>1173</v>
      </c>
      <c r="F9" s="263"/>
      <c r="G9" s="263"/>
      <c r="H9" s="263"/>
      <c r="I9" s="29"/>
      <c r="J9" s="29"/>
      <c r="K9" s="29"/>
      <c r="L9" s="41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42" customFormat="1" ht="11.25">
      <c r="A10" s="29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41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42" customFormat="1" ht="12" customHeight="1">
      <c r="A11" s="29"/>
      <c r="B11" s="28"/>
      <c r="C11" s="29"/>
      <c r="D11" s="22" t="s">
        <v>18</v>
      </c>
      <c r="E11" s="29"/>
      <c r="F11" s="20" t="s">
        <v>1</v>
      </c>
      <c r="G11" s="29"/>
      <c r="H11" s="29"/>
      <c r="I11" s="22" t="s">
        <v>19</v>
      </c>
      <c r="J11" s="20" t="s">
        <v>1</v>
      </c>
      <c r="K11" s="29"/>
      <c r="L11" s="41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42" customFormat="1" ht="12" customHeight="1">
      <c r="A12" s="29"/>
      <c r="B12" s="28"/>
      <c r="C12" s="29"/>
      <c r="D12" s="22" t="s">
        <v>20</v>
      </c>
      <c r="E12" s="29"/>
      <c r="F12" s="20" t="s">
        <v>21</v>
      </c>
      <c r="G12" s="29"/>
      <c r="H12" s="29"/>
      <c r="I12" s="22" t="s">
        <v>22</v>
      </c>
      <c r="J12" s="60">
        <f>'Rekapitulace stavby'!AN8</f>
        <v>44823</v>
      </c>
      <c r="K12" s="29"/>
      <c r="L12" s="41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42" customFormat="1" ht="10.9" customHeight="1">
      <c r="A13" s="29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41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42" customFormat="1" ht="12" customHeight="1">
      <c r="A14" s="29"/>
      <c r="B14" s="28"/>
      <c r="C14" s="29"/>
      <c r="D14" s="22" t="s">
        <v>23</v>
      </c>
      <c r="E14" s="29"/>
      <c r="F14" s="29"/>
      <c r="G14" s="29"/>
      <c r="H14" s="29"/>
      <c r="I14" s="22" t="s">
        <v>24</v>
      </c>
      <c r="J14" s="20" t="s">
        <v>25</v>
      </c>
      <c r="K14" s="29"/>
      <c r="L14" s="41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42" customFormat="1" ht="18" customHeight="1">
      <c r="A15" s="29"/>
      <c r="B15" s="28"/>
      <c r="C15" s="29"/>
      <c r="D15" s="29"/>
      <c r="E15" s="20" t="s">
        <v>26</v>
      </c>
      <c r="F15" s="29"/>
      <c r="G15" s="29"/>
      <c r="H15" s="29"/>
      <c r="I15" s="22" t="s">
        <v>27</v>
      </c>
      <c r="J15" s="20" t="s">
        <v>28</v>
      </c>
      <c r="K15" s="29"/>
      <c r="L15" s="41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42" customFormat="1" ht="6.95" customHeight="1">
      <c r="A16" s="29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41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42" customFormat="1" ht="12" customHeight="1">
      <c r="A17" s="29"/>
      <c r="B17" s="28"/>
      <c r="C17" s="29"/>
      <c r="D17" s="22" t="s">
        <v>29</v>
      </c>
      <c r="E17" s="29"/>
      <c r="F17" s="29"/>
      <c r="G17" s="29"/>
      <c r="H17" s="29"/>
      <c r="I17" s="22" t="s">
        <v>24</v>
      </c>
      <c r="J17" s="23" t="str">
        <f>'Rekapitulace stavby'!AN13</f>
        <v>Vyplň údaj</v>
      </c>
      <c r="K17" s="29"/>
      <c r="L17" s="41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42" customFormat="1" ht="18" customHeight="1">
      <c r="A18" s="29"/>
      <c r="B18" s="28"/>
      <c r="C18" s="29"/>
      <c r="D18" s="29"/>
      <c r="E18" s="225" t="str">
        <f>'Rekapitulace stavby'!E14</f>
        <v>Vyplň údaj</v>
      </c>
      <c r="F18" s="316"/>
      <c r="G18" s="316"/>
      <c r="H18" s="316"/>
      <c r="I18" s="22" t="s">
        <v>27</v>
      </c>
      <c r="J18" s="23" t="str">
        <f>'Rekapitulace stavby'!AN14</f>
        <v>Vyplň údaj</v>
      </c>
      <c r="K18" s="29"/>
      <c r="L18" s="41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42" customFormat="1" ht="6.95" customHeight="1">
      <c r="A19" s="29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41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42" customFormat="1" ht="12" customHeight="1">
      <c r="A20" s="29"/>
      <c r="B20" s="28"/>
      <c r="C20" s="29"/>
      <c r="D20" s="22" t="s">
        <v>31</v>
      </c>
      <c r="E20" s="29"/>
      <c r="F20" s="29"/>
      <c r="G20" s="29"/>
      <c r="H20" s="29"/>
      <c r="I20" s="22" t="s">
        <v>24</v>
      </c>
      <c r="J20" s="20" t="s">
        <v>32</v>
      </c>
      <c r="K20" s="29"/>
      <c r="L20" s="41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42" customFormat="1" ht="18" customHeight="1">
      <c r="A21" s="29"/>
      <c r="B21" s="28"/>
      <c r="C21" s="29"/>
      <c r="D21" s="29"/>
      <c r="E21" s="20" t="s">
        <v>33</v>
      </c>
      <c r="F21" s="29"/>
      <c r="G21" s="29"/>
      <c r="H21" s="29"/>
      <c r="I21" s="22" t="s">
        <v>27</v>
      </c>
      <c r="J21" s="20" t="s">
        <v>34</v>
      </c>
      <c r="K21" s="29"/>
      <c r="L21" s="41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42" customFormat="1" ht="6.95" customHeight="1">
      <c r="A22" s="29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41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42" customFormat="1" ht="12" customHeight="1">
      <c r="A23" s="29"/>
      <c r="B23" s="28"/>
      <c r="C23" s="29"/>
      <c r="D23" s="22" t="s">
        <v>36</v>
      </c>
      <c r="E23" s="29"/>
      <c r="F23" s="29"/>
      <c r="G23" s="29"/>
      <c r="H23" s="29"/>
      <c r="I23" s="22" t="s">
        <v>24</v>
      </c>
      <c r="J23" s="20" t="s">
        <v>37</v>
      </c>
      <c r="K23" s="29"/>
      <c r="L23" s="41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42" customFormat="1" ht="18" customHeight="1">
      <c r="A24" s="29"/>
      <c r="B24" s="28"/>
      <c r="C24" s="29"/>
      <c r="D24" s="29"/>
      <c r="E24" s="20" t="s">
        <v>38</v>
      </c>
      <c r="F24" s="29"/>
      <c r="G24" s="29"/>
      <c r="H24" s="29"/>
      <c r="I24" s="22" t="s">
        <v>27</v>
      </c>
      <c r="J24" s="20" t="s">
        <v>39</v>
      </c>
      <c r="K24" s="29"/>
      <c r="L24" s="41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42" customFormat="1" ht="6.95" customHeight="1">
      <c r="A25" s="29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41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42" customFormat="1" ht="12" customHeight="1">
      <c r="A26" s="29"/>
      <c r="B26" s="28"/>
      <c r="C26" s="29"/>
      <c r="D26" s="22" t="s">
        <v>40</v>
      </c>
      <c r="E26" s="29"/>
      <c r="F26" s="29"/>
      <c r="G26" s="29"/>
      <c r="H26" s="29"/>
      <c r="I26" s="29"/>
      <c r="J26" s="29"/>
      <c r="K26" s="29"/>
      <c r="L26" s="41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82" customFormat="1" ht="16.5" customHeight="1">
      <c r="A27" s="279"/>
      <c r="B27" s="280"/>
      <c r="C27" s="279"/>
      <c r="D27" s="279"/>
      <c r="E27" s="227" t="s">
        <v>1</v>
      </c>
      <c r="F27" s="227"/>
      <c r="G27" s="227"/>
      <c r="H27" s="227"/>
      <c r="I27" s="279"/>
      <c r="J27" s="279"/>
      <c r="K27" s="279"/>
      <c r="L27" s="281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</row>
    <row r="28" spans="1:31" s="42" customFormat="1" ht="6.95" customHeight="1">
      <c r="A28" s="29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41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42" customFormat="1" ht="6.95" customHeight="1">
      <c r="A29" s="29"/>
      <c r="B29" s="28"/>
      <c r="C29" s="29"/>
      <c r="D29" s="73"/>
      <c r="E29" s="73"/>
      <c r="F29" s="73"/>
      <c r="G29" s="73"/>
      <c r="H29" s="73"/>
      <c r="I29" s="73"/>
      <c r="J29" s="73"/>
      <c r="K29" s="73"/>
      <c r="L29" s="41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42" customFormat="1" ht="25.35" customHeight="1">
      <c r="A30" s="29"/>
      <c r="B30" s="28"/>
      <c r="C30" s="29"/>
      <c r="D30" s="283" t="s">
        <v>41</v>
      </c>
      <c r="E30" s="29"/>
      <c r="F30" s="29"/>
      <c r="G30" s="29"/>
      <c r="H30" s="29"/>
      <c r="I30" s="29"/>
      <c r="J30" s="78">
        <f>ROUND(J118,2)</f>
        <v>0</v>
      </c>
      <c r="K30" s="29"/>
      <c r="L30" s="41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42" customFormat="1" ht="6.95" customHeight="1">
      <c r="A31" s="29"/>
      <c r="B31" s="28"/>
      <c r="C31" s="29"/>
      <c r="D31" s="73"/>
      <c r="E31" s="73"/>
      <c r="F31" s="73"/>
      <c r="G31" s="73"/>
      <c r="H31" s="73"/>
      <c r="I31" s="73"/>
      <c r="J31" s="73"/>
      <c r="K31" s="73"/>
      <c r="L31" s="41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42" customFormat="1" ht="14.45" customHeight="1">
      <c r="A32" s="29"/>
      <c r="B32" s="28"/>
      <c r="C32" s="29"/>
      <c r="D32" s="29"/>
      <c r="E32" s="29"/>
      <c r="F32" s="33" t="s">
        <v>43</v>
      </c>
      <c r="G32" s="29"/>
      <c r="H32" s="29"/>
      <c r="I32" s="33" t="s">
        <v>42</v>
      </c>
      <c r="J32" s="33" t="s">
        <v>44</v>
      </c>
      <c r="K32" s="29"/>
      <c r="L32" s="41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42" customFormat="1" ht="14.45" customHeight="1">
      <c r="A33" s="29"/>
      <c r="B33" s="28"/>
      <c r="C33" s="29"/>
      <c r="D33" s="284" t="s">
        <v>45</v>
      </c>
      <c r="E33" s="22" t="s">
        <v>46</v>
      </c>
      <c r="F33" s="285">
        <f>ROUND((ROUND((SUM(BE118:BE129)),2)+SUM(BE132:BE136)),2)</f>
        <v>0</v>
      </c>
      <c r="G33" s="29"/>
      <c r="H33" s="29"/>
      <c r="I33" s="286">
        <v>0.21</v>
      </c>
      <c r="J33" s="285">
        <f>ROUND((ROUND(((SUM(BE118:BE129))*I33),2)+(SUM(BE132:BE136)*I33)),2)</f>
        <v>0</v>
      </c>
      <c r="K33" s="29"/>
      <c r="L33" s="41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42" customFormat="1" ht="14.45" customHeight="1">
      <c r="A34" s="29"/>
      <c r="B34" s="28"/>
      <c r="C34" s="29"/>
      <c r="D34" s="29"/>
      <c r="E34" s="22" t="s">
        <v>47</v>
      </c>
      <c r="F34" s="285">
        <f>ROUND((ROUND((SUM(BF118:BF129)),2)+SUM(BF132:BF136)),2)</f>
        <v>0</v>
      </c>
      <c r="G34" s="29"/>
      <c r="H34" s="29"/>
      <c r="I34" s="286">
        <v>0.15</v>
      </c>
      <c r="J34" s="285">
        <f>ROUND((ROUND(((SUM(BF118:BF129))*I34),2)+(SUM(BF132:BF136)*I34)),2)</f>
        <v>0</v>
      </c>
      <c r="K34" s="29"/>
      <c r="L34" s="41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42" customFormat="1" ht="14.45" customHeight="1" hidden="1">
      <c r="A35" s="29"/>
      <c r="B35" s="28"/>
      <c r="C35" s="29"/>
      <c r="D35" s="29"/>
      <c r="E35" s="22" t="s">
        <v>48</v>
      </c>
      <c r="F35" s="285">
        <f>ROUND((ROUND((SUM(BG118:BG129)),2)+SUM(BG132:BG136)),2)</f>
        <v>0</v>
      </c>
      <c r="G35" s="29"/>
      <c r="H35" s="29"/>
      <c r="I35" s="286">
        <v>0.21</v>
      </c>
      <c r="J35" s="285">
        <f>0</f>
        <v>0</v>
      </c>
      <c r="K35" s="29"/>
      <c r="L35" s="41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42" customFormat="1" ht="14.45" customHeight="1" hidden="1">
      <c r="A36" s="29"/>
      <c r="B36" s="28"/>
      <c r="C36" s="29"/>
      <c r="D36" s="29"/>
      <c r="E36" s="22" t="s">
        <v>49</v>
      </c>
      <c r="F36" s="285">
        <f>ROUND((ROUND((SUM(BH118:BH129)),2)+SUM(BH132:BH136)),2)</f>
        <v>0</v>
      </c>
      <c r="G36" s="29"/>
      <c r="H36" s="29"/>
      <c r="I36" s="286">
        <v>0.15</v>
      </c>
      <c r="J36" s="285">
        <f>0</f>
        <v>0</v>
      </c>
      <c r="K36" s="29"/>
      <c r="L36" s="41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42" customFormat="1" ht="14.45" customHeight="1" hidden="1">
      <c r="A37" s="29"/>
      <c r="B37" s="28"/>
      <c r="C37" s="29"/>
      <c r="D37" s="29"/>
      <c r="E37" s="22" t="s">
        <v>50</v>
      </c>
      <c r="F37" s="285">
        <f>ROUND((ROUND((SUM(BI118:BI129)),2)+SUM(BI132:BI136)),2)</f>
        <v>0</v>
      </c>
      <c r="G37" s="29"/>
      <c r="H37" s="29"/>
      <c r="I37" s="286">
        <v>0</v>
      </c>
      <c r="J37" s="285">
        <f>0</f>
        <v>0</v>
      </c>
      <c r="K37" s="29"/>
      <c r="L37" s="41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42" customFormat="1" ht="6.95" customHeight="1">
      <c r="A38" s="29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41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42" customFormat="1" ht="25.35" customHeight="1">
      <c r="A39" s="29"/>
      <c r="B39" s="28"/>
      <c r="C39" s="110"/>
      <c r="D39" s="287" t="s">
        <v>51</v>
      </c>
      <c r="E39" s="67"/>
      <c r="F39" s="67"/>
      <c r="G39" s="288" t="s">
        <v>52</v>
      </c>
      <c r="H39" s="289" t="s">
        <v>53</v>
      </c>
      <c r="I39" s="67"/>
      <c r="J39" s="290">
        <f>SUM(J30:J37)</f>
        <v>0</v>
      </c>
      <c r="K39" s="291"/>
      <c r="L39" s="41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42" customFormat="1" ht="14.45" customHeight="1">
      <c r="A40" s="29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41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ht="14.45" customHeight="1">
      <c r="B41" s="14"/>
      <c r="L41" s="14"/>
    </row>
    <row r="42" spans="2:12" ht="14.45" customHeight="1">
      <c r="B42" s="14"/>
      <c r="L42" s="14"/>
    </row>
    <row r="43" spans="2:12" ht="14.45" customHeight="1">
      <c r="B43" s="14"/>
      <c r="L43" s="14"/>
    </row>
    <row r="44" spans="2:12" ht="14.45" customHeight="1">
      <c r="B44" s="14"/>
      <c r="L44" s="14"/>
    </row>
    <row r="45" spans="2:12" ht="14.45" customHeight="1">
      <c r="B45" s="14"/>
      <c r="L45" s="14"/>
    </row>
    <row r="46" spans="2:12" ht="14.45" customHeight="1">
      <c r="B46" s="14"/>
      <c r="L46" s="14"/>
    </row>
    <row r="47" spans="2:12" ht="14.45" customHeight="1">
      <c r="B47" s="14"/>
      <c r="L47" s="14"/>
    </row>
    <row r="48" spans="2:12" ht="14.45" customHeight="1">
      <c r="B48" s="14"/>
      <c r="L48" s="14"/>
    </row>
    <row r="49" spans="2:12" ht="14.45" customHeight="1">
      <c r="B49" s="14"/>
      <c r="L49" s="14"/>
    </row>
    <row r="50" spans="2:12" s="42" customFormat="1" ht="14.45" customHeight="1">
      <c r="B50" s="41"/>
      <c r="D50" s="43" t="s">
        <v>54</v>
      </c>
      <c r="E50" s="44"/>
      <c r="F50" s="44"/>
      <c r="G50" s="43" t="s">
        <v>55</v>
      </c>
      <c r="H50" s="44"/>
      <c r="I50" s="44"/>
      <c r="J50" s="44"/>
      <c r="K50" s="44"/>
      <c r="L50" s="41"/>
    </row>
    <row r="51" spans="2:12" ht="11.25">
      <c r="B51" s="14"/>
      <c r="L51" s="14"/>
    </row>
    <row r="52" spans="2:12" ht="11.25">
      <c r="B52" s="14"/>
      <c r="L52" s="14"/>
    </row>
    <row r="53" spans="2:12" ht="11.25">
      <c r="B53" s="14"/>
      <c r="L53" s="14"/>
    </row>
    <row r="54" spans="2:12" ht="11.25">
      <c r="B54" s="14"/>
      <c r="L54" s="14"/>
    </row>
    <row r="55" spans="2:12" ht="11.25">
      <c r="B55" s="14"/>
      <c r="L55" s="14"/>
    </row>
    <row r="56" spans="2:12" ht="11.25">
      <c r="B56" s="14"/>
      <c r="L56" s="14"/>
    </row>
    <row r="57" spans="2:12" ht="11.25">
      <c r="B57" s="14"/>
      <c r="L57" s="14"/>
    </row>
    <row r="58" spans="2:12" ht="11.25">
      <c r="B58" s="14"/>
      <c r="L58" s="14"/>
    </row>
    <row r="59" spans="2:12" ht="11.25">
      <c r="B59" s="14"/>
      <c r="L59" s="14"/>
    </row>
    <row r="60" spans="2:12" ht="11.25">
      <c r="B60" s="14"/>
      <c r="L60" s="14"/>
    </row>
    <row r="61" spans="1:31" s="42" customFormat="1" ht="12.75">
      <c r="A61" s="29"/>
      <c r="B61" s="28"/>
      <c r="C61" s="29"/>
      <c r="D61" s="46" t="s">
        <v>56</v>
      </c>
      <c r="E61" s="31"/>
      <c r="F61" s="292" t="s">
        <v>57</v>
      </c>
      <c r="G61" s="46" t="s">
        <v>56</v>
      </c>
      <c r="H61" s="31"/>
      <c r="I61" s="31"/>
      <c r="J61" s="293" t="s">
        <v>57</v>
      </c>
      <c r="K61" s="31"/>
      <c r="L61" s="41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4"/>
      <c r="L62" s="14"/>
    </row>
    <row r="63" spans="2:12" ht="11.25">
      <c r="B63" s="14"/>
      <c r="L63" s="14"/>
    </row>
    <row r="64" spans="2:12" ht="11.25">
      <c r="B64" s="14"/>
      <c r="L64" s="14"/>
    </row>
    <row r="65" spans="1:31" s="42" customFormat="1" ht="12.75">
      <c r="A65" s="29"/>
      <c r="B65" s="28"/>
      <c r="C65" s="29"/>
      <c r="D65" s="43" t="s">
        <v>58</v>
      </c>
      <c r="E65" s="47"/>
      <c r="F65" s="47"/>
      <c r="G65" s="43" t="s">
        <v>59</v>
      </c>
      <c r="H65" s="47"/>
      <c r="I65" s="47"/>
      <c r="J65" s="47"/>
      <c r="K65" s="47"/>
      <c r="L65" s="41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4"/>
      <c r="L66" s="14"/>
    </row>
    <row r="67" spans="2:12" ht="11.25">
      <c r="B67" s="14"/>
      <c r="L67" s="14"/>
    </row>
    <row r="68" spans="2:12" ht="11.25">
      <c r="B68" s="14"/>
      <c r="L68" s="14"/>
    </row>
    <row r="69" spans="2:12" ht="11.25">
      <c r="B69" s="14"/>
      <c r="L69" s="14"/>
    </row>
    <row r="70" spans="2:12" ht="11.25">
      <c r="B70" s="14"/>
      <c r="L70" s="14"/>
    </row>
    <row r="71" spans="2:12" ht="11.25">
      <c r="B71" s="14"/>
      <c r="L71" s="14"/>
    </row>
    <row r="72" spans="2:12" ht="11.25">
      <c r="B72" s="14"/>
      <c r="L72" s="14"/>
    </row>
    <row r="73" spans="2:12" ht="11.25">
      <c r="B73" s="14"/>
      <c r="L73" s="14"/>
    </row>
    <row r="74" spans="2:12" ht="11.25">
      <c r="B74" s="14"/>
      <c r="L74" s="14"/>
    </row>
    <row r="75" spans="2:12" ht="11.25">
      <c r="B75" s="14"/>
      <c r="L75" s="14"/>
    </row>
    <row r="76" spans="1:31" s="42" customFormat="1" ht="12.75">
      <c r="A76" s="29"/>
      <c r="B76" s="28"/>
      <c r="C76" s="29"/>
      <c r="D76" s="46" t="s">
        <v>56</v>
      </c>
      <c r="E76" s="31"/>
      <c r="F76" s="292" t="s">
        <v>57</v>
      </c>
      <c r="G76" s="46" t="s">
        <v>56</v>
      </c>
      <c r="H76" s="31"/>
      <c r="I76" s="31"/>
      <c r="J76" s="293" t="s">
        <v>57</v>
      </c>
      <c r="K76" s="31"/>
      <c r="L76" s="41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42" customFormat="1" ht="14.45" customHeight="1">
      <c r="A77" s="29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1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42" customFormat="1" ht="6.95" customHeight="1">
      <c r="A81" s="29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1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42" customFormat="1" ht="24.95" customHeight="1">
      <c r="A82" s="29"/>
      <c r="B82" s="28"/>
      <c r="C82" s="16" t="s">
        <v>105</v>
      </c>
      <c r="D82" s="29"/>
      <c r="E82" s="29"/>
      <c r="F82" s="29"/>
      <c r="G82" s="29"/>
      <c r="H82" s="29"/>
      <c r="I82" s="29"/>
      <c r="J82" s="29"/>
      <c r="K82" s="29"/>
      <c r="L82" s="41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42" customFormat="1" ht="6.95" customHeight="1">
      <c r="A83" s="29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41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42" customFormat="1" ht="12" customHeight="1">
      <c r="A84" s="29"/>
      <c r="B84" s="28"/>
      <c r="C84" s="22" t="s">
        <v>16</v>
      </c>
      <c r="D84" s="29"/>
      <c r="E84" s="29"/>
      <c r="F84" s="29"/>
      <c r="G84" s="29"/>
      <c r="H84" s="29"/>
      <c r="I84" s="29"/>
      <c r="J84" s="29"/>
      <c r="K84" s="29"/>
      <c r="L84" s="41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42" customFormat="1" ht="16.5" customHeight="1">
      <c r="A85" s="29"/>
      <c r="B85" s="28"/>
      <c r="C85" s="29"/>
      <c r="D85" s="29"/>
      <c r="E85" s="261" t="str">
        <f>E7</f>
        <v>Školní družina Děčín II</v>
      </c>
      <c r="F85" s="262"/>
      <c r="G85" s="262"/>
      <c r="H85" s="262"/>
      <c r="I85" s="29"/>
      <c r="J85" s="29"/>
      <c r="K85" s="29"/>
      <c r="L85" s="41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42" customFormat="1" ht="12" customHeight="1">
      <c r="A86" s="29"/>
      <c r="B86" s="28"/>
      <c r="C86" s="22" t="s">
        <v>103</v>
      </c>
      <c r="D86" s="29"/>
      <c r="E86" s="29"/>
      <c r="F86" s="29"/>
      <c r="G86" s="29"/>
      <c r="H86" s="29"/>
      <c r="I86" s="29"/>
      <c r="J86" s="29"/>
      <c r="K86" s="29"/>
      <c r="L86" s="41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42" customFormat="1" ht="16.5" customHeight="1">
      <c r="A87" s="29"/>
      <c r="B87" s="28"/>
      <c r="C87" s="29"/>
      <c r="D87" s="29"/>
      <c r="E87" s="238" t="str">
        <f>E9</f>
        <v>03 - VRN</v>
      </c>
      <c r="F87" s="263"/>
      <c r="G87" s="263"/>
      <c r="H87" s="263"/>
      <c r="I87" s="29"/>
      <c r="J87" s="29"/>
      <c r="K87" s="29"/>
      <c r="L87" s="41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42" customFormat="1" ht="6.95" customHeight="1">
      <c r="A88" s="29"/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41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42" customFormat="1" ht="12" customHeight="1">
      <c r="A89" s="29"/>
      <c r="B89" s="28"/>
      <c r="C89" s="22" t="s">
        <v>20</v>
      </c>
      <c r="D89" s="29"/>
      <c r="E89" s="29"/>
      <c r="F89" s="20" t="str">
        <f>F12</f>
        <v>Kamenická 1058/48</v>
      </c>
      <c r="G89" s="29"/>
      <c r="H89" s="29"/>
      <c r="I89" s="22" t="s">
        <v>22</v>
      </c>
      <c r="J89" s="60">
        <f>IF(J12="","",J12)</f>
        <v>44823</v>
      </c>
      <c r="K89" s="29"/>
      <c r="L89" s="41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42" customFormat="1" ht="6.95" customHeight="1">
      <c r="A90" s="29"/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41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42" customFormat="1" ht="15.2" customHeight="1">
      <c r="A91" s="29"/>
      <c r="B91" s="28"/>
      <c r="C91" s="22" t="s">
        <v>23</v>
      </c>
      <c r="D91" s="29"/>
      <c r="E91" s="29"/>
      <c r="F91" s="20" t="str">
        <f>E15</f>
        <v>Statutární město Děčín</v>
      </c>
      <c r="G91" s="29"/>
      <c r="H91" s="29"/>
      <c r="I91" s="22" t="s">
        <v>31</v>
      </c>
      <c r="J91" s="25" t="str">
        <f>E21</f>
        <v>arde s.r.o.</v>
      </c>
      <c r="K91" s="29"/>
      <c r="L91" s="41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42" customFormat="1" ht="25.7" customHeight="1">
      <c r="A92" s="29"/>
      <c r="B92" s="28"/>
      <c r="C92" s="22" t="s">
        <v>29</v>
      </c>
      <c r="D92" s="29"/>
      <c r="E92" s="29"/>
      <c r="F92" s="20" t="str">
        <f>IF(E18="","",E18)</f>
        <v>Vyplň údaj</v>
      </c>
      <c r="G92" s="29"/>
      <c r="H92" s="29"/>
      <c r="I92" s="22" t="s">
        <v>36</v>
      </c>
      <c r="J92" s="25" t="str">
        <f>E24</f>
        <v>STAGA stavební agentura s.r.o.</v>
      </c>
      <c r="K92" s="29"/>
      <c r="L92" s="41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42" customFormat="1" ht="10.35" customHeight="1">
      <c r="A93" s="29"/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41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42" customFormat="1" ht="29.25" customHeight="1">
      <c r="A94" s="29"/>
      <c r="B94" s="28"/>
      <c r="C94" s="109" t="s">
        <v>106</v>
      </c>
      <c r="D94" s="110"/>
      <c r="E94" s="110"/>
      <c r="F94" s="110"/>
      <c r="G94" s="110"/>
      <c r="H94" s="110"/>
      <c r="I94" s="110"/>
      <c r="J94" s="111" t="s">
        <v>107</v>
      </c>
      <c r="K94" s="110"/>
      <c r="L94" s="41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42" customFormat="1" ht="10.35" customHeight="1">
      <c r="A95" s="29"/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41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42" customFormat="1" ht="22.9" customHeight="1">
      <c r="A96" s="29"/>
      <c r="B96" s="28"/>
      <c r="C96" s="112" t="s">
        <v>108</v>
      </c>
      <c r="D96" s="29"/>
      <c r="E96" s="29"/>
      <c r="F96" s="29"/>
      <c r="G96" s="29"/>
      <c r="H96" s="29"/>
      <c r="I96" s="29"/>
      <c r="J96" s="78">
        <f>J118</f>
        <v>0</v>
      </c>
      <c r="K96" s="29"/>
      <c r="L96" s="41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276" t="s">
        <v>109</v>
      </c>
    </row>
    <row r="97" spans="2:12" s="114" customFormat="1" ht="24.95" customHeight="1">
      <c r="B97" s="113"/>
      <c r="D97" s="115" t="s">
        <v>1174</v>
      </c>
      <c r="E97" s="116"/>
      <c r="F97" s="116"/>
      <c r="G97" s="116"/>
      <c r="H97" s="116"/>
      <c r="I97" s="116"/>
      <c r="J97" s="117">
        <f>J119</f>
        <v>0</v>
      </c>
      <c r="L97" s="113"/>
    </row>
    <row r="98" spans="2:12" s="114" customFormat="1" ht="21.75" customHeight="1">
      <c r="B98" s="113"/>
      <c r="D98" s="123" t="s">
        <v>121</v>
      </c>
      <c r="J98" s="124">
        <f>J131</f>
        <v>0</v>
      </c>
      <c r="L98" s="113"/>
    </row>
    <row r="99" spans="1:31" s="42" customFormat="1" ht="21.75" customHeight="1">
      <c r="A99" s="29"/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41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42" customFormat="1" ht="6.95" customHeight="1">
      <c r="A100" s="29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1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42" customFormat="1" ht="6.95" customHeight="1">
      <c r="A104" s="29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1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42" customFormat="1" ht="24.95" customHeight="1">
      <c r="A105" s="29"/>
      <c r="B105" s="28"/>
      <c r="C105" s="16" t="s">
        <v>122</v>
      </c>
      <c r="D105" s="29"/>
      <c r="E105" s="29"/>
      <c r="F105" s="29"/>
      <c r="G105" s="29"/>
      <c r="H105" s="29"/>
      <c r="I105" s="29"/>
      <c r="J105" s="29"/>
      <c r="K105" s="29"/>
      <c r="L105" s="41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42" customFormat="1" ht="6.95" customHeight="1">
      <c r="A106" s="29"/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41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42" customFormat="1" ht="12" customHeight="1">
      <c r="A107" s="29"/>
      <c r="B107" s="28"/>
      <c r="C107" s="22" t="s">
        <v>16</v>
      </c>
      <c r="D107" s="29"/>
      <c r="E107" s="29"/>
      <c r="F107" s="29"/>
      <c r="G107" s="29"/>
      <c r="H107" s="29"/>
      <c r="I107" s="29"/>
      <c r="J107" s="29"/>
      <c r="K107" s="29"/>
      <c r="L107" s="41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42" customFormat="1" ht="16.5" customHeight="1">
      <c r="A108" s="29"/>
      <c r="B108" s="28"/>
      <c r="C108" s="29"/>
      <c r="D108" s="29"/>
      <c r="E108" s="261" t="str">
        <f>E7</f>
        <v>Školní družina Děčín II</v>
      </c>
      <c r="F108" s="262"/>
      <c r="G108" s="262"/>
      <c r="H108" s="262"/>
      <c r="I108" s="29"/>
      <c r="J108" s="29"/>
      <c r="K108" s="29"/>
      <c r="L108" s="41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42" customFormat="1" ht="12" customHeight="1">
      <c r="A109" s="29"/>
      <c r="B109" s="28"/>
      <c r="C109" s="22" t="s">
        <v>103</v>
      </c>
      <c r="D109" s="29"/>
      <c r="E109" s="29"/>
      <c r="F109" s="29"/>
      <c r="G109" s="29"/>
      <c r="H109" s="29"/>
      <c r="I109" s="29"/>
      <c r="J109" s="29"/>
      <c r="K109" s="29"/>
      <c r="L109" s="41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42" customFormat="1" ht="16.5" customHeight="1">
      <c r="A110" s="29"/>
      <c r="B110" s="28"/>
      <c r="C110" s="29"/>
      <c r="D110" s="29"/>
      <c r="E110" s="238" t="str">
        <f>E9</f>
        <v>03 - VRN</v>
      </c>
      <c r="F110" s="263"/>
      <c r="G110" s="263"/>
      <c r="H110" s="263"/>
      <c r="I110" s="29"/>
      <c r="J110" s="29"/>
      <c r="K110" s="29"/>
      <c r="L110" s="41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42" customFormat="1" ht="6.95" customHeight="1">
      <c r="A111" s="29"/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41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42" customFormat="1" ht="12" customHeight="1">
      <c r="A112" s="29"/>
      <c r="B112" s="28"/>
      <c r="C112" s="22" t="s">
        <v>20</v>
      </c>
      <c r="D112" s="29"/>
      <c r="E112" s="29"/>
      <c r="F112" s="20" t="str">
        <f>F12</f>
        <v>Kamenická 1058/48</v>
      </c>
      <c r="G112" s="29"/>
      <c r="H112" s="29"/>
      <c r="I112" s="22" t="s">
        <v>22</v>
      </c>
      <c r="J112" s="60">
        <f>IF(J12="","",J12)</f>
        <v>44823</v>
      </c>
      <c r="K112" s="29"/>
      <c r="L112" s="41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42" customFormat="1" ht="6.95" customHeight="1">
      <c r="A113" s="29"/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41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42" customFormat="1" ht="15.2" customHeight="1">
      <c r="A114" s="29"/>
      <c r="B114" s="28"/>
      <c r="C114" s="22" t="s">
        <v>23</v>
      </c>
      <c r="D114" s="29"/>
      <c r="E114" s="29"/>
      <c r="F114" s="20" t="str">
        <f>E15</f>
        <v>Statutární město Děčín</v>
      </c>
      <c r="G114" s="29"/>
      <c r="H114" s="29"/>
      <c r="I114" s="22" t="s">
        <v>31</v>
      </c>
      <c r="J114" s="25" t="str">
        <f>E21</f>
        <v>arde s.r.o.</v>
      </c>
      <c r="K114" s="29"/>
      <c r="L114" s="41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42" customFormat="1" ht="25.7" customHeight="1">
      <c r="A115" s="29"/>
      <c r="B115" s="28"/>
      <c r="C115" s="22" t="s">
        <v>29</v>
      </c>
      <c r="D115" s="29"/>
      <c r="E115" s="29"/>
      <c r="F115" s="20" t="str">
        <f>IF(E18="","",E18)</f>
        <v>Vyplň údaj</v>
      </c>
      <c r="G115" s="29"/>
      <c r="H115" s="29"/>
      <c r="I115" s="22" t="s">
        <v>36</v>
      </c>
      <c r="J115" s="25" t="str">
        <f>E24</f>
        <v>STAGA stavební agentura s.r.o.</v>
      </c>
      <c r="K115" s="29"/>
      <c r="L115" s="41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42" customFormat="1" ht="10.35" customHeight="1">
      <c r="A116" s="29"/>
      <c r="B116" s="28"/>
      <c r="C116" s="29"/>
      <c r="D116" s="29"/>
      <c r="E116" s="29"/>
      <c r="F116" s="29"/>
      <c r="G116" s="29"/>
      <c r="H116" s="29"/>
      <c r="I116" s="29"/>
      <c r="J116" s="29"/>
      <c r="K116" s="29"/>
      <c r="L116" s="41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96" customFormat="1" ht="29.25" customHeight="1">
      <c r="A117" s="294"/>
      <c r="B117" s="126"/>
      <c r="C117" s="127" t="s">
        <v>123</v>
      </c>
      <c r="D117" s="128" t="s">
        <v>66</v>
      </c>
      <c r="E117" s="128" t="s">
        <v>62</v>
      </c>
      <c r="F117" s="128" t="s">
        <v>63</v>
      </c>
      <c r="G117" s="128" t="s">
        <v>124</v>
      </c>
      <c r="H117" s="128" t="s">
        <v>125</v>
      </c>
      <c r="I117" s="128" t="s">
        <v>126</v>
      </c>
      <c r="J117" s="128" t="s">
        <v>107</v>
      </c>
      <c r="K117" s="129" t="s">
        <v>127</v>
      </c>
      <c r="L117" s="295"/>
      <c r="M117" s="69" t="s">
        <v>1</v>
      </c>
      <c r="N117" s="70" t="s">
        <v>45</v>
      </c>
      <c r="O117" s="70" t="s">
        <v>128</v>
      </c>
      <c r="P117" s="70" t="s">
        <v>129</v>
      </c>
      <c r="Q117" s="70" t="s">
        <v>130</v>
      </c>
      <c r="R117" s="70" t="s">
        <v>131</v>
      </c>
      <c r="S117" s="70" t="s">
        <v>132</v>
      </c>
      <c r="T117" s="71" t="s">
        <v>133</v>
      </c>
      <c r="U117" s="294"/>
      <c r="V117" s="294"/>
      <c r="W117" s="294"/>
      <c r="X117" s="294"/>
      <c r="Y117" s="294"/>
      <c r="Z117" s="294"/>
      <c r="AA117" s="294"/>
      <c r="AB117" s="294"/>
      <c r="AC117" s="294"/>
      <c r="AD117" s="294"/>
      <c r="AE117" s="294"/>
    </row>
    <row r="118" spans="1:63" s="42" customFormat="1" ht="22.9" customHeight="1">
      <c r="A118" s="29"/>
      <c r="B118" s="28"/>
      <c r="C118" s="76" t="s">
        <v>134</v>
      </c>
      <c r="D118" s="29"/>
      <c r="E118" s="29"/>
      <c r="F118" s="29"/>
      <c r="G118" s="29"/>
      <c r="H118" s="29"/>
      <c r="I118" s="29"/>
      <c r="J118" s="130">
        <f>BK118</f>
        <v>0</v>
      </c>
      <c r="K118" s="29"/>
      <c r="L118" s="28"/>
      <c r="M118" s="72"/>
      <c r="N118" s="131"/>
      <c r="O118" s="73"/>
      <c r="P118" s="132">
        <f>P119+P131</f>
        <v>0</v>
      </c>
      <c r="Q118" s="73"/>
      <c r="R118" s="132">
        <f>R119+R131</f>
        <v>0</v>
      </c>
      <c r="S118" s="73"/>
      <c r="T118" s="133">
        <f>T119+T131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276" t="s">
        <v>80</v>
      </c>
      <c r="AU118" s="276" t="s">
        <v>109</v>
      </c>
      <c r="BK118" s="297">
        <f>BK119+BK131</f>
        <v>0</v>
      </c>
    </row>
    <row r="119" spans="2:63" s="135" customFormat="1" ht="25.9" customHeight="1">
      <c r="B119" s="134"/>
      <c r="D119" s="136" t="s">
        <v>80</v>
      </c>
      <c r="E119" s="137" t="s">
        <v>96</v>
      </c>
      <c r="F119" s="137" t="s">
        <v>1175</v>
      </c>
      <c r="J119" s="124">
        <f>BK119</f>
        <v>0</v>
      </c>
      <c r="L119" s="134"/>
      <c r="M119" s="139"/>
      <c r="N119" s="140"/>
      <c r="O119" s="140"/>
      <c r="P119" s="141">
        <f>SUM(P120:P129)</f>
        <v>0</v>
      </c>
      <c r="Q119" s="140"/>
      <c r="R119" s="141">
        <f>SUM(R120:R129)</f>
        <v>0</v>
      </c>
      <c r="S119" s="140"/>
      <c r="T119" s="142">
        <f>SUM(T120:T129)</f>
        <v>0</v>
      </c>
      <c r="AR119" s="136" t="s">
        <v>169</v>
      </c>
      <c r="AT119" s="298" t="s">
        <v>80</v>
      </c>
      <c r="AU119" s="298" t="s">
        <v>81</v>
      </c>
      <c r="AY119" s="136" t="s">
        <v>137</v>
      </c>
      <c r="BK119" s="299">
        <f>SUM(BK120:BK129)</f>
        <v>0</v>
      </c>
    </row>
    <row r="120" spans="1:65" s="42" customFormat="1" ht="16.5" customHeight="1">
      <c r="A120" s="29"/>
      <c r="B120" s="28"/>
      <c r="C120" s="145" t="s">
        <v>89</v>
      </c>
      <c r="D120" s="145" t="s">
        <v>139</v>
      </c>
      <c r="E120" s="146" t="s">
        <v>1176</v>
      </c>
      <c r="F120" s="147" t="s">
        <v>1177</v>
      </c>
      <c r="G120" s="148" t="s">
        <v>299</v>
      </c>
      <c r="H120" s="149">
        <v>1</v>
      </c>
      <c r="I120" s="150"/>
      <c r="J120" s="151">
        <f>ROUND(I120*H120,2)</f>
        <v>0</v>
      </c>
      <c r="K120" s="147" t="s">
        <v>1</v>
      </c>
      <c r="L120" s="28"/>
      <c r="M120" s="300" t="s">
        <v>1</v>
      </c>
      <c r="N120" s="152" t="s">
        <v>46</v>
      </c>
      <c r="O120" s="65"/>
      <c r="P120" s="153">
        <f>O120*H120</f>
        <v>0</v>
      </c>
      <c r="Q120" s="153">
        <v>0</v>
      </c>
      <c r="R120" s="153">
        <f>Q120*H120</f>
        <v>0</v>
      </c>
      <c r="S120" s="153">
        <v>0</v>
      </c>
      <c r="T120" s="154">
        <f>S120*H120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301" t="s">
        <v>144</v>
      </c>
      <c r="AT120" s="301" t="s">
        <v>139</v>
      </c>
      <c r="AU120" s="301" t="s">
        <v>89</v>
      </c>
      <c r="AY120" s="276" t="s">
        <v>137</v>
      </c>
      <c r="BE120" s="302">
        <f>IF(N120="základní",J120,0)</f>
        <v>0</v>
      </c>
      <c r="BF120" s="302">
        <f>IF(N120="snížená",J120,0)</f>
        <v>0</v>
      </c>
      <c r="BG120" s="302">
        <f>IF(N120="zákl. přenesená",J120,0)</f>
        <v>0</v>
      </c>
      <c r="BH120" s="302">
        <f>IF(N120="sníž. přenesená",J120,0)</f>
        <v>0</v>
      </c>
      <c r="BI120" s="302">
        <f>IF(N120="nulová",J120,0)</f>
        <v>0</v>
      </c>
      <c r="BJ120" s="276" t="s">
        <v>89</v>
      </c>
      <c r="BK120" s="302">
        <f>ROUND(I120*H120,2)</f>
        <v>0</v>
      </c>
      <c r="BL120" s="276" t="s">
        <v>144</v>
      </c>
      <c r="BM120" s="301" t="s">
        <v>1178</v>
      </c>
    </row>
    <row r="121" spans="1:47" s="42" customFormat="1" ht="19.5">
      <c r="A121" s="29"/>
      <c r="B121" s="28"/>
      <c r="C121" s="29"/>
      <c r="D121" s="157" t="s">
        <v>1179</v>
      </c>
      <c r="E121" s="29"/>
      <c r="F121" s="203" t="s">
        <v>1180</v>
      </c>
      <c r="G121" s="29"/>
      <c r="H121" s="29"/>
      <c r="I121" s="204"/>
      <c r="J121" s="29"/>
      <c r="K121" s="29"/>
      <c r="L121" s="28"/>
      <c r="M121" s="191"/>
      <c r="N121" s="192"/>
      <c r="O121" s="65"/>
      <c r="P121" s="65"/>
      <c r="Q121" s="65"/>
      <c r="R121" s="65"/>
      <c r="S121" s="65"/>
      <c r="T121" s="66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276" t="s">
        <v>1179</v>
      </c>
      <c r="AU121" s="276" t="s">
        <v>89</v>
      </c>
    </row>
    <row r="122" spans="1:65" s="42" customFormat="1" ht="16.5" customHeight="1">
      <c r="A122" s="29"/>
      <c r="B122" s="28"/>
      <c r="C122" s="145" t="s">
        <v>91</v>
      </c>
      <c r="D122" s="145" t="s">
        <v>139</v>
      </c>
      <c r="E122" s="146" t="s">
        <v>1181</v>
      </c>
      <c r="F122" s="147" t="s">
        <v>1182</v>
      </c>
      <c r="G122" s="148" t="s">
        <v>299</v>
      </c>
      <c r="H122" s="149">
        <v>1</v>
      </c>
      <c r="I122" s="150"/>
      <c r="J122" s="151">
        <f>ROUND(I122*H122,2)</f>
        <v>0</v>
      </c>
      <c r="K122" s="147" t="s">
        <v>1</v>
      </c>
      <c r="L122" s="28"/>
      <c r="M122" s="300" t="s">
        <v>1</v>
      </c>
      <c r="N122" s="152" t="s">
        <v>46</v>
      </c>
      <c r="O122" s="65"/>
      <c r="P122" s="153">
        <f>O122*H122</f>
        <v>0</v>
      </c>
      <c r="Q122" s="153">
        <v>0</v>
      </c>
      <c r="R122" s="153">
        <f>Q122*H122</f>
        <v>0</v>
      </c>
      <c r="S122" s="153">
        <v>0</v>
      </c>
      <c r="T122" s="154">
        <f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301" t="s">
        <v>144</v>
      </c>
      <c r="AT122" s="301" t="s">
        <v>139</v>
      </c>
      <c r="AU122" s="301" t="s">
        <v>89</v>
      </c>
      <c r="AY122" s="276" t="s">
        <v>137</v>
      </c>
      <c r="BE122" s="302">
        <f>IF(N122="základní",J122,0)</f>
        <v>0</v>
      </c>
      <c r="BF122" s="302">
        <f>IF(N122="snížená",J122,0)</f>
        <v>0</v>
      </c>
      <c r="BG122" s="302">
        <f>IF(N122="zákl. přenesená",J122,0)</f>
        <v>0</v>
      </c>
      <c r="BH122" s="302">
        <f>IF(N122="sníž. přenesená",J122,0)</f>
        <v>0</v>
      </c>
      <c r="BI122" s="302">
        <f>IF(N122="nulová",J122,0)</f>
        <v>0</v>
      </c>
      <c r="BJ122" s="276" t="s">
        <v>89</v>
      </c>
      <c r="BK122" s="302">
        <f>ROUND(I122*H122,2)</f>
        <v>0</v>
      </c>
      <c r="BL122" s="276" t="s">
        <v>144</v>
      </c>
      <c r="BM122" s="301" t="s">
        <v>1183</v>
      </c>
    </row>
    <row r="123" spans="1:47" s="42" customFormat="1" ht="19.5">
      <c r="A123" s="29"/>
      <c r="B123" s="28"/>
      <c r="C123" s="29"/>
      <c r="D123" s="157" t="s">
        <v>1179</v>
      </c>
      <c r="E123" s="29"/>
      <c r="F123" s="203" t="s">
        <v>1184</v>
      </c>
      <c r="G123" s="29"/>
      <c r="H123" s="29"/>
      <c r="I123" s="204"/>
      <c r="J123" s="29"/>
      <c r="K123" s="29"/>
      <c r="L123" s="28"/>
      <c r="M123" s="191"/>
      <c r="N123" s="192"/>
      <c r="O123" s="65"/>
      <c r="P123" s="65"/>
      <c r="Q123" s="65"/>
      <c r="R123" s="65"/>
      <c r="S123" s="65"/>
      <c r="T123" s="66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276" t="s">
        <v>1179</v>
      </c>
      <c r="AU123" s="276" t="s">
        <v>89</v>
      </c>
    </row>
    <row r="124" spans="1:65" s="42" customFormat="1" ht="16.5" customHeight="1">
      <c r="A124" s="29"/>
      <c r="B124" s="28"/>
      <c r="C124" s="145" t="s">
        <v>154</v>
      </c>
      <c r="D124" s="145" t="s">
        <v>139</v>
      </c>
      <c r="E124" s="146" t="s">
        <v>1185</v>
      </c>
      <c r="F124" s="147" t="s">
        <v>1186</v>
      </c>
      <c r="G124" s="148" t="s">
        <v>299</v>
      </c>
      <c r="H124" s="149">
        <v>1</v>
      </c>
      <c r="I124" s="150"/>
      <c r="J124" s="151">
        <f>ROUND(I124*H124,2)</f>
        <v>0</v>
      </c>
      <c r="K124" s="147" t="s">
        <v>1</v>
      </c>
      <c r="L124" s="28"/>
      <c r="M124" s="300" t="s">
        <v>1</v>
      </c>
      <c r="N124" s="152" t="s">
        <v>46</v>
      </c>
      <c r="O124" s="65"/>
      <c r="P124" s="153">
        <f>O124*H124</f>
        <v>0</v>
      </c>
      <c r="Q124" s="153">
        <v>0</v>
      </c>
      <c r="R124" s="153">
        <f>Q124*H124</f>
        <v>0</v>
      </c>
      <c r="S124" s="153">
        <v>0</v>
      </c>
      <c r="T124" s="154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301" t="s">
        <v>144</v>
      </c>
      <c r="AT124" s="301" t="s">
        <v>139</v>
      </c>
      <c r="AU124" s="301" t="s">
        <v>89</v>
      </c>
      <c r="AY124" s="276" t="s">
        <v>137</v>
      </c>
      <c r="BE124" s="302">
        <f>IF(N124="základní",J124,0)</f>
        <v>0</v>
      </c>
      <c r="BF124" s="302">
        <f>IF(N124="snížená",J124,0)</f>
        <v>0</v>
      </c>
      <c r="BG124" s="302">
        <f>IF(N124="zákl. přenesená",J124,0)</f>
        <v>0</v>
      </c>
      <c r="BH124" s="302">
        <f>IF(N124="sníž. přenesená",J124,0)</f>
        <v>0</v>
      </c>
      <c r="BI124" s="302">
        <f>IF(N124="nulová",J124,0)</f>
        <v>0</v>
      </c>
      <c r="BJ124" s="276" t="s">
        <v>89</v>
      </c>
      <c r="BK124" s="302">
        <f>ROUND(I124*H124,2)</f>
        <v>0</v>
      </c>
      <c r="BL124" s="276" t="s">
        <v>144</v>
      </c>
      <c r="BM124" s="301" t="s">
        <v>1187</v>
      </c>
    </row>
    <row r="125" spans="1:47" s="42" customFormat="1" ht="19.5">
      <c r="A125" s="29"/>
      <c r="B125" s="28"/>
      <c r="C125" s="29"/>
      <c r="D125" s="157" t="s">
        <v>1179</v>
      </c>
      <c r="E125" s="29"/>
      <c r="F125" s="203" t="s">
        <v>1188</v>
      </c>
      <c r="G125" s="29"/>
      <c r="H125" s="29"/>
      <c r="I125" s="204"/>
      <c r="J125" s="29"/>
      <c r="K125" s="29"/>
      <c r="L125" s="28"/>
      <c r="M125" s="191"/>
      <c r="N125" s="192"/>
      <c r="O125" s="65"/>
      <c r="P125" s="65"/>
      <c r="Q125" s="65"/>
      <c r="R125" s="65"/>
      <c r="S125" s="65"/>
      <c r="T125" s="66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276" t="s">
        <v>1179</v>
      </c>
      <c r="AU125" s="276" t="s">
        <v>89</v>
      </c>
    </row>
    <row r="126" spans="1:65" s="42" customFormat="1" ht="16.5" customHeight="1">
      <c r="A126" s="29"/>
      <c r="B126" s="28"/>
      <c r="C126" s="145" t="s">
        <v>144</v>
      </c>
      <c r="D126" s="145" t="s">
        <v>139</v>
      </c>
      <c r="E126" s="146" t="s">
        <v>1189</v>
      </c>
      <c r="F126" s="147" t="s">
        <v>1190</v>
      </c>
      <c r="G126" s="148" t="s">
        <v>299</v>
      </c>
      <c r="H126" s="149">
        <v>1</v>
      </c>
      <c r="I126" s="150"/>
      <c r="J126" s="151">
        <f>ROUND(I126*H126,2)</f>
        <v>0</v>
      </c>
      <c r="K126" s="147" t="s">
        <v>1</v>
      </c>
      <c r="L126" s="28"/>
      <c r="M126" s="300" t="s">
        <v>1</v>
      </c>
      <c r="N126" s="152" t="s">
        <v>46</v>
      </c>
      <c r="O126" s="65"/>
      <c r="P126" s="153">
        <f>O126*H126</f>
        <v>0</v>
      </c>
      <c r="Q126" s="153">
        <v>0</v>
      </c>
      <c r="R126" s="153">
        <f>Q126*H126</f>
        <v>0</v>
      </c>
      <c r="S126" s="153">
        <v>0</v>
      </c>
      <c r="T126" s="154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301" t="s">
        <v>144</v>
      </c>
      <c r="AT126" s="301" t="s">
        <v>139</v>
      </c>
      <c r="AU126" s="301" t="s">
        <v>89</v>
      </c>
      <c r="AY126" s="276" t="s">
        <v>137</v>
      </c>
      <c r="BE126" s="302">
        <f>IF(N126="základní",J126,0)</f>
        <v>0</v>
      </c>
      <c r="BF126" s="302">
        <f>IF(N126="snížená",J126,0)</f>
        <v>0</v>
      </c>
      <c r="BG126" s="302">
        <f>IF(N126="zákl. přenesená",J126,0)</f>
        <v>0</v>
      </c>
      <c r="BH126" s="302">
        <f>IF(N126="sníž. přenesená",J126,0)</f>
        <v>0</v>
      </c>
      <c r="BI126" s="302">
        <f>IF(N126="nulová",J126,0)</f>
        <v>0</v>
      </c>
      <c r="BJ126" s="276" t="s">
        <v>89</v>
      </c>
      <c r="BK126" s="302">
        <f>ROUND(I126*H126,2)</f>
        <v>0</v>
      </c>
      <c r="BL126" s="276" t="s">
        <v>144</v>
      </c>
      <c r="BM126" s="301" t="s">
        <v>1191</v>
      </c>
    </row>
    <row r="127" spans="1:47" s="42" customFormat="1" ht="19.5">
      <c r="A127" s="29"/>
      <c r="B127" s="28"/>
      <c r="C127" s="29"/>
      <c r="D127" s="157" t="s">
        <v>1179</v>
      </c>
      <c r="E127" s="29"/>
      <c r="F127" s="203" t="s">
        <v>1192</v>
      </c>
      <c r="G127" s="29"/>
      <c r="H127" s="29"/>
      <c r="I127" s="204"/>
      <c r="J127" s="29"/>
      <c r="K127" s="29"/>
      <c r="L127" s="28"/>
      <c r="M127" s="191"/>
      <c r="N127" s="192"/>
      <c r="O127" s="65"/>
      <c r="P127" s="65"/>
      <c r="Q127" s="65"/>
      <c r="R127" s="65"/>
      <c r="S127" s="65"/>
      <c r="T127" s="66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276" t="s">
        <v>1179</v>
      </c>
      <c r="AU127" s="276" t="s">
        <v>89</v>
      </c>
    </row>
    <row r="128" spans="1:65" s="42" customFormat="1" ht="16.5" customHeight="1">
      <c r="A128" s="29"/>
      <c r="B128" s="28"/>
      <c r="C128" s="145" t="s">
        <v>169</v>
      </c>
      <c r="D128" s="145" t="s">
        <v>139</v>
      </c>
      <c r="E128" s="146" t="s">
        <v>1193</v>
      </c>
      <c r="F128" s="147" t="s">
        <v>1194</v>
      </c>
      <c r="G128" s="148" t="s">
        <v>299</v>
      </c>
      <c r="H128" s="149">
        <v>1</v>
      </c>
      <c r="I128" s="150"/>
      <c r="J128" s="151">
        <f>ROUND(I128*H128,2)</f>
        <v>0</v>
      </c>
      <c r="K128" s="147" t="s">
        <v>1</v>
      </c>
      <c r="L128" s="28"/>
      <c r="M128" s="300" t="s">
        <v>1</v>
      </c>
      <c r="N128" s="152" t="s">
        <v>46</v>
      </c>
      <c r="O128" s="65"/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301" t="s">
        <v>144</v>
      </c>
      <c r="AT128" s="301" t="s">
        <v>139</v>
      </c>
      <c r="AU128" s="301" t="s">
        <v>89</v>
      </c>
      <c r="AY128" s="276" t="s">
        <v>137</v>
      </c>
      <c r="BE128" s="302">
        <f>IF(N128="základní",J128,0)</f>
        <v>0</v>
      </c>
      <c r="BF128" s="302">
        <f>IF(N128="snížená",J128,0)</f>
        <v>0</v>
      </c>
      <c r="BG128" s="302">
        <f>IF(N128="zákl. přenesená",J128,0)</f>
        <v>0</v>
      </c>
      <c r="BH128" s="302">
        <f>IF(N128="sníž. přenesená",J128,0)</f>
        <v>0</v>
      </c>
      <c r="BI128" s="302">
        <f>IF(N128="nulová",J128,0)</f>
        <v>0</v>
      </c>
      <c r="BJ128" s="276" t="s">
        <v>89</v>
      </c>
      <c r="BK128" s="302">
        <f>ROUND(I128*H128,2)</f>
        <v>0</v>
      </c>
      <c r="BL128" s="276" t="s">
        <v>144</v>
      </c>
      <c r="BM128" s="301" t="s">
        <v>1195</v>
      </c>
    </row>
    <row r="129" spans="1:47" s="42" customFormat="1" ht="19.5">
      <c r="A129" s="29"/>
      <c r="B129" s="28"/>
      <c r="C129" s="29"/>
      <c r="D129" s="157" t="s">
        <v>1179</v>
      </c>
      <c r="E129" s="29"/>
      <c r="F129" s="203" t="s">
        <v>1196</v>
      </c>
      <c r="G129" s="29"/>
      <c r="H129" s="29"/>
      <c r="I129" s="29"/>
      <c r="J129" s="29"/>
      <c r="K129" s="29"/>
      <c r="L129" s="28"/>
      <c r="M129" s="191"/>
      <c r="N129" s="192"/>
      <c r="O129" s="65"/>
      <c r="P129" s="65"/>
      <c r="Q129" s="65"/>
      <c r="R129" s="65"/>
      <c r="S129" s="65"/>
      <c r="T129" s="66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276" t="s">
        <v>1179</v>
      </c>
      <c r="AU129" s="276" t="s">
        <v>89</v>
      </c>
    </row>
    <row r="130" spans="1:31" s="42" customFormat="1" ht="6.95" customHeight="1">
      <c r="A130" s="29"/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28"/>
      <c r="M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3" s="273" customFormat="1" ht="49.9" customHeight="1">
      <c r="A131" s="270"/>
      <c r="B131" s="270"/>
      <c r="C131" s="270"/>
      <c r="D131" s="270"/>
      <c r="E131" s="271"/>
      <c r="F131" s="271"/>
      <c r="G131" s="270"/>
      <c r="H131" s="270"/>
      <c r="I131" s="270"/>
      <c r="J131" s="272"/>
      <c r="K131" s="270"/>
      <c r="L131" s="270"/>
      <c r="M131" s="270"/>
      <c r="O131" s="270"/>
      <c r="P131" s="270"/>
      <c r="Q131" s="270"/>
      <c r="R131" s="270"/>
      <c r="S131" s="270"/>
      <c r="T131" s="270"/>
      <c r="U131" s="270"/>
      <c r="V131" s="270"/>
      <c r="W131" s="270"/>
      <c r="X131" s="270"/>
      <c r="Y131" s="270"/>
      <c r="Z131" s="270"/>
      <c r="AA131" s="270"/>
      <c r="AB131" s="270"/>
      <c r="AC131" s="270"/>
      <c r="AD131" s="270"/>
      <c r="AE131" s="270"/>
      <c r="AT131" s="317"/>
      <c r="AU131" s="317"/>
      <c r="AY131" s="317"/>
      <c r="BK131" s="274"/>
    </row>
    <row r="132" spans="1:63" s="273" customFormat="1" ht="16.35" customHeight="1">
      <c r="A132" s="270"/>
      <c r="B132" s="270"/>
      <c r="C132" s="303"/>
      <c r="D132" s="303"/>
      <c r="E132" s="304"/>
      <c r="F132" s="305"/>
      <c r="G132" s="306"/>
      <c r="H132" s="307"/>
      <c r="I132" s="274"/>
      <c r="J132" s="274"/>
      <c r="K132" s="270"/>
      <c r="L132" s="270"/>
      <c r="M132" s="314"/>
      <c r="N132" s="315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T132" s="317"/>
      <c r="AU132" s="317"/>
      <c r="AY132" s="317"/>
      <c r="BE132" s="274"/>
      <c r="BF132" s="274"/>
      <c r="BG132" s="274"/>
      <c r="BH132" s="274"/>
      <c r="BI132" s="274"/>
      <c r="BJ132" s="317"/>
      <c r="BK132" s="274"/>
    </row>
    <row r="133" spans="1:63" s="273" customFormat="1" ht="16.35" customHeight="1">
      <c r="A133" s="270"/>
      <c r="B133" s="270"/>
      <c r="C133" s="303"/>
      <c r="D133" s="303"/>
      <c r="E133" s="304"/>
      <c r="F133" s="305"/>
      <c r="G133" s="306"/>
      <c r="H133" s="307"/>
      <c r="I133" s="274"/>
      <c r="J133" s="274"/>
      <c r="K133" s="270"/>
      <c r="L133" s="270"/>
      <c r="M133" s="314"/>
      <c r="N133" s="315"/>
      <c r="O133" s="270"/>
      <c r="P133" s="270"/>
      <c r="Q133" s="270"/>
      <c r="R133" s="270"/>
      <c r="S133" s="270"/>
      <c r="T133" s="270"/>
      <c r="U133" s="270"/>
      <c r="V133" s="270"/>
      <c r="W133" s="270"/>
      <c r="X133" s="270"/>
      <c r="Y133" s="270"/>
      <c r="Z133" s="270"/>
      <c r="AA133" s="270"/>
      <c r="AB133" s="270"/>
      <c r="AC133" s="270"/>
      <c r="AD133" s="270"/>
      <c r="AE133" s="270"/>
      <c r="AT133" s="317"/>
      <c r="AU133" s="317"/>
      <c r="AY133" s="317"/>
      <c r="BE133" s="274"/>
      <c r="BF133" s="274"/>
      <c r="BG133" s="274"/>
      <c r="BH133" s="274"/>
      <c r="BI133" s="274"/>
      <c r="BJ133" s="317"/>
      <c r="BK133" s="274"/>
    </row>
    <row r="134" spans="1:63" s="273" customFormat="1" ht="16.35" customHeight="1">
      <c r="A134" s="270"/>
      <c r="B134" s="270"/>
      <c r="C134" s="303"/>
      <c r="D134" s="303"/>
      <c r="E134" s="304"/>
      <c r="F134" s="305"/>
      <c r="G134" s="306"/>
      <c r="H134" s="307"/>
      <c r="I134" s="274"/>
      <c r="J134" s="274"/>
      <c r="K134" s="270"/>
      <c r="L134" s="270"/>
      <c r="M134" s="314"/>
      <c r="N134" s="315"/>
      <c r="O134" s="270"/>
      <c r="P134" s="270"/>
      <c r="Q134" s="270"/>
      <c r="R134" s="270"/>
      <c r="S134" s="270"/>
      <c r="T134" s="270"/>
      <c r="U134" s="270"/>
      <c r="V134" s="270"/>
      <c r="W134" s="270"/>
      <c r="X134" s="270"/>
      <c r="Y134" s="270"/>
      <c r="Z134" s="270"/>
      <c r="AA134" s="270"/>
      <c r="AB134" s="270"/>
      <c r="AC134" s="270"/>
      <c r="AD134" s="270"/>
      <c r="AE134" s="270"/>
      <c r="AT134" s="317"/>
      <c r="AU134" s="317"/>
      <c r="AY134" s="317"/>
      <c r="BE134" s="274"/>
      <c r="BF134" s="274"/>
      <c r="BG134" s="274"/>
      <c r="BH134" s="274"/>
      <c r="BI134" s="274"/>
      <c r="BJ134" s="317"/>
      <c r="BK134" s="274"/>
    </row>
    <row r="135" spans="1:63" s="273" customFormat="1" ht="16.35" customHeight="1">
      <c r="A135" s="270"/>
      <c r="B135" s="270"/>
      <c r="C135" s="303"/>
      <c r="D135" s="303"/>
      <c r="E135" s="304"/>
      <c r="F135" s="305"/>
      <c r="G135" s="306"/>
      <c r="H135" s="307"/>
      <c r="I135" s="274"/>
      <c r="J135" s="274"/>
      <c r="K135" s="270"/>
      <c r="L135" s="270"/>
      <c r="M135" s="314"/>
      <c r="N135" s="315"/>
      <c r="O135" s="270"/>
      <c r="P135" s="270"/>
      <c r="Q135" s="270"/>
      <c r="R135" s="270"/>
      <c r="S135" s="270"/>
      <c r="T135" s="270"/>
      <c r="U135" s="270"/>
      <c r="V135" s="270"/>
      <c r="W135" s="270"/>
      <c r="X135" s="270"/>
      <c r="Y135" s="270"/>
      <c r="Z135" s="270"/>
      <c r="AA135" s="270"/>
      <c r="AB135" s="270"/>
      <c r="AC135" s="270"/>
      <c r="AD135" s="270"/>
      <c r="AE135" s="270"/>
      <c r="AT135" s="317"/>
      <c r="AU135" s="317"/>
      <c r="AY135" s="317"/>
      <c r="BE135" s="274"/>
      <c r="BF135" s="274"/>
      <c r="BG135" s="274"/>
      <c r="BH135" s="274"/>
      <c r="BI135" s="274"/>
      <c r="BJ135" s="317"/>
      <c r="BK135" s="274"/>
    </row>
    <row r="136" spans="1:63" s="273" customFormat="1" ht="16.35" customHeight="1">
      <c r="A136" s="270"/>
      <c r="B136" s="270"/>
      <c r="C136" s="303"/>
      <c r="D136" s="303"/>
      <c r="E136" s="304"/>
      <c r="F136" s="305"/>
      <c r="G136" s="306"/>
      <c r="H136" s="307"/>
      <c r="I136" s="274"/>
      <c r="J136" s="274"/>
      <c r="K136" s="270"/>
      <c r="L136" s="270"/>
      <c r="M136" s="314"/>
      <c r="N136" s="315"/>
      <c r="O136" s="270"/>
      <c r="P136" s="270"/>
      <c r="Q136" s="270"/>
      <c r="R136" s="270"/>
      <c r="S136" s="270"/>
      <c r="T136" s="270"/>
      <c r="U136" s="270"/>
      <c r="V136" s="270"/>
      <c r="W136" s="270"/>
      <c r="X136" s="270"/>
      <c r="Y136" s="270"/>
      <c r="Z136" s="270"/>
      <c r="AA136" s="270"/>
      <c r="AB136" s="270"/>
      <c r="AC136" s="270"/>
      <c r="AD136" s="270"/>
      <c r="AE136" s="270"/>
      <c r="AT136" s="317"/>
      <c r="AU136" s="317"/>
      <c r="AY136" s="317"/>
      <c r="BE136" s="274"/>
      <c r="BF136" s="274"/>
      <c r="BG136" s="274"/>
      <c r="BH136" s="274"/>
      <c r="BI136" s="274"/>
      <c r="BJ136" s="317"/>
      <c r="BK136" s="274"/>
    </row>
    <row r="137" spans="1:31" s="192" customFormat="1" ht="6.95" customHeigh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</row>
  </sheetData>
  <sheetProtection algorithmName="SHA-512" hashValue="mwIG35nU5m9bVS5PdxAFY0UVt7erCQxjD5FLkeVWBE5blbndHk1hL7kkpQv9cHm+aevUkXQFj4uZhE7R/1TYiQ==" saltValue="ERF5nOMGBlLE41in1dEn0g==" spinCount="100000" sheet="1" objects="1" scenarios="1" formatColumns="0" formatRows="0" autoFilter="0"/>
  <autoFilter ref="C117:K13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132:D137 D130">
      <formula1>"K, M"</formula1>
    </dataValidation>
    <dataValidation type="list" allowBlank="1" showInputMessage="1" showErrorMessage="1" error="Povoleny jsou hodnoty základní, snížená, zákl. přenesená, sníž. přenesená, nulová." sqref="N132:N137 N130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8"/>
  <sheetViews>
    <sheetView showGridLines="0" workbookViewId="0" topLeftCell="A10">
      <selection activeCell="D25" sqref="D2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2"/>
      <c r="C3" s="103"/>
      <c r="D3" s="103"/>
      <c r="E3" s="103"/>
      <c r="F3" s="103"/>
      <c r="G3" s="103"/>
      <c r="H3" s="13"/>
    </row>
    <row r="4" spans="2:8" s="1" customFormat="1" ht="24.95" customHeight="1">
      <c r="B4" s="13"/>
      <c r="C4" s="104" t="s">
        <v>1197</v>
      </c>
      <c r="H4" s="13"/>
    </row>
    <row r="5" spans="2:8" s="1" customFormat="1" ht="12" customHeight="1">
      <c r="B5" s="13"/>
      <c r="C5" s="205" t="s">
        <v>13</v>
      </c>
      <c r="D5" s="260" t="s">
        <v>14</v>
      </c>
      <c r="E5" s="259"/>
      <c r="F5" s="259"/>
      <c r="H5" s="13"/>
    </row>
    <row r="6" spans="2:8" s="1" customFormat="1" ht="36.95" customHeight="1">
      <c r="B6" s="13"/>
      <c r="C6" s="206" t="s">
        <v>16</v>
      </c>
      <c r="D6" s="264" t="s">
        <v>17</v>
      </c>
      <c r="E6" s="259"/>
      <c r="F6" s="259"/>
      <c r="H6" s="13"/>
    </row>
    <row r="7" spans="2:8" s="1" customFormat="1" ht="16.5" customHeight="1">
      <c r="B7" s="13"/>
      <c r="C7" s="105" t="s">
        <v>22</v>
      </c>
      <c r="D7" s="106">
        <f>'Rekapitulace stavby'!AN8</f>
        <v>44823</v>
      </c>
      <c r="H7" s="13"/>
    </row>
    <row r="8" spans="1:8" s="2" customFormat="1" ht="10.9" customHeight="1">
      <c r="A8" s="27"/>
      <c r="B8" s="32"/>
      <c r="C8" s="27"/>
      <c r="D8" s="27"/>
      <c r="E8" s="27"/>
      <c r="F8" s="27"/>
      <c r="G8" s="27"/>
      <c r="H8" s="32"/>
    </row>
    <row r="9" spans="1:8" s="8" customFormat="1" ht="29.25" customHeight="1">
      <c r="A9" s="125"/>
      <c r="B9" s="207"/>
      <c r="C9" s="208" t="s">
        <v>62</v>
      </c>
      <c r="D9" s="209" t="s">
        <v>63</v>
      </c>
      <c r="E9" s="209" t="s">
        <v>124</v>
      </c>
      <c r="F9" s="210" t="s">
        <v>1198</v>
      </c>
      <c r="G9" s="125"/>
      <c r="H9" s="207"/>
    </row>
    <row r="10" spans="1:8" s="2" customFormat="1" ht="26.45" customHeight="1">
      <c r="A10" s="27"/>
      <c r="B10" s="32"/>
      <c r="C10" s="211" t="s">
        <v>1199</v>
      </c>
      <c r="D10" s="211" t="s">
        <v>87</v>
      </c>
      <c r="E10" s="27"/>
      <c r="F10" s="27"/>
      <c r="G10" s="27"/>
      <c r="H10" s="32"/>
    </row>
    <row r="11" spans="1:8" s="2" customFormat="1" ht="16.9" customHeight="1">
      <c r="A11" s="27"/>
      <c r="B11" s="32"/>
      <c r="C11" s="212" t="s">
        <v>98</v>
      </c>
      <c r="D11" s="213" t="s">
        <v>1</v>
      </c>
      <c r="E11" s="214" t="s">
        <v>1</v>
      </c>
      <c r="F11" s="215">
        <v>14.845</v>
      </c>
      <c r="G11" s="27"/>
      <c r="H11" s="32"/>
    </row>
    <row r="12" spans="1:8" s="2" customFormat="1" ht="16.9" customHeight="1">
      <c r="A12" s="27"/>
      <c r="B12" s="32"/>
      <c r="C12" s="216" t="s">
        <v>1</v>
      </c>
      <c r="D12" s="216" t="s">
        <v>256</v>
      </c>
      <c r="E12" s="10" t="s">
        <v>1</v>
      </c>
      <c r="F12" s="217">
        <v>0</v>
      </c>
      <c r="G12" s="27"/>
      <c r="H12" s="32"/>
    </row>
    <row r="13" spans="1:8" s="2" customFormat="1" ht="16.9" customHeight="1">
      <c r="A13" s="27"/>
      <c r="B13" s="32"/>
      <c r="C13" s="216" t="s">
        <v>1</v>
      </c>
      <c r="D13" s="216" t="s">
        <v>257</v>
      </c>
      <c r="E13" s="10" t="s">
        <v>1</v>
      </c>
      <c r="F13" s="217">
        <v>14.845</v>
      </c>
      <c r="G13" s="27"/>
      <c r="H13" s="32"/>
    </row>
    <row r="14" spans="1:8" s="2" customFormat="1" ht="16.9" customHeight="1">
      <c r="A14" s="27"/>
      <c r="B14" s="32"/>
      <c r="C14" s="216" t="s">
        <v>98</v>
      </c>
      <c r="D14" s="216" t="s">
        <v>258</v>
      </c>
      <c r="E14" s="10" t="s">
        <v>1</v>
      </c>
      <c r="F14" s="217">
        <v>14.845</v>
      </c>
      <c r="G14" s="27"/>
      <c r="H14" s="32"/>
    </row>
    <row r="15" spans="1:8" s="2" customFormat="1" ht="16.9" customHeight="1">
      <c r="A15" s="27"/>
      <c r="B15" s="32"/>
      <c r="C15" s="218" t="s">
        <v>1200</v>
      </c>
      <c r="D15" s="27"/>
      <c r="E15" s="27"/>
      <c r="F15" s="27"/>
      <c r="G15" s="27"/>
      <c r="H15" s="32"/>
    </row>
    <row r="16" spans="1:8" s="2" customFormat="1" ht="16.9" customHeight="1">
      <c r="A16" s="27"/>
      <c r="B16" s="32"/>
      <c r="C16" s="216" t="s">
        <v>253</v>
      </c>
      <c r="D16" s="216" t="s">
        <v>1201</v>
      </c>
      <c r="E16" s="10" t="s">
        <v>142</v>
      </c>
      <c r="F16" s="217">
        <v>17.499</v>
      </c>
      <c r="G16" s="27"/>
      <c r="H16" s="32"/>
    </row>
    <row r="17" spans="1:8" s="2" customFormat="1" ht="22.5">
      <c r="A17" s="27"/>
      <c r="B17" s="32"/>
      <c r="C17" s="216" t="s">
        <v>261</v>
      </c>
      <c r="D17" s="216" t="s">
        <v>1202</v>
      </c>
      <c r="E17" s="10" t="s">
        <v>142</v>
      </c>
      <c r="F17" s="217">
        <v>44.535</v>
      </c>
      <c r="G17" s="27"/>
      <c r="H17" s="32"/>
    </row>
    <row r="18" spans="1:8" s="2" customFormat="1" ht="16.9" customHeight="1">
      <c r="A18" s="27"/>
      <c r="B18" s="32"/>
      <c r="C18" s="216" t="s">
        <v>326</v>
      </c>
      <c r="D18" s="216" t="s">
        <v>327</v>
      </c>
      <c r="E18" s="10" t="s">
        <v>142</v>
      </c>
      <c r="F18" s="217">
        <v>14.845</v>
      </c>
      <c r="G18" s="27"/>
      <c r="H18" s="32"/>
    </row>
    <row r="19" spans="1:8" s="2" customFormat="1" ht="16.9" customHeight="1">
      <c r="A19" s="27"/>
      <c r="B19" s="32"/>
      <c r="C19" s="216" t="s">
        <v>176</v>
      </c>
      <c r="D19" s="216" t="s">
        <v>1203</v>
      </c>
      <c r="E19" s="10" t="s">
        <v>142</v>
      </c>
      <c r="F19" s="217">
        <v>17.499</v>
      </c>
      <c r="G19" s="27"/>
      <c r="H19" s="32"/>
    </row>
    <row r="20" spans="1:8" s="2" customFormat="1" ht="16.9" customHeight="1">
      <c r="A20" s="27"/>
      <c r="B20" s="32"/>
      <c r="C20" s="212" t="s">
        <v>100</v>
      </c>
      <c r="D20" s="213" t="s">
        <v>1</v>
      </c>
      <c r="E20" s="214" t="s">
        <v>1</v>
      </c>
      <c r="F20" s="215">
        <v>2.654</v>
      </c>
      <c r="G20" s="27"/>
      <c r="H20" s="32"/>
    </row>
    <row r="21" spans="1:8" s="2" customFormat="1" ht="16.9" customHeight="1">
      <c r="A21" s="27"/>
      <c r="B21" s="32"/>
      <c r="C21" s="216" t="s">
        <v>1</v>
      </c>
      <c r="D21" s="216" t="s">
        <v>259</v>
      </c>
      <c r="E21" s="10" t="s">
        <v>1</v>
      </c>
      <c r="F21" s="217">
        <v>0</v>
      </c>
      <c r="G21" s="27"/>
      <c r="H21" s="32"/>
    </row>
    <row r="22" spans="1:8" s="2" customFormat="1" ht="16.9" customHeight="1">
      <c r="A22" s="27"/>
      <c r="B22" s="32"/>
      <c r="C22" s="216" t="s">
        <v>1</v>
      </c>
      <c r="D22" s="216" t="s">
        <v>260</v>
      </c>
      <c r="E22" s="10" t="s">
        <v>1</v>
      </c>
      <c r="F22" s="217">
        <v>2.654</v>
      </c>
      <c r="G22" s="27"/>
      <c r="H22" s="32"/>
    </row>
    <row r="23" spans="1:8" s="2" customFormat="1" ht="16.9" customHeight="1">
      <c r="A23" s="27"/>
      <c r="B23" s="32"/>
      <c r="C23" s="216" t="s">
        <v>100</v>
      </c>
      <c r="D23" s="216" t="s">
        <v>258</v>
      </c>
      <c r="E23" s="10" t="s">
        <v>1</v>
      </c>
      <c r="F23" s="217">
        <v>2.654</v>
      </c>
      <c r="G23" s="27"/>
      <c r="H23" s="32"/>
    </row>
    <row r="24" spans="1:8" s="2" customFormat="1" ht="16.9" customHeight="1">
      <c r="A24" s="27"/>
      <c r="B24" s="32"/>
      <c r="C24" s="218" t="s">
        <v>1200</v>
      </c>
      <c r="D24" s="27"/>
      <c r="E24" s="27"/>
      <c r="F24" s="27"/>
      <c r="G24" s="27"/>
      <c r="H24" s="32"/>
    </row>
    <row r="25" spans="1:8" s="2" customFormat="1" ht="16.9" customHeight="1">
      <c r="A25" s="27"/>
      <c r="B25" s="32"/>
      <c r="C25" s="216" t="s">
        <v>253</v>
      </c>
      <c r="D25" s="216" t="s">
        <v>1201</v>
      </c>
      <c r="E25" s="10" t="s">
        <v>142</v>
      </c>
      <c r="F25" s="217">
        <v>17.499</v>
      </c>
      <c r="G25" s="27"/>
      <c r="H25" s="32"/>
    </row>
    <row r="26" spans="1:8" s="2" customFormat="1" ht="16.9" customHeight="1">
      <c r="A26" s="27"/>
      <c r="B26" s="32"/>
      <c r="C26" s="216" t="s">
        <v>176</v>
      </c>
      <c r="D26" s="216" t="s">
        <v>1203</v>
      </c>
      <c r="E26" s="10" t="s">
        <v>142</v>
      </c>
      <c r="F26" s="217">
        <v>17.499</v>
      </c>
      <c r="G26" s="27"/>
      <c r="H26" s="32"/>
    </row>
    <row r="27" spans="1:8" s="2" customFormat="1" ht="26.45" customHeight="1">
      <c r="A27" s="27"/>
      <c r="B27" s="32"/>
      <c r="C27" s="211" t="s">
        <v>1204</v>
      </c>
      <c r="D27" s="211" t="s">
        <v>93</v>
      </c>
      <c r="E27" s="27"/>
      <c r="F27" s="27"/>
      <c r="G27" s="27"/>
      <c r="H27" s="32"/>
    </row>
    <row r="28" spans="1:8" s="2" customFormat="1" ht="16.9" customHeight="1">
      <c r="A28" s="27"/>
      <c r="B28" s="32"/>
      <c r="C28" s="212" t="s">
        <v>1205</v>
      </c>
      <c r="D28" s="213" t="s">
        <v>1206</v>
      </c>
      <c r="E28" s="214" t="s">
        <v>142</v>
      </c>
      <c r="F28" s="215">
        <v>77.676</v>
      </c>
      <c r="G28" s="27"/>
      <c r="H28" s="32"/>
    </row>
    <row r="29" spans="1:8" s="2" customFormat="1" ht="16.9" customHeight="1">
      <c r="A29" s="27"/>
      <c r="B29" s="32"/>
      <c r="C29" s="212" t="s">
        <v>351</v>
      </c>
      <c r="D29" s="213" t="s">
        <v>1</v>
      </c>
      <c r="E29" s="214" t="s">
        <v>1</v>
      </c>
      <c r="F29" s="215">
        <v>7.884</v>
      </c>
      <c r="G29" s="27"/>
      <c r="H29" s="32"/>
    </row>
    <row r="30" spans="1:8" s="2" customFormat="1" ht="16.9" customHeight="1">
      <c r="A30" s="27"/>
      <c r="B30" s="32"/>
      <c r="C30" s="216" t="s">
        <v>1</v>
      </c>
      <c r="D30" s="216" t="s">
        <v>385</v>
      </c>
      <c r="E30" s="10" t="s">
        <v>1</v>
      </c>
      <c r="F30" s="217">
        <v>0</v>
      </c>
      <c r="G30" s="27"/>
      <c r="H30" s="32"/>
    </row>
    <row r="31" spans="1:8" s="2" customFormat="1" ht="16.9" customHeight="1">
      <c r="A31" s="27"/>
      <c r="B31" s="32"/>
      <c r="C31" s="216" t="s">
        <v>1</v>
      </c>
      <c r="D31" s="216" t="s">
        <v>386</v>
      </c>
      <c r="E31" s="10" t="s">
        <v>1</v>
      </c>
      <c r="F31" s="217">
        <v>7.884</v>
      </c>
      <c r="G31" s="27"/>
      <c r="H31" s="32"/>
    </row>
    <row r="32" spans="1:8" s="2" customFormat="1" ht="16.9" customHeight="1">
      <c r="A32" s="27"/>
      <c r="B32" s="32"/>
      <c r="C32" s="216" t="s">
        <v>351</v>
      </c>
      <c r="D32" s="216" t="s">
        <v>149</v>
      </c>
      <c r="E32" s="10" t="s">
        <v>1</v>
      </c>
      <c r="F32" s="217">
        <v>7.884</v>
      </c>
      <c r="G32" s="27"/>
      <c r="H32" s="32"/>
    </row>
    <row r="33" spans="1:8" s="2" customFormat="1" ht="16.9" customHeight="1">
      <c r="A33" s="27"/>
      <c r="B33" s="32"/>
      <c r="C33" s="218" t="s">
        <v>1200</v>
      </c>
      <c r="D33" s="27"/>
      <c r="E33" s="27"/>
      <c r="F33" s="27"/>
      <c r="G33" s="27"/>
      <c r="H33" s="32"/>
    </row>
    <row r="34" spans="1:8" s="2" customFormat="1" ht="22.5">
      <c r="A34" s="27"/>
      <c r="B34" s="32"/>
      <c r="C34" s="216" t="s">
        <v>382</v>
      </c>
      <c r="D34" s="216" t="s">
        <v>1207</v>
      </c>
      <c r="E34" s="10" t="s">
        <v>165</v>
      </c>
      <c r="F34" s="217">
        <v>7.884</v>
      </c>
      <c r="G34" s="27"/>
      <c r="H34" s="32"/>
    </row>
    <row r="35" spans="1:8" s="2" customFormat="1" ht="22.5">
      <c r="A35" s="27"/>
      <c r="B35" s="32"/>
      <c r="C35" s="216" t="s">
        <v>387</v>
      </c>
      <c r="D35" s="216" t="s">
        <v>1208</v>
      </c>
      <c r="E35" s="10" t="s">
        <v>165</v>
      </c>
      <c r="F35" s="217">
        <v>7.884</v>
      </c>
      <c r="G35" s="27"/>
      <c r="H35" s="32"/>
    </row>
    <row r="36" spans="1:8" s="2" customFormat="1" ht="16.9" customHeight="1">
      <c r="A36" s="27"/>
      <c r="B36" s="32"/>
      <c r="C36" s="216" t="s">
        <v>392</v>
      </c>
      <c r="D36" s="216" t="s">
        <v>1209</v>
      </c>
      <c r="E36" s="10" t="s">
        <v>165</v>
      </c>
      <c r="F36" s="217">
        <v>7.884</v>
      </c>
      <c r="G36" s="27"/>
      <c r="H36" s="32"/>
    </row>
    <row r="37" spans="1:8" s="2" customFormat="1" ht="16.9" customHeight="1">
      <c r="A37" s="27"/>
      <c r="B37" s="32"/>
      <c r="C37" s="212" t="s">
        <v>1210</v>
      </c>
      <c r="D37" s="213" t="s">
        <v>1</v>
      </c>
      <c r="E37" s="214" t="s">
        <v>1</v>
      </c>
      <c r="F37" s="215">
        <v>10</v>
      </c>
      <c r="G37" s="27"/>
      <c r="H37" s="32"/>
    </row>
    <row r="38" spans="1:8" s="2" customFormat="1" ht="16.9" customHeight="1">
      <c r="A38" s="27"/>
      <c r="B38" s="32"/>
      <c r="C38" s="212" t="s">
        <v>1211</v>
      </c>
      <c r="D38" s="213" t="s">
        <v>1</v>
      </c>
      <c r="E38" s="214" t="s">
        <v>1</v>
      </c>
      <c r="F38" s="215">
        <v>60</v>
      </c>
      <c r="G38" s="27"/>
      <c r="H38" s="32"/>
    </row>
    <row r="39" spans="1:8" s="2" customFormat="1" ht="16.9" customHeight="1">
      <c r="A39" s="27"/>
      <c r="B39" s="32"/>
      <c r="C39" s="212" t="s">
        <v>354</v>
      </c>
      <c r="D39" s="213" t="s">
        <v>1</v>
      </c>
      <c r="E39" s="214" t="s">
        <v>1</v>
      </c>
      <c r="F39" s="215">
        <v>45</v>
      </c>
      <c r="G39" s="27"/>
      <c r="H39" s="32"/>
    </row>
    <row r="40" spans="1:8" s="2" customFormat="1" ht="16.9" customHeight="1">
      <c r="A40" s="27"/>
      <c r="B40" s="32"/>
      <c r="C40" s="216" t="s">
        <v>1</v>
      </c>
      <c r="D40" s="216" t="s">
        <v>367</v>
      </c>
      <c r="E40" s="10" t="s">
        <v>1</v>
      </c>
      <c r="F40" s="217">
        <v>0</v>
      </c>
      <c r="G40" s="27"/>
      <c r="H40" s="32"/>
    </row>
    <row r="41" spans="1:8" s="2" customFormat="1" ht="16.9" customHeight="1">
      <c r="A41" s="27"/>
      <c r="B41" s="32"/>
      <c r="C41" s="216" t="s">
        <v>1</v>
      </c>
      <c r="D41" s="216" t="s">
        <v>368</v>
      </c>
      <c r="E41" s="10" t="s">
        <v>1</v>
      </c>
      <c r="F41" s="217">
        <v>45</v>
      </c>
      <c r="G41" s="27"/>
      <c r="H41" s="32"/>
    </row>
    <row r="42" spans="1:8" s="2" customFormat="1" ht="16.9" customHeight="1">
      <c r="A42" s="27"/>
      <c r="B42" s="32"/>
      <c r="C42" s="216" t="s">
        <v>354</v>
      </c>
      <c r="D42" s="216" t="s">
        <v>149</v>
      </c>
      <c r="E42" s="10" t="s">
        <v>1</v>
      </c>
      <c r="F42" s="217">
        <v>45</v>
      </c>
      <c r="G42" s="27"/>
      <c r="H42" s="32"/>
    </row>
    <row r="43" spans="1:8" s="2" customFormat="1" ht="16.9" customHeight="1">
      <c r="A43" s="27"/>
      <c r="B43" s="32"/>
      <c r="C43" s="218" t="s">
        <v>1200</v>
      </c>
      <c r="D43" s="27"/>
      <c r="E43" s="27"/>
      <c r="F43" s="27"/>
      <c r="G43" s="27"/>
      <c r="H43" s="32"/>
    </row>
    <row r="44" spans="1:8" s="2" customFormat="1" ht="16.9" customHeight="1">
      <c r="A44" s="27"/>
      <c r="B44" s="32"/>
      <c r="C44" s="216" t="s">
        <v>364</v>
      </c>
      <c r="D44" s="216" t="s">
        <v>1212</v>
      </c>
      <c r="E44" s="10" t="s">
        <v>142</v>
      </c>
      <c r="F44" s="217">
        <v>45</v>
      </c>
      <c r="G44" s="27"/>
      <c r="H44" s="32"/>
    </row>
    <row r="45" spans="1:8" s="2" customFormat="1" ht="16.9" customHeight="1">
      <c r="A45" s="27"/>
      <c r="B45" s="32"/>
      <c r="C45" s="216" t="s">
        <v>369</v>
      </c>
      <c r="D45" s="216" t="s">
        <v>1213</v>
      </c>
      <c r="E45" s="10" t="s">
        <v>165</v>
      </c>
      <c r="F45" s="217">
        <v>6.75</v>
      </c>
      <c r="G45" s="27"/>
      <c r="H45" s="32"/>
    </row>
    <row r="46" spans="1:8" s="2" customFormat="1" ht="16.9" customHeight="1">
      <c r="A46" s="27"/>
      <c r="B46" s="32"/>
      <c r="C46" s="216" t="s">
        <v>374</v>
      </c>
      <c r="D46" s="216" t="s">
        <v>1214</v>
      </c>
      <c r="E46" s="10" t="s">
        <v>165</v>
      </c>
      <c r="F46" s="217">
        <v>6.75</v>
      </c>
      <c r="G46" s="27"/>
      <c r="H46" s="32"/>
    </row>
    <row r="47" spans="1:8" s="2" customFormat="1" ht="16.9" customHeight="1">
      <c r="A47" s="27"/>
      <c r="B47" s="32"/>
      <c r="C47" s="216" t="s">
        <v>378</v>
      </c>
      <c r="D47" s="216" t="s">
        <v>1215</v>
      </c>
      <c r="E47" s="10" t="s">
        <v>165</v>
      </c>
      <c r="F47" s="217">
        <v>6.75</v>
      </c>
      <c r="G47" s="27"/>
      <c r="H47" s="32"/>
    </row>
    <row r="48" spans="1:8" s="2" customFormat="1" ht="16.9" customHeight="1">
      <c r="A48" s="27"/>
      <c r="B48" s="32"/>
      <c r="C48" s="212" t="s">
        <v>1216</v>
      </c>
      <c r="D48" s="213" t="s">
        <v>1</v>
      </c>
      <c r="E48" s="214" t="s">
        <v>1</v>
      </c>
      <c r="F48" s="215">
        <v>30</v>
      </c>
      <c r="G48" s="27"/>
      <c r="H48" s="32"/>
    </row>
    <row r="49" spans="1:8" s="2" customFormat="1" ht="16.9" customHeight="1">
      <c r="A49" s="27"/>
      <c r="B49" s="32"/>
      <c r="C49" s="212" t="s">
        <v>347</v>
      </c>
      <c r="D49" s="213" t="s">
        <v>1</v>
      </c>
      <c r="E49" s="214" t="s">
        <v>1</v>
      </c>
      <c r="F49" s="215">
        <v>15.3</v>
      </c>
      <c r="G49" s="27"/>
      <c r="H49" s="32"/>
    </row>
    <row r="50" spans="1:8" s="2" customFormat="1" ht="16.9" customHeight="1">
      <c r="A50" s="27"/>
      <c r="B50" s="32"/>
      <c r="C50" s="216" t="s">
        <v>1</v>
      </c>
      <c r="D50" s="216" t="s">
        <v>643</v>
      </c>
      <c r="E50" s="10" t="s">
        <v>1</v>
      </c>
      <c r="F50" s="217">
        <v>0</v>
      </c>
      <c r="G50" s="27"/>
      <c r="H50" s="32"/>
    </row>
    <row r="51" spans="1:8" s="2" customFormat="1" ht="16.9" customHeight="1">
      <c r="A51" s="27"/>
      <c r="B51" s="32"/>
      <c r="C51" s="216" t="s">
        <v>1</v>
      </c>
      <c r="D51" s="216" t="s">
        <v>644</v>
      </c>
      <c r="E51" s="10" t="s">
        <v>1</v>
      </c>
      <c r="F51" s="217">
        <v>15.3</v>
      </c>
      <c r="G51" s="27"/>
      <c r="H51" s="32"/>
    </row>
    <row r="52" spans="1:8" s="2" customFormat="1" ht="16.9" customHeight="1">
      <c r="A52" s="27"/>
      <c r="B52" s="32"/>
      <c r="C52" s="216" t="s">
        <v>347</v>
      </c>
      <c r="D52" s="216" t="s">
        <v>149</v>
      </c>
      <c r="E52" s="10" t="s">
        <v>1</v>
      </c>
      <c r="F52" s="217">
        <v>15.3</v>
      </c>
      <c r="G52" s="27"/>
      <c r="H52" s="32"/>
    </row>
    <row r="53" spans="1:8" s="2" customFormat="1" ht="16.9" customHeight="1">
      <c r="A53" s="27"/>
      <c r="B53" s="32"/>
      <c r="C53" s="218" t="s">
        <v>1200</v>
      </c>
      <c r="D53" s="27"/>
      <c r="E53" s="27"/>
      <c r="F53" s="27"/>
      <c r="G53" s="27"/>
      <c r="H53" s="32"/>
    </row>
    <row r="54" spans="1:8" s="2" customFormat="1" ht="16.9" customHeight="1">
      <c r="A54" s="27"/>
      <c r="B54" s="32"/>
      <c r="C54" s="216" t="s">
        <v>640</v>
      </c>
      <c r="D54" s="216" t="s">
        <v>1217</v>
      </c>
      <c r="E54" s="10" t="s">
        <v>142</v>
      </c>
      <c r="F54" s="217">
        <v>15.3</v>
      </c>
      <c r="G54" s="27"/>
      <c r="H54" s="32"/>
    </row>
    <row r="55" spans="1:8" s="2" customFormat="1" ht="16.9" customHeight="1">
      <c r="A55" s="27"/>
      <c r="B55" s="32"/>
      <c r="C55" s="216" t="s">
        <v>634</v>
      </c>
      <c r="D55" s="216" t="s">
        <v>1218</v>
      </c>
      <c r="E55" s="10" t="s">
        <v>142</v>
      </c>
      <c r="F55" s="217">
        <v>15.3</v>
      </c>
      <c r="G55" s="27"/>
      <c r="H55" s="32"/>
    </row>
    <row r="56" spans="1:8" s="2" customFormat="1" ht="16.9" customHeight="1">
      <c r="A56" s="27"/>
      <c r="B56" s="32"/>
      <c r="C56" s="212" t="s">
        <v>1219</v>
      </c>
      <c r="D56" s="213" t="s">
        <v>1</v>
      </c>
      <c r="E56" s="214" t="s">
        <v>1</v>
      </c>
      <c r="F56" s="215">
        <v>66.74</v>
      </c>
      <c r="G56" s="27"/>
      <c r="H56" s="32"/>
    </row>
    <row r="57" spans="1:8" s="2" customFormat="1" ht="16.9" customHeight="1">
      <c r="A57" s="27"/>
      <c r="B57" s="32"/>
      <c r="C57" s="212" t="s">
        <v>1220</v>
      </c>
      <c r="D57" s="213" t="s">
        <v>1</v>
      </c>
      <c r="E57" s="214" t="s">
        <v>1</v>
      </c>
      <c r="F57" s="215">
        <v>62.03</v>
      </c>
      <c r="G57" s="27"/>
      <c r="H57" s="32"/>
    </row>
    <row r="58" spans="1:8" s="2" customFormat="1" ht="16.9" customHeight="1">
      <c r="A58" s="27"/>
      <c r="B58" s="32"/>
      <c r="C58" s="212" t="s">
        <v>1221</v>
      </c>
      <c r="D58" s="213" t="s">
        <v>1</v>
      </c>
      <c r="E58" s="214" t="s">
        <v>1</v>
      </c>
      <c r="F58" s="215">
        <v>45.47</v>
      </c>
      <c r="G58" s="27"/>
      <c r="H58" s="32"/>
    </row>
    <row r="59" spans="1:8" s="2" customFormat="1" ht="16.9" customHeight="1">
      <c r="A59" s="27"/>
      <c r="B59" s="32"/>
      <c r="C59" s="212" t="s">
        <v>1222</v>
      </c>
      <c r="D59" s="213" t="s">
        <v>1</v>
      </c>
      <c r="E59" s="214" t="s">
        <v>1</v>
      </c>
      <c r="F59" s="215">
        <v>22.24</v>
      </c>
      <c r="G59" s="27"/>
      <c r="H59" s="32"/>
    </row>
    <row r="60" spans="1:8" s="2" customFormat="1" ht="16.9" customHeight="1">
      <c r="A60" s="27"/>
      <c r="B60" s="32"/>
      <c r="C60" s="212" t="s">
        <v>1223</v>
      </c>
      <c r="D60" s="213" t="s">
        <v>1</v>
      </c>
      <c r="E60" s="214" t="s">
        <v>1</v>
      </c>
      <c r="F60" s="215">
        <v>100.95</v>
      </c>
      <c r="G60" s="27"/>
      <c r="H60" s="32"/>
    </row>
    <row r="61" spans="1:8" s="2" customFormat="1" ht="16.9" customHeight="1">
      <c r="A61" s="27"/>
      <c r="B61" s="32"/>
      <c r="C61" s="212" t="s">
        <v>1224</v>
      </c>
      <c r="D61" s="213" t="s">
        <v>1</v>
      </c>
      <c r="E61" s="214" t="s">
        <v>1</v>
      </c>
      <c r="F61" s="215">
        <v>8.6</v>
      </c>
      <c r="G61" s="27"/>
      <c r="H61" s="32"/>
    </row>
    <row r="62" spans="1:8" s="2" customFormat="1" ht="16.9" customHeight="1">
      <c r="A62" s="27"/>
      <c r="B62" s="32"/>
      <c r="C62" s="212" t="s">
        <v>1225</v>
      </c>
      <c r="D62" s="213" t="s">
        <v>1</v>
      </c>
      <c r="E62" s="214" t="s">
        <v>1</v>
      </c>
      <c r="F62" s="215">
        <v>22.3</v>
      </c>
      <c r="G62" s="27"/>
      <c r="H62" s="32"/>
    </row>
    <row r="63" spans="1:8" s="2" customFormat="1" ht="16.9" customHeight="1">
      <c r="A63" s="27"/>
      <c r="B63" s="32"/>
      <c r="C63" s="212" t="s">
        <v>1226</v>
      </c>
      <c r="D63" s="213" t="s">
        <v>1</v>
      </c>
      <c r="E63" s="214" t="s">
        <v>1</v>
      </c>
      <c r="F63" s="215">
        <v>15.4</v>
      </c>
      <c r="G63" s="27"/>
      <c r="H63" s="32"/>
    </row>
    <row r="64" spans="1:8" s="2" customFormat="1" ht="16.9" customHeight="1">
      <c r="A64" s="27"/>
      <c r="B64" s="32"/>
      <c r="C64" s="212" t="s">
        <v>1227</v>
      </c>
      <c r="D64" s="213" t="s">
        <v>1</v>
      </c>
      <c r="E64" s="214" t="s">
        <v>1</v>
      </c>
      <c r="F64" s="215">
        <v>37.57</v>
      </c>
      <c r="G64" s="27"/>
      <c r="H64" s="32"/>
    </row>
    <row r="65" spans="1:8" s="2" customFormat="1" ht="16.9" customHeight="1">
      <c r="A65" s="27"/>
      <c r="B65" s="32"/>
      <c r="C65" s="212" t="s">
        <v>343</v>
      </c>
      <c r="D65" s="213" t="s">
        <v>1</v>
      </c>
      <c r="E65" s="214" t="s">
        <v>1</v>
      </c>
      <c r="F65" s="215">
        <v>100</v>
      </c>
      <c r="G65" s="27"/>
      <c r="H65" s="32"/>
    </row>
    <row r="66" spans="1:8" s="2" customFormat="1" ht="16.9" customHeight="1">
      <c r="A66" s="27"/>
      <c r="B66" s="32"/>
      <c r="C66" s="216" t="s">
        <v>1</v>
      </c>
      <c r="D66" s="216" t="s">
        <v>830</v>
      </c>
      <c r="E66" s="10" t="s">
        <v>1</v>
      </c>
      <c r="F66" s="217">
        <v>0</v>
      </c>
      <c r="G66" s="27"/>
      <c r="H66" s="32"/>
    </row>
    <row r="67" spans="1:8" s="2" customFormat="1" ht="16.9" customHeight="1">
      <c r="A67" s="27"/>
      <c r="B67" s="32"/>
      <c r="C67" s="216" t="s">
        <v>1</v>
      </c>
      <c r="D67" s="216" t="s">
        <v>773</v>
      </c>
      <c r="E67" s="10" t="s">
        <v>1</v>
      </c>
      <c r="F67" s="217">
        <v>0</v>
      </c>
      <c r="G67" s="27"/>
      <c r="H67" s="32"/>
    </row>
    <row r="68" spans="1:8" s="2" customFormat="1" ht="16.9" customHeight="1">
      <c r="A68" s="27"/>
      <c r="B68" s="32"/>
      <c r="C68" s="216" t="s">
        <v>1</v>
      </c>
      <c r="D68" s="216" t="s">
        <v>831</v>
      </c>
      <c r="E68" s="10" t="s">
        <v>1</v>
      </c>
      <c r="F68" s="217">
        <v>100</v>
      </c>
      <c r="G68" s="27"/>
      <c r="H68" s="32"/>
    </row>
    <row r="69" spans="1:8" s="2" customFormat="1" ht="16.9" customHeight="1">
      <c r="A69" s="27"/>
      <c r="B69" s="32"/>
      <c r="C69" s="216" t="s">
        <v>343</v>
      </c>
      <c r="D69" s="216" t="s">
        <v>149</v>
      </c>
      <c r="E69" s="10" t="s">
        <v>1</v>
      </c>
      <c r="F69" s="217">
        <v>100</v>
      </c>
      <c r="G69" s="27"/>
      <c r="H69" s="32"/>
    </row>
    <row r="70" spans="1:8" s="2" customFormat="1" ht="16.9" customHeight="1">
      <c r="A70" s="27"/>
      <c r="B70" s="32"/>
      <c r="C70" s="218" t="s">
        <v>1200</v>
      </c>
      <c r="D70" s="27"/>
      <c r="E70" s="27"/>
      <c r="F70" s="27"/>
      <c r="G70" s="27"/>
      <c r="H70" s="32"/>
    </row>
    <row r="71" spans="1:8" s="2" customFormat="1" ht="22.5">
      <c r="A71" s="27"/>
      <c r="B71" s="32"/>
      <c r="C71" s="216" t="s">
        <v>827</v>
      </c>
      <c r="D71" s="216" t="s">
        <v>1228</v>
      </c>
      <c r="E71" s="10" t="s">
        <v>142</v>
      </c>
      <c r="F71" s="217">
        <v>100</v>
      </c>
      <c r="G71" s="27"/>
      <c r="H71" s="32"/>
    </row>
    <row r="72" spans="1:8" s="2" customFormat="1" ht="16.9" customHeight="1">
      <c r="A72" s="27"/>
      <c r="B72" s="32"/>
      <c r="C72" s="216" t="s">
        <v>781</v>
      </c>
      <c r="D72" s="216" t="s">
        <v>1229</v>
      </c>
      <c r="E72" s="10" t="s">
        <v>165</v>
      </c>
      <c r="F72" s="217">
        <v>32</v>
      </c>
      <c r="G72" s="27"/>
      <c r="H72" s="32"/>
    </row>
    <row r="73" spans="1:8" s="2" customFormat="1" ht="16.9" customHeight="1">
      <c r="A73" s="27"/>
      <c r="B73" s="32"/>
      <c r="C73" s="216" t="s">
        <v>769</v>
      </c>
      <c r="D73" s="216" t="s">
        <v>1230</v>
      </c>
      <c r="E73" s="10" t="s">
        <v>142</v>
      </c>
      <c r="F73" s="217">
        <v>100</v>
      </c>
      <c r="G73" s="27"/>
      <c r="H73" s="32"/>
    </row>
    <row r="74" spans="1:8" s="2" customFormat="1" ht="16.9" customHeight="1">
      <c r="A74" s="27"/>
      <c r="B74" s="32"/>
      <c r="C74" s="216" t="s">
        <v>814</v>
      </c>
      <c r="D74" s="216" t="s">
        <v>1231</v>
      </c>
      <c r="E74" s="10" t="s">
        <v>157</v>
      </c>
      <c r="F74" s="217">
        <v>300</v>
      </c>
      <c r="G74" s="27"/>
      <c r="H74" s="32"/>
    </row>
    <row r="75" spans="1:8" s="2" customFormat="1" ht="16.9" customHeight="1">
      <c r="A75" s="27"/>
      <c r="B75" s="32"/>
      <c r="C75" s="216" t="s">
        <v>820</v>
      </c>
      <c r="D75" s="216" t="s">
        <v>821</v>
      </c>
      <c r="E75" s="10" t="s">
        <v>142</v>
      </c>
      <c r="F75" s="217">
        <v>99</v>
      </c>
      <c r="G75" s="27"/>
      <c r="H75" s="32"/>
    </row>
    <row r="76" spans="1:8" s="2" customFormat="1" ht="16.9" customHeight="1">
      <c r="A76" s="27"/>
      <c r="B76" s="32"/>
      <c r="C76" s="212" t="s">
        <v>98</v>
      </c>
      <c r="D76" s="213" t="s">
        <v>1</v>
      </c>
      <c r="E76" s="214" t="s">
        <v>1</v>
      </c>
      <c r="F76" s="215">
        <v>14.845</v>
      </c>
      <c r="G76" s="27"/>
      <c r="H76" s="32"/>
    </row>
    <row r="77" spans="1:8" s="2" customFormat="1" ht="16.9" customHeight="1">
      <c r="A77" s="27"/>
      <c r="B77" s="32"/>
      <c r="C77" s="216" t="s">
        <v>1</v>
      </c>
      <c r="D77" s="216" t="s">
        <v>717</v>
      </c>
      <c r="E77" s="10" t="s">
        <v>1</v>
      </c>
      <c r="F77" s="217">
        <v>0</v>
      </c>
      <c r="G77" s="27"/>
      <c r="H77" s="32"/>
    </row>
    <row r="78" spans="1:8" s="2" customFormat="1" ht="16.9" customHeight="1">
      <c r="A78" s="27"/>
      <c r="B78" s="32"/>
      <c r="C78" s="216" t="s">
        <v>1</v>
      </c>
      <c r="D78" s="216" t="s">
        <v>601</v>
      </c>
      <c r="E78" s="10" t="s">
        <v>1</v>
      </c>
      <c r="F78" s="217">
        <v>0</v>
      </c>
      <c r="G78" s="27"/>
      <c r="H78" s="32"/>
    </row>
    <row r="79" spans="1:8" s="2" customFormat="1" ht="16.9" customHeight="1">
      <c r="A79" s="27"/>
      <c r="B79" s="32"/>
      <c r="C79" s="216" t="s">
        <v>1</v>
      </c>
      <c r="D79" s="216" t="s">
        <v>257</v>
      </c>
      <c r="E79" s="10" t="s">
        <v>1</v>
      </c>
      <c r="F79" s="217">
        <v>14.845</v>
      </c>
      <c r="G79" s="27"/>
      <c r="H79" s="32"/>
    </row>
    <row r="80" spans="1:8" s="2" customFormat="1" ht="16.9" customHeight="1">
      <c r="A80" s="27"/>
      <c r="B80" s="32"/>
      <c r="C80" s="216" t="s">
        <v>98</v>
      </c>
      <c r="D80" s="216" t="s">
        <v>149</v>
      </c>
      <c r="E80" s="10" t="s">
        <v>1</v>
      </c>
      <c r="F80" s="217">
        <v>14.845</v>
      </c>
      <c r="G80" s="27"/>
      <c r="H80" s="32"/>
    </row>
    <row r="81" spans="1:8" s="2" customFormat="1" ht="16.9" customHeight="1">
      <c r="A81" s="27"/>
      <c r="B81" s="32"/>
      <c r="C81" s="218" t="s">
        <v>1200</v>
      </c>
      <c r="D81" s="27"/>
      <c r="E81" s="27"/>
      <c r="F81" s="27"/>
      <c r="G81" s="27"/>
      <c r="H81" s="32"/>
    </row>
    <row r="82" spans="1:8" s="2" customFormat="1" ht="16.9" customHeight="1">
      <c r="A82" s="27"/>
      <c r="B82" s="32"/>
      <c r="C82" s="216" t="s">
        <v>714</v>
      </c>
      <c r="D82" s="216" t="s">
        <v>1232</v>
      </c>
      <c r="E82" s="10" t="s">
        <v>142</v>
      </c>
      <c r="F82" s="217">
        <v>14.845</v>
      </c>
      <c r="G82" s="27"/>
      <c r="H82" s="32"/>
    </row>
    <row r="83" spans="1:8" s="2" customFormat="1" ht="22.5">
      <c r="A83" s="27"/>
      <c r="B83" s="32"/>
      <c r="C83" s="216" t="s">
        <v>597</v>
      </c>
      <c r="D83" s="216" t="s">
        <v>1233</v>
      </c>
      <c r="E83" s="10" t="s">
        <v>165</v>
      </c>
      <c r="F83" s="217">
        <v>0.742</v>
      </c>
      <c r="G83" s="27"/>
      <c r="H83" s="32"/>
    </row>
    <row r="84" spans="1:8" s="2" customFormat="1" ht="16.9" customHeight="1">
      <c r="A84" s="27"/>
      <c r="B84" s="32"/>
      <c r="C84" s="216" t="s">
        <v>611</v>
      </c>
      <c r="D84" s="216" t="s">
        <v>1234</v>
      </c>
      <c r="E84" s="10" t="s">
        <v>226</v>
      </c>
      <c r="F84" s="217">
        <v>0.054</v>
      </c>
      <c r="G84" s="27"/>
      <c r="H84" s="32"/>
    </row>
    <row r="85" spans="1:8" s="2" customFormat="1" ht="16.9" customHeight="1">
      <c r="A85" s="27"/>
      <c r="B85" s="32"/>
      <c r="C85" s="216" t="s">
        <v>697</v>
      </c>
      <c r="D85" s="216" t="s">
        <v>1235</v>
      </c>
      <c r="E85" s="10" t="s">
        <v>142</v>
      </c>
      <c r="F85" s="217">
        <v>14.845</v>
      </c>
      <c r="G85" s="27"/>
      <c r="H85" s="32"/>
    </row>
    <row r="86" spans="1:8" s="2" customFormat="1" ht="16.9" customHeight="1">
      <c r="A86" s="27"/>
      <c r="B86" s="32"/>
      <c r="C86" s="216" t="s">
        <v>1010</v>
      </c>
      <c r="D86" s="216" t="s">
        <v>1236</v>
      </c>
      <c r="E86" s="10" t="s">
        <v>142</v>
      </c>
      <c r="F86" s="217">
        <v>18.345</v>
      </c>
      <c r="G86" s="27"/>
      <c r="H86" s="32"/>
    </row>
    <row r="87" spans="1:8" s="2" customFormat="1" ht="16.9" customHeight="1">
      <c r="A87" s="27"/>
      <c r="B87" s="32"/>
      <c r="C87" s="216" t="s">
        <v>1018</v>
      </c>
      <c r="D87" s="216" t="s">
        <v>1237</v>
      </c>
      <c r="E87" s="10" t="s">
        <v>142</v>
      </c>
      <c r="F87" s="217">
        <v>18.345</v>
      </c>
      <c r="G87" s="27"/>
      <c r="H87" s="32"/>
    </row>
    <row r="88" spans="1:8" s="2" customFormat="1" ht="22.5">
      <c r="A88" s="27"/>
      <c r="B88" s="32"/>
      <c r="C88" s="216" t="s">
        <v>1030</v>
      </c>
      <c r="D88" s="216" t="s">
        <v>1238</v>
      </c>
      <c r="E88" s="10" t="s">
        <v>142</v>
      </c>
      <c r="F88" s="217">
        <v>14.845</v>
      </c>
      <c r="G88" s="27"/>
      <c r="H88" s="32"/>
    </row>
    <row r="89" spans="1:8" s="2" customFormat="1" ht="16.9" customHeight="1">
      <c r="A89" s="27"/>
      <c r="B89" s="32"/>
      <c r="C89" s="216" t="s">
        <v>1024</v>
      </c>
      <c r="D89" s="216" t="s">
        <v>1239</v>
      </c>
      <c r="E89" s="10" t="s">
        <v>142</v>
      </c>
      <c r="F89" s="217">
        <v>18.345</v>
      </c>
      <c r="G89" s="27"/>
      <c r="H89" s="32"/>
    </row>
    <row r="90" spans="1:8" s="2" customFormat="1" ht="16.9" customHeight="1">
      <c r="A90" s="27"/>
      <c r="B90" s="32"/>
      <c r="C90" s="216" t="s">
        <v>1076</v>
      </c>
      <c r="D90" s="216" t="s">
        <v>1240</v>
      </c>
      <c r="E90" s="10" t="s">
        <v>142</v>
      </c>
      <c r="F90" s="217">
        <v>18.345</v>
      </c>
      <c r="G90" s="27"/>
      <c r="H90" s="32"/>
    </row>
    <row r="91" spans="1:8" s="2" customFormat="1" ht="16.9" customHeight="1">
      <c r="A91" s="27"/>
      <c r="B91" s="32"/>
      <c r="C91" s="216" t="s">
        <v>1041</v>
      </c>
      <c r="D91" s="216" t="s">
        <v>1042</v>
      </c>
      <c r="E91" s="10" t="s">
        <v>142</v>
      </c>
      <c r="F91" s="217">
        <v>17.18</v>
      </c>
      <c r="G91" s="27"/>
      <c r="H91" s="32"/>
    </row>
    <row r="92" spans="1:8" s="2" customFormat="1" ht="16.9" customHeight="1">
      <c r="A92" s="27"/>
      <c r="B92" s="32"/>
      <c r="C92" s="212" t="s">
        <v>100</v>
      </c>
      <c r="D92" s="213" t="s">
        <v>1</v>
      </c>
      <c r="E92" s="214" t="s">
        <v>1</v>
      </c>
      <c r="F92" s="215">
        <v>2.654</v>
      </c>
      <c r="G92" s="27"/>
      <c r="H92" s="32"/>
    </row>
    <row r="93" spans="1:8" s="2" customFormat="1" ht="16.9" customHeight="1">
      <c r="A93" s="27"/>
      <c r="B93" s="32"/>
      <c r="C93" s="216" t="s">
        <v>1</v>
      </c>
      <c r="D93" s="216" t="s">
        <v>748</v>
      </c>
      <c r="E93" s="10" t="s">
        <v>1</v>
      </c>
      <c r="F93" s="217">
        <v>0</v>
      </c>
      <c r="G93" s="27"/>
      <c r="H93" s="32"/>
    </row>
    <row r="94" spans="1:8" s="2" customFormat="1" ht="16.9" customHeight="1">
      <c r="A94" s="27"/>
      <c r="B94" s="32"/>
      <c r="C94" s="216" t="s">
        <v>1</v>
      </c>
      <c r="D94" s="216" t="s">
        <v>627</v>
      </c>
      <c r="E94" s="10" t="s">
        <v>1</v>
      </c>
      <c r="F94" s="217">
        <v>0</v>
      </c>
      <c r="G94" s="27"/>
      <c r="H94" s="32"/>
    </row>
    <row r="95" spans="1:8" s="2" customFormat="1" ht="16.9" customHeight="1">
      <c r="A95" s="27"/>
      <c r="B95" s="32"/>
      <c r="C95" s="216" t="s">
        <v>1</v>
      </c>
      <c r="D95" s="216" t="s">
        <v>260</v>
      </c>
      <c r="E95" s="10" t="s">
        <v>1</v>
      </c>
      <c r="F95" s="217">
        <v>2.654</v>
      </c>
      <c r="G95" s="27"/>
      <c r="H95" s="32"/>
    </row>
    <row r="96" spans="1:8" s="2" customFormat="1" ht="16.9" customHeight="1">
      <c r="A96" s="27"/>
      <c r="B96" s="32"/>
      <c r="C96" s="216" t="s">
        <v>100</v>
      </c>
      <c r="D96" s="216" t="s">
        <v>149</v>
      </c>
      <c r="E96" s="10" t="s">
        <v>1</v>
      </c>
      <c r="F96" s="217">
        <v>2.654</v>
      </c>
      <c r="G96" s="27"/>
      <c r="H96" s="32"/>
    </row>
    <row r="97" spans="1:8" s="2" customFormat="1" ht="16.9" customHeight="1">
      <c r="A97" s="27"/>
      <c r="B97" s="32"/>
      <c r="C97" s="218" t="s">
        <v>1200</v>
      </c>
      <c r="D97" s="27"/>
      <c r="E97" s="27"/>
      <c r="F97" s="27"/>
      <c r="G97" s="27"/>
      <c r="H97" s="32"/>
    </row>
    <row r="98" spans="1:8" s="2" customFormat="1" ht="22.5">
      <c r="A98" s="27"/>
      <c r="B98" s="32"/>
      <c r="C98" s="216" t="s">
        <v>745</v>
      </c>
      <c r="D98" s="216" t="s">
        <v>1241</v>
      </c>
      <c r="E98" s="10" t="s">
        <v>142</v>
      </c>
      <c r="F98" s="217">
        <v>2.654</v>
      </c>
      <c r="G98" s="27"/>
      <c r="H98" s="32"/>
    </row>
    <row r="99" spans="1:8" s="2" customFormat="1" ht="16.9" customHeight="1">
      <c r="A99" s="27"/>
      <c r="B99" s="32"/>
      <c r="C99" s="216" t="s">
        <v>629</v>
      </c>
      <c r="D99" s="216" t="s">
        <v>1242</v>
      </c>
      <c r="E99" s="10" t="s">
        <v>142</v>
      </c>
      <c r="F99" s="217">
        <v>2.654</v>
      </c>
      <c r="G99" s="27"/>
      <c r="H99" s="32"/>
    </row>
    <row r="100" spans="1:8" s="2" customFormat="1" ht="22.5">
      <c r="A100" s="27"/>
      <c r="B100" s="32"/>
      <c r="C100" s="216" t="s">
        <v>623</v>
      </c>
      <c r="D100" s="216" t="s">
        <v>1243</v>
      </c>
      <c r="E100" s="10" t="s">
        <v>142</v>
      </c>
      <c r="F100" s="217">
        <v>2.654</v>
      </c>
      <c r="G100" s="27"/>
      <c r="H100" s="32"/>
    </row>
    <row r="101" spans="1:8" s="2" customFormat="1" ht="16.9" customHeight="1">
      <c r="A101" s="27"/>
      <c r="B101" s="32"/>
      <c r="C101" s="216" t="s">
        <v>729</v>
      </c>
      <c r="D101" s="216" t="s">
        <v>1244</v>
      </c>
      <c r="E101" s="10" t="s">
        <v>142</v>
      </c>
      <c r="F101" s="217">
        <v>2.654</v>
      </c>
      <c r="G101" s="27"/>
      <c r="H101" s="32"/>
    </row>
    <row r="102" spans="1:8" s="2" customFormat="1" ht="16.9" customHeight="1">
      <c r="A102" s="27"/>
      <c r="B102" s="32"/>
      <c r="C102" s="212" t="s">
        <v>345</v>
      </c>
      <c r="D102" s="213" t="s">
        <v>1</v>
      </c>
      <c r="E102" s="214" t="s">
        <v>1</v>
      </c>
      <c r="F102" s="215">
        <v>3.5</v>
      </c>
      <c r="G102" s="27"/>
      <c r="H102" s="32"/>
    </row>
    <row r="103" spans="1:8" s="2" customFormat="1" ht="16.9" customHeight="1">
      <c r="A103" s="27"/>
      <c r="B103" s="32"/>
      <c r="C103" s="216" t="s">
        <v>1</v>
      </c>
      <c r="D103" s="216" t="s">
        <v>1066</v>
      </c>
      <c r="E103" s="10" t="s">
        <v>1</v>
      </c>
      <c r="F103" s="217">
        <v>0</v>
      </c>
      <c r="G103" s="27"/>
      <c r="H103" s="32"/>
    </row>
    <row r="104" spans="1:8" s="2" customFormat="1" ht="16.9" customHeight="1">
      <c r="A104" s="27"/>
      <c r="B104" s="32"/>
      <c r="C104" s="216" t="s">
        <v>1</v>
      </c>
      <c r="D104" s="216" t="s">
        <v>1015</v>
      </c>
      <c r="E104" s="10" t="s">
        <v>1</v>
      </c>
      <c r="F104" s="217">
        <v>0</v>
      </c>
      <c r="G104" s="27"/>
      <c r="H104" s="32"/>
    </row>
    <row r="105" spans="1:8" s="2" customFormat="1" ht="16.9" customHeight="1">
      <c r="A105" s="27"/>
      <c r="B105" s="32"/>
      <c r="C105" s="216" t="s">
        <v>1</v>
      </c>
      <c r="D105" s="216" t="s">
        <v>1067</v>
      </c>
      <c r="E105" s="10" t="s">
        <v>1</v>
      </c>
      <c r="F105" s="217">
        <v>3.24</v>
      </c>
      <c r="G105" s="27"/>
      <c r="H105" s="32"/>
    </row>
    <row r="106" spans="1:8" s="2" customFormat="1" ht="16.9" customHeight="1">
      <c r="A106" s="27"/>
      <c r="B106" s="32"/>
      <c r="C106" s="216" t="s">
        <v>1</v>
      </c>
      <c r="D106" s="216" t="s">
        <v>1068</v>
      </c>
      <c r="E106" s="10" t="s">
        <v>1</v>
      </c>
      <c r="F106" s="217">
        <v>0.26</v>
      </c>
      <c r="G106" s="27"/>
      <c r="H106" s="32"/>
    </row>
    <row r="107" spans="1:8" s="2" customFormat="1" ht="16.9" customHeight="1">
      <c r="A107" s="27"/>
      <c r="B107" s="32"/>
      <c r="C107" s="216" t="s">
        <v>345</v>
      </c>
      <c r="D107" s="216" t="s">
        <v>149</v>
      </c>
      <c r="E107" s="10" t="s">
        <v>1</v>
      </c>
      <c r="F107" s="217">
        <v>3.5</v>
      </c>
      <c r="G107" s="27"/>
      <c r="H107" s="32"/>
    </row>
    <row r="108" spans="1:8" s="2" customFormat="1" ht="16.9" customHeight="1">
      <c r="A108" s="27"/>
      <c r="B108" s="32"/>
      <c r="C108" s="218" t="s">
        <v>1200</v>
      </c>
      <c r="D108" s="27"/>
      <c r="E108" s="27"/>
      <c r="F108" s="27"/>
      <c r="G108" s="27"/>
      <c r="H108" s="32"/>
    </row>
    <row r="109" spans="1:8" s="2" customFormat="1" ht="16.9" customHeight="1">
      <c r="A109" s="27"/>
      <c r="B109" s="32"/>
      <c r="C109" s="216" t="s">
        <v>1063</v>
      </c>
      <c r="D109" s="216" t="s">
        <v>1064</v>
      </c>
      <c r="E109" s="10" t="s">
        <v>142</v>
      </c>
      <c r="F109" s="217">
        <v>3.5</v>
      </c>
      <c r="G109" s="27"/>
      <c r="H109" s="32"/>
    </row>
    <row r="110" spans="1:8" s="2" customFormat="1" ht="16.9" customHeight="1">
      <c r="A110" s="27"/>
      <c r="B110" s="32"/>
      <c r="C110" s="216" t="s">
        <v>1010</v>
      </c>
      <c r="D110" s="216" t="s">
        <v>1236</v>
      </c>
      <c r="E110" s="10" t="s">
        <v>142</v>
      </c>
      <c r="F110" s="217">
        <v>18.345</v>
      </c>
      <c r="G110" s="27"/>
      <c r="H110" s="32"/>
    </row>
    <row r="111" spans="1:8" s="2" customFormat="1" ht="16.9" customHeight="1">
      <c r="A111" s="27"/>
      <c r="B111" s="32"/>
      <c r="C111" s="216" t="s">
        <v>1018</v>
      </c>
      <c r="D111" s="216" t="s">
        <v>1237</v>
      </c>
      <c r="E111" s="10" t="s">
        <v>142</v>
      </c>
      <c r="F111" s="217">
        <v>18.345</v>
      </c>
      <c r="G111" s="27"/>
      <c r="H111" s="32"/>
    </row>
    <row r="112" spans="1:8" s="2" customFormat="1" ht="16.9" customHeight="1">
      <c r="A112" s="27"/>
      <c r="B112" s="32"/>
      <c r="C112" s="216" t="s">
        <v>1024</v>
      </c>
      <c r="D112" s="216" t="s">
        <v>1239</v>
      </c>
      <c r="E112" s="10" t="s">
        <v>142</v>
      </c>
      <c r="F112" s="217">
        <v>18.345</v>
      </c>
      <c r="G112" s="27"/>
      <c r="H112" s="32"/>
    </row>
    <row r="113" spans="1:8" s="2" customFormat="1" ht="16.9" customHeight="1">
      <c r="A113" s="27"/>
      <c r="B113" s="32"/>
      <c r="C113" s="216" t="s">
        <v>1076</v>
      </c>
      <c r="D113" s="216" t="s">
        <v>1240</v>
      </c>
      <c r="E113" s="10" t="s">
        <v>142</v>
      </c>
      <c r="F113" s="217">
        <v>18.345</v>
      </c>
      <c r="G113" s="27"/>
      <c r="H113" s="32"/>
    </row>
    <row r="114" spans="1:8" s="2" customFormat="1" ht="16.9" customHeight="1">
      <c r="A114" s="27"/>
      <c r="B114" s="32"/>
      <c r="C114" s="212" t="s">
        <v>349</v>
      </c>
      <c r="D114" s="213" t="s">
        <v>1</v>
      </c>
      <c r="E114" s="214" t="s">
        <v>1</v>
      </c>
      <c r="F114" s="215">
        <v>45</v>
      </c>
      <c r="G114" s="27"/>
      <c r="H114" s="32"/>
    </row>
    <row r="115" spans="1:8" s="2" customFormat="1" ht="16.9" customHeight="1">
      <c r="A115" s="27"/>
      <c r="B115" s="32"/>
      <c r="C115" s="216" t="s">
        <v>1</v>
      </c>
      <c r="D115" s="216" t="s">
        <v>414</v>
      </c>
      <c r="E115" s="10" t="s">
        <v>1</v>
      </c>
      <c r="F115" s="217">
        <v>0</v>
      </c>
      <c r="G115" s="27"/>
      <c r="H115" s="32"/>
    </row>
    <row r="116" spans="1:8" s="2" customFormat="1" ht="16.9" customHeight="1">
      <c r="A116" s="27"/>
      <c r="B116" s="32"/>
      <c r="C116" s="216" t="s">
        <v>1</v>
      </c>
      <c r="D116" s="216" t="s">
        <v>400</v>
      </c>
      <c r="E116" s="10" t="s">
        <v>1</v>
      </c>
      <c r="F116" s="217">
        <v>0</v>
      </c>
      <c r="G116" s="27"/>
      <c r="H116" s="32"/>
    </row>
    <row r="117" spans="1:8" s="2" customFormat="1" ht="16.9" customHeight="1">
      <c r="A117" s="27"/>
      <c r="B117" s="32"/>
      <c r="C117" s="216" t="s">
        <v>1</v>
      </c>
      <c r="D117" s="216" t="s">
        <v>368</v>
      </c>
      <c r="E117" s="10" t="s">
        <v>1</v>
      </c>
      <c r="F117" s="217">
        <v>45</v>
      </c>
      <c r="G117" s="27"/>
      <c r="H117" s="32"/>
    </row>
    <row r="118" spans="1:8" s="2" customFormat="1" ht="16.9" customHeight="1">
      <c r="A118" s="27"/>
      <c r="B118" s="32"/>
      <c r="C118" s="216" t="s">
        <v>349</v>
      </c>
      <c r="D118" s="216" t="s">
        <v>149</v>
      </c>
      <c r="E118" s="10" t="s">
        <v>1</v>
      </c>
      <c r="F118" s="217">
        <v>45</v>
      </c>
      <c r="G118" s="27"/>
      <c r="H118" s="32"/>
    </row>
    <row r="119" spans="1:8" s="2" customFormat="1" ht="16.9" customHeight="1">
      <c r="A119" s="27"/>
      <c r="B119" s="32"/>
      <c r="C119" s="218" t="s">
        <v>1200</v>
      </c>
      <c r="D119" s="27"/>
      <c r="E119" s="27"/>
      <c r="F119" s="27"/>
      <c r="G119" s="27"/>
      <c r="H119" s="32"/>
    </row>
    <row r="120" spans="1:8" s="2" customFormat="1" ht="16.9" customHeight="1">
      <c r="A120" s="27"/>
      <c r="B120" s="32"/>
      <c r="C120" s="216" t="s">
        <v>411</v>
      </c>
      <c r="D120" s="216" t="s">
        <v>1245</v>
      </c>
      <c r="E120" s="10" t="s">
        <v>142</v>
      </c>
      <c r="F120" s="217">
        <v>45</v>
      </c>
      <c r="G120" s="27"/>
      <c r="H120" s="32"/>
    </row>
    <row r="121" spans="1:8" s="2" customFormat="1" ht="22.5">
      <c r="A121" s="27"/>
      <c r="B121" s="32"/>
      <c r="C121" s="216" t="s">
        <v>407</v>
      </c>
      <c r="D121" s="216" t="s">
        <v>1246</v>
      </c>
      <c r="E121" s="10" t="s">
        <v>142</v>
      </c>
      <c r="F121" s="217">
        <v>45</v>
      </c>
      <c r="G121" s="27"/>
      <c r="H121" s="32"/>
    </row>
    <row r="122" spans="1:8" s="2" customFormat="1" ht="22.5">
      <c r="A122" s="27"/>
      <c r="B122" s="32"/>
      <c r="C122" s="216" t="s">
        <v>396</v>
      </c>
      <c r="D122" s="216" t="s">
        <v>1247</v>
      </c>
      <c r="E122" s="10" t="s">
        <v>142</v>
      </c>
      <c r="F122" s="217">
        <v>45</v>
      </c>
      <c r="G122" s="27"/>
      <c r="H122" s="32"/>
    </row>
    <row r="123" spans="1:8" s="2" customFormat="1" ht="16.9" customHeight="1">
      <c r="A123" s="27"/>
      <c r="B123" s="32"/>
      <c r="C123" s="212" t="s">
        <v>432</v>
      </c>
      <c r="D123" s="213" t="s">
        <v>1</v>
      </c>
      <c r="E123" s="214" t="s">
        <v>1</v>
      </c>
      <c r="F123" s="215">
        <v>0.486</v>
      </c>
      <c r="G123" s="27"/>
      <c r="H123" s="32"/>
    </row>
    <row r="124" spans="1:8" s="2" customFormat="1" ht="16.9" customHeight="1">
      <c r="A124" s="27"/>
      <c r="B124" s="32"/>
      <c r="C124" s="216" t="s">
        <v>1</v>
      </c>
      <c r="D124" s="216" t="s">
        <v>430</v>
      </c>
      <c r="E124" s="10" t="s">
        <v>1</v>
      </c>
      <c r="F124" s="217">
        <v>0</v>
      </c>
      <c r="G124" s="27"/>
      <c r="H124" s="32"/>
    </row>
    <row r="125" spans="1:8" s="2" customFormat="1" ht="16.9" customHeight="1">
      <c r="A125" s="27"/>
      <c r="B125" s="32"/>
      <c r="C125" s="216" t="s">
        <v>1</v>
      </c>
      <c r="D125" s="216" t="s">
        <v>431</v>
      </c>
      <c r="E125" s="10" t="s">
        <v>1</v>
      </c>
      <c r="F125" s="217">
        <v>0.486</v>
      </c>
      <c r="G125" s="27"/>
      <c r="H125" s="32"/>
    </row>
    <row r="126" spans="1:8" s="2" customFormat="1" ht="16.9" customHeight="1">
      <c r="A126" s="27"/>
      <c r="B126" s="32"/>
      <c r="C126" s="216" t="s">
        <v>432</v>
      </c>
      <c r="D126" s="216" t="s">
        <v>149</v>
      </c>
      <c r="E126" s="10" t="s">
        <v>1</v>
      </c>
      <c r="F126" s="217">
        <v>0.486</v>
      </c>
      <c r="G126" s="27"/>
      <c r="H126" s="32"/>
    </row>
    <row r="127" spans="1:8" s="2" customFormat="1" ht="7.35" customHeight="1">
      <c r="A127" s="27"/>
      <c r="B127" s="107"/>
      <c r="C127" s="108"/>
      <c r="D127" s="108"/>
      <c r="E127" s="108"/>
      <c r="F127" s="108"/>
      <c r="G127" s="108"/>
      <c r="H127" s="32"/>
    </row>
    <row r="128" spans="1:8" s="2" customFormat="1" ht="11.25">
      <c r="A128" s="27"/>
      <c r="B128" s="27"/>
      <c r="C128" s="27"/>
      <c r="D128" s="27"/>
      <c r="E128" s="27"/>
      <c r="F128" s="27"/>
      <c r="G128" s="27"/>
      <c r="H128" s="27"/>
    </row>
  </sheetData>
  <sheetProtection algorithmName="SHA-512" hashValue="rVxXMFWbTXL1yrYQDyaAxOthffzxGsd3Du3MfHVXg5uY07jMTwJPRKMC15ZwkUFzCtrt8MSt0+W+93gUWUsdBA==" saltValue="AyaFRcm1ZwdJG6/IVDN3ppUsw7dWXnt5uV6k7YlhUU+32XJwXd1IEaasQh50Ty6DxXT+Z/0Xygpzqe91q2sO8A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tuscher</dc:creator>
  <cp:keywords/>
  <dc:description/>
  <cp:lastModifiedBy>Eva</cp:lastModifiedBy>
  <dcterms:created xsi:type="dcterms:W3CDTF">2022-09-29T08:55:23Z</dcterms:created>
  <dcterms:modified xsi:type="dcterms:W3CDTF">2023-08-07T14:15:33Z</dcterms:modified>
  <cp:category/>
  <cp:version/>
  <cp:contentType/>
  <cp:contentStatus/>
</cp:coreProperties>
</file>