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7495" windowHeight="14760" activeTab="3"/>
  </bookViews>
  <sheets>
    <sheet name="Rekapitulace stavby" sheetId="1" r:id="rId1"/>
    <sheet name="1 - Opravy a malby ostatn..." sheetId="2" r:id="rId2"/>
    <sheet name="2 - Opravy a malby velkéh..." sheetId="3" r:id="rId3"/>
    <sheet name="VRN - Vedlejší rozpočtové..." sheetId="4" r:id="rId4"/>
    <sheet name="Pokyny pro vyplnění" sheetId="5" r:id="rId5"/>
  </sheets>
  <definedNames>
    <definedName name="_xlnm._FilterDatabase" localSheetId="1" hidden="1">'1 - Opravy a malby ostatn...'!$C$89:$K$442</definedName>
    <definedName name="_xlnm._FilterDatabase" localSheetId="2" hidden="1">'2 - Opravy a malby velkéh...'!$C$88:$K$274</definedName>
    <definedName name="_xlnm._FilterDatabase" localSheetId="3" hidden="1">'VRN - Vedlejší rozpočtové...'!$C$79:$K$82</definedName>
    <definedName name="_xlnm.Print_Area" localSheetId="1">'1 - Opravy a malby ostatn...'!$C$4:$J$39,'1 - Opravy a malby ostatn...'!$C$45:$J$71,'1 - Opravy a malby ostatn...'!$C$77:$K$442</definedName>
    <definedName name="_xlnm.Print_Area" localSheetId="2">'2 - Opravy a malby velkéh...'!$C$4:$J$39,'2 - Opravy a malby velkéh...'!$C$45:$J$70,'2 - Opravy a malby velkéh...'!$C$76:$K$274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3">'VRN - Vedlejší rozpočtové...'!$C$4:$J$39,'VRN - Vedlejší rozpočtové...'!$C$45:$J$61,'VRN - Vedlejší rozpočtové...'!$C$67:$K$82</definedName>
    <definedName name="_xlnm.Print_Titles" localSheetId="0">'Rekapitulace stavby'!$52:$52</definedName>
    <definedName name="_xlnm.Print_Titles" localSheetId="1">'1 - Opravy a malby ostatn...'!$89:$89</definedName>
    <definedName name="_xlnm.Print_Titles" localSheetId="2">'2 - Opravy a malby velkéh...'!$88:$88</definedName>
    <definedName name="_xlnm.Print_Titles" localSheetId="3">'VRN - Vedlejší rozpočtové...'!$79:$79</definedName>
  </definedNames>
  <calcPr calcId="145621"/>
</workbook>
</file>

<file path=xl/sharedStrings.xml><?xml version="1.0" encoding="utf-8"?>
<sst xmlns="http://schemas.openxmlformats.org/spreadsheetml/2006/main" count="5880" uniqueCount="962">
  <si>
    <t>Export Komplet</t>
  </si>
  <si>
    <t>VZ</t>
  </si>
  <si>
    <t>2.0</t>
  </si>
  <si>
    <t>ZAMOK</t>
  </si>
  <si>
    <t>False</t>
  </si>
  <si>
    <t>{20f1eff0-2bb4-47b6-a487-8c9600ced414}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</si>
  <si>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</si>
  <si>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</si>
  <si>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</si>
  <si>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</si>
  <si>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</si>
  <si>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</si>
  <si>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</si>
  <si>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</si>
  <si>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</si>
  <si>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</si>
  <si>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</si>
  <si>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Opravy a malby 1. a 2.n.p. objektu Střelnice č.p.691, Děčín</t>
  </si>
  <si>
    <t>KSO:</t>
  </si>
  <si>
    <t/>
  </si>
  <si>
    <t>CC-CZ:</t>
  </si>
  <si>
    <t>Místo:</t>
  </si>
  <si>
    <t>Objekt Střelnice č.p.691, Děčín</t>
  </si>
  <si>
    <t>Datum:</t>
  </si>
  <si>
    <t>13. 9. 2023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</si>
  <si>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</si>
  <si>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</si>
  <si>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</si>
  <si>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</si>
  <si>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</si>
  <si>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</si>
  <si>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</si>
  <si>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</si>
  <si>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</si>
  <si>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</si>
  <si>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</si>
  <si>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</si>
  <si>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</si>
  <si>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</si>
  <si>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</si>
  <si>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</si>
  <si>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</si>
  <si>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</si>
  <si>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</si>
  <si>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</si>
  <si>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</si>
  <si>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</si>
  <si>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</si>
  <si>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</si>
  <si>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</si>
  <si>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</si>
  <si>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</si>
  <si>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</si>
  <si>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</si>
  <si>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</si>
  <si>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</si>
  <si>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</si>
  <si>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</si>
  <si>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</si>
  <si>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</si>
  <si>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</si>
  <si>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</si>
  <si>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</si>
  <si>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</si>
  <si>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</si>
  <si>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</si>
  <si>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</si>
  <si>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</si>
  <si>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</si>
  <si>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</si>
  <si>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</si>
  <si>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</si>
  <si>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</si>
  <si>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</si>
  <si>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</si>
  <si>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</si>
  <si>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</si>
  <si>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</si>
  <si>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</si>
  <si>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</si>
  <si>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</si>
  <si>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Opravy a malby ostatních prostor 1. a 2. n.p.</t>
  </si>
  <si>
    <t>STA</t>
  </si>
  <si>
    <t>{40907dfd-3f08-48bc-91a1-5128622dc041}</t>
  </si>
  <si>
    <t>2</t>
  </si>
  <si>
    <t>Opravy a malby velkého sálu</t>
  </si>
  <si>
    <t>{96426a2e-8bc0-4d67-8589-ae5cf52766c8}</t>
  </si>
  <si>
    <t>VRN</t>
  </si>
  <si>
    <t>Vedlejší rozpočtové náklady</t>
  </si>
  <si>
    <t>{2b899b0f-0f0e-41dc-b28f-78f92eeb932c}</t>
  </si>
  <si>
    <t>KRYCÍ LIST SOUPISU PRACÍ</t>
  </si>
  <si>
    <t>Objekt:</t>
  </si>
  <si>
    <t>1 - Opravy a malby ostatních prostor 1. a 2. n.p.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</si>
  <si>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</si>
  <si>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</si>
  <si>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</si>
  <si>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</si>
  <si>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</si>
  <si>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61 - Úprava povrchů vnitřních</t>
  </si>
  <si>
    <t xml:space="preserve">    94 -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</si>
  <si>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</si>
  <si>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</si>
  <si>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</si>
  <si>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</si>
  <si>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</si>
  <si>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</si>
  <si>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</si>
  <si>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</si>
  <si>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</si>
  <si>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</si>
  <si>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</si>
  <si>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</si>
  <si>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</si>
  <si>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</si>
  <si>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</si>
  <si>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</si>
  <si>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</si>
  <si>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</si>
  <si>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</si>
  <si>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</si>
  <si>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</si>
  <si>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</si>
  <si>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</si>
  <si>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</si>
  <si>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</si>
  <si>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</si>
  <si>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</si>
  <si>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611325222</t>
  </si>
  <si>
    <t>Vápenocementová omítka jednotlivých malých ploch štuková na stropech, plochy jednotlivě přes 0,09 do 0,25 m2</t>
  </si>
  <si>
    <t>kus</t>
  </si>
  <si>
    <t>CS ÚRS 2022 01</t>
  </si>
  <si>
    <t>4</t>
  </si>
  <si>
    <t>-658507346</t>
  </si>
  <si>
    <t>Online PSC</t>
  </si>
  <si>
    <t>https://podminky.urs.cz/item/CS_URS_2022_01/611325222</t>
  </si>
  <si>
    <t>VV</t>
  </si>
  <si>
    <t>1182,378*0,03 'Přepočtené koeficientem množství</t>
  </si>
  <si>
    <t>611325223</t>
  </si>
  <si>
    <t>Vápenocementová omítka jednotlivých malých ploch štuková na stropech, plochy jednotlivě přes 0,25 do 1 m2</t>
  </si>
  <si>
    <t>417080553</t>
  </si>
  <si>
    <t>https://podminky.urs.cz/item/CS_URS_2022_01/611325223</t>
  </si>
  <si>
    <t>1182,378*0,02 'Přepočtené koeficientem množství</t>
  </si>
  <si>
    <t>3</t>
  </si>
  <si>
    <t>611325421</t>
  </si>
  <si>
    <t>Oprava vápenocementové omítky vnitřních ploch štukové dvouvrstvé, tloušťky do 20 mm a tloušťky štuku do 3 mm stropů, v rozsahu opravované plochy do 10%</t>
  </si>
  <si>
    <t>m2</t>
  </si>
  <si>
    <t>-333109535</t>
  </si>
  <si>
    <t>https://podminky.urs.cz/item/CS_URS_2022_01/611325421</t>
  </si>
  <si>
    <t>"Místnost č.213"8,20</t>
  </si>
  <si>
    <t>"Místnost č.217"35,82</t>
  </si>
  <si>
    <t>"Místnost č.226"9,11</t>
  </si>
  <si>
    <t>Součet</t>
  </si>
  <si>
    <t>611325422</t>
  </si>
  <si>
    <t>Oprava vápenocementové omítky vnitřních ploch štukové dvouvrstvé, tloušťky do 20 mm a tloušťky štuku do 3 mm stropů, v rozsahu opravované plochy přes 10 do 30%</t>
  </si>
  <si>
    <t>-93406840</t>
  </si>
  <si>
    <t>https://podminky.urs.cz/item/CS_URS_2022_01/611325422</t>
  </si>
  <si>
    <t>"Místnost č.227"10,70</t>
  </si>
  <si>
    <t>5</t>
  </si>
  <si>
    <t>612131101</t>
  </si>
  <si>
    <t>Podkladní a spojovací vrstva vnitřních omítaných ploch cementový postřik nanášený ručně celoplošně stěn</t>
  </si>
  <si>
    <t>623778318</t>
  </si>
  <si>
    <t>https://podminky.urs.cz/item/CS_URS_2022_01/612131101</t>
  </si>
  <si>
    <t>"Místnost č.212"1,40*1,50</t>
  </si>
  <si>
    <t>6</t>
  </si>
  <si>
    <t>612131121</t>
  </si>
  <si>
    <t>Podkladní a spojovací vrstva vnitřních omítaných ploch penetrace disperzní nanášená ručně stěn</t>
  </si>
  <si>
    <t>1054149768</t>
  </si>
  <si>
    <t>https://podminky.urs.cz/item/CS_URS_2022_01/612131121</t>
  </si>
  <si>
    <t>2,1*1,2 'Přepočtené koeficientem množství</t>
  </si>
  <si>
    <t>7</t>
  </si>
  <si>
    <t>612135001</t>
  </si>
  <si>
    <t>Vyrovnání nerovností podkladu vnitřních omítaných ploch maltou, tloušťky do 10 mm vápenocementovou stěn</t>
  </si>
  <si>
    <t>-1782965636</t>
  </si>
  <si>
    <t>https://podminky.urs.cz/item/CS_URS_2022_01/612135001</t>
  </si>
  <si>
    <t>8</t>
  </si>
  <si>
    <t>612321121</t>
  </si>
  <si>
    <t>Omítka vápenocementová vnitřních ploch nanášená ručně jednovrstvá, tloušťky do 10 mm hladká svislých konstrukcí stěn</t>
  </si>
  <si>
    <t>1592430425</t>
  </si>
  <si>
    <t>https://podminky.urs.cz/item/CS_URS_2022_01/612321121</t>
  </si>
  <si>
    <t>9</t>
  </si>
  <si>
    <t>612311131</t>
  </si>
  <si>
    <t>Potažení vnitřních ploch vápenným štukem tloušťky do 3 mm svislých konstrukcí stěn</t>
  </si>
  <si>
    <t>-1276699303</t>
  </si>
  <si>
    <t>https://podminky.urs.cz/item/CS_URS_2022_01/612311131</t>
  </si>
  <si>
    <t>10</t>
  </si>
  <si>
    <t>612325222</t>
  </si>
  <si>
    <t>Vápenocementová omítka jednotlivých malých ploch štuková na stěnách, plochy jednotlivě přes 0,09 do 0,25 m2</t>
  </si>
  <si>
    <t>-1219961994</t>
  </si>
  <si>
    <t>https://podminky.urs.cz/item/CS_URS_2022_01/612325222</t>
  </si>
  <si>
    <t>4050,703*0,02 'Přepočtené koeficientem množství</t>
  </si>
  <si>
    <t>11</t>
  </si>
  <si>
    <t>612325223</t>
  </si>
  <si>
    <t>Vápenocementová omítka jednotlivých malých ploch štuková na stěnách, plochy jednotlivě přes 0,25 do 1 m2</t>
  </si>
  <si>
    <t>-296824056</t>
  </si>
  <si>
    <t>https://podminky.urs.cz/item/CS_URS_2022_01/612325223</t>
  </si>
  <si>
    <t>4050,703*0,01 'Přepočtené koeficientem množství</t>
  </si>
  <si>
    <t>12</t>
  </si>
  <si>
    <t>612325421</t>
  </si>
  <si>
    <t>Oprava vápenocementové omítky vnitřních ploch štukové dvouvrstvé, tloušťky do 20 mm a tloušťky štuku do 3 mm stěn, v rozsahu opravované plochy do 10%</t>
  </si>
  <si>
    <t>-1417157072</t>
  </si>
  <si>
    <t>https://podminky.urs.cz/item/CS_URS_2022_01/612325421</t>
  </si>
  <si>
    <t>"Místnost č.213"(3,63+2,20)*2*2,90</t>
  </si>
  <si>
    <t>"Místnost č.217"(6,77+11,66)*2*1,63</t>
  </si>
  <si>
    <t>"Místnost č.226"(4,09+2,07)*2*1,63</t>
  </si>
  <si>
    <t>13</t>
  </si>
  <si>
    <t>612325422</t>
  </si>
  <si>
    <t>Oprava vápenocementové omítky vnitřních ploch štukové dvouvrstvé, tloušťky do 20 mm a tloušťky štuku do 3 mm stěn, v rozsahu opravované plochy přes 10 do 30%</t>
  </si>
  <si>
    <t>-1742610436</t>
  </si>
  <si>
    <t>https://podminky.urs.cz/item/CS_URS_2022_01/612325422</t>
  </si>
  <si>
    <t>"Místnost č.227"(2,85+3,08)*2*2,93</t>
  </si>
  <si>
    <t>94</t>
  </si>
  <si>
    <t>Lešení</t>
  </si>
  <si>
    <t>14</t>
  </si>
  <si>
    <t>943211111</t>
  </si>
  <si>
    <t>Montáž lešení prostorového rámového lehkého pracovního s podlahami s provozním zatížením tř. 3 do 200 kg/m2, výšky do 10 m</t>
  </si>
  <si>
    <t>m3</t>
  </si>
  <si>
    <t>329547926</t>
  </si>
  <si>
    <t>https://podminky.urs.cz/item/CS_URS_2022_01/943211111</t>
  </si>
  <si>
    <t>"Místnost č.125"28,60*4,45</t>
  </si>
  <si>
    <t>"Místnost č.125"28,70*4,45</t>
  </si>
  <si>
    <t>Mezisoučet 1.nadzemní podlaží</t>
  </si>
  <si>
    <t>"Místnost č.201"28,15*4,00</t>
  </si>
  <si>
    <t>"Místnost č.204"28,29*5,60</t>
  </si>
  <si>
    <t>Mezisoučet 2.nadzemní podlaží</t>
  </si>
  <si>
    <t>"Místnost č.301"(3,02+8,86)*2*3,35+26,76</t>
  </si>
  <si>
    <t>Mezisoučet 3 nadzemní podlaží</t>
  </si>
  <si>
    <t>943211211</t>
  </si>
  <si>
    <t>Montáž lešení prostorového rámového lehkého pracovního s podlahami Příplatek za první a každý další den použití lešení k ceně -1111</t>
  </si>
  <si>
    <t>-77650129</t>
  </si>
  <si>
    <t>https://podminky.urs.cz/item/CS_URS_2022_01/943211211</t>
  </si>
  <si>
    <t>632,365*30 'Přepočtené koeficientem množství</t>
  </si>
  <si>
    <t>16</t>
  </si>
  <si>
    <t>943211811</t>
  </si>
  <si>
    <t>Demontáž lešení prostorového rámového lehkého pracovního s podlahami s provozním zatížením tř. 3 do 200 kg/m2, výšky do 10 m</t>
  </si>
  <si>
    <t>660781822</t>
  </si>
  <si>
    <t>https://podminky.urs.cz/item/CS_URS_2022_01/943211811</t>
  </si>
  <si>
    <t>17</t>
  </si>
  <si>
    <t>949101112</t>
  </si>
  <si>
    <t>Lešení pomocné pracovní pro objekty pozemních staveb pro zatížení do 150 kg/m2, o výšce lešeňové podlahy přes 1,9 do 3,5 m</t>
  </si>
  <si>
    <t>1670077700</t>
  </si>
  <si>
    <t>https://podminky.urs.cz/item/CS_URS_2022_01/949101112</t>
  </si>
  <si>
    <t>"Místnost č.209"26,24</t>
  </si>
  <si>
    <t>"Místnost č.222"52,11</t>
  </si>
  <si>
    <t>"Místnost č.224"61,82</t>
  </si>
  <si>
    <t>"Místnost č.225"48,89</t>
  </si>
  <si>
    <t>96</t>
  </si>
  <si>
    <t>Bourání konstrukcí</t>
  </si>
  <si>
    <t>18</t>
  </si>
  <si>
    <t>978011121</t>
  </si>
  <si>
    <t>Otlučení vápenných nebo vápenocementových omítek vnitřních ploch stropů, v rozsahu přes 5 do 10 %</t>
  </si>
  <si>
    <t>90698193</t>
  </si>
  <si>
    <t>https://podminky.urs.cz/item/CS_URS_2022_01/978011121</t>
  </si>
  <si>
    <t>19</t>
  </si>
  <si>
    <t>978011141</t>
  </si>
  <si>
    <t>Otlučení vápenných nebo vápenocementových omítek vnitřních ploch stropů, v rozsahu přes 10 do 30 %</t>
  </si>
  <si>
    <t>1028972836</t>
  </si>
  <si>
    <t>https://podminky.urs.cz/item/CS_URS_2022_01/978011141</t>
  </si>
  <si>
    <t>20</t>
  </si>
  <si>
    <t>978013121</t>
  </si>
  <si>
    <t>Otlučení vápenných nebo vápenocementových omítek vnitřních ploch stěn s vyškrabáním spar, s očištěním zdiva, v rozsahu přes 5 do 10 %</t>
  </si>
  <si>
    <t>496057303</t>
  </si>
  <si>
    <t>https://podminky.urs.cz/item/CS_URS_2022_01/978013121</t>
  </si>
  <si>
    <t>978013141</t>
  </si>
  <si>
    <t>Otlučení vápenných nebo vápenocementových omítek vnitřních ploch stěn s vyškrabáním spar, s očištěním zdiva, v rozsahu přes 10 do 30 %</t>
  </si>
  <si>
    <t>1531528125</t>
  </si>
  <si>
    <t>https://podminky.urs.cz/item/CS_URS_2022_01/978013141</t>
  </si>
  <si>
    <t>22</t>
  </si>
  <si>
    <t>978013191</t>
  </si>
  <si>
    <t>Otlučení vápenných nebo vápenocementových omítek vnitřních ploch stěn s vyškrabáním spar, s očištěním zdiva, v rozsahu přes 50 do 100 %</t>
  </si>
  <si>
    <t>-345167722</t>
  </si>
  <si>
    <t>https://podminky.urs.cz/item/CS_URS_2022_01/978013191</t>
  </si>
  <si>
    <t>997</t>
  </si>
  <si>
    <t>Přesun sutě</t>
  </si>
  <si>
    <t>23</t>
  </si>
  <si>
    <t>997013213</t>
  </si>
  <si>
    <t>Vnitrostaveništní doprava suti a vybouraných hmot vodorovně do 50 m svisle ručně pro budovy a haly výšky přes 9 do 12 m</t>
  </si>
  <si>
    <t>t</t>
  </si>
  <si>
    <t>2101534779</t>
  </si>
  <si>
    <t>https://podminky.urs.cz/item/CS_URS_2022_01/997013213</t>
  </si>
  <si>
    <t>24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</si>
  <si>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</si>
  <si>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</si>
  <si>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475189944</t>
  </si>
  <si>
    <t>https://podminky.urs.cz/item/CS_URS_2022_01/997013219</t>
  </si>
  <si>
    <t>3,598*2 'Přepočtené koeficientem množství</t>
  </si>
  <si>
    <t>25</t>
  </si>
  <si>
    <t>997013511</t>
  </si>
  <si>
    <t>Odvoz suti a vybouraných hmot z meziskládky na skládku s naložením a se složením, na vzdálenost do 1 km</t>
  </si>
  <si>
    <t>-785530430</t>
  </si>
  <si>
    <t>https://podminky.urs.cz/item/CS_URS_2022_01/997013511</t>
  </si>
  <si>
    <t>26</t>
  </si>
  <si>
    <t>997013509</t>
  </si>
  <si>
    <t>Odvoz suti a vybouraných hmot na skládku nebo meziskládku se složením, na vzdálenost Příplatek k ceně za každý další i započatý 1 km přes 1 km</t>
  </si>
  <si>
    <t>741158981</t>
  </si>
  <si>
    <t>https://podminky.urs.cz/item/CS_URS_2022_01/997013509</t>
  </si>
  <si>
    <t>3,598*14 'Přepočtené koeficientem množství</t>
  </si>
  <si>
    <t>27</t>
  </si>
  <si>
    <t>M</t>
  </si>
  <si>
    <t>94620250</t>
  </si>
  <si>
    <t>poplatek za uložení směsného stavebního a demoličního odpadu zatříděného kódem 17 09 04</t>
  </si>
  <si>
    <t>-1932912396</t>
  </si>
  <si>
    <t>998</t>
  </si>
  <si>
    <t>Přesun hmot</t>
  </si>
  <si>
    <t>28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</si>
  <si>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</si>
  <si>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</si>
  <si>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-1341075351</t>
  </si>
  <si>
    <t>https://podminky.urs.cz/item/CS_URS_2022_01/998018003</t>
  </si>
  <si>
    <t>PSV</t>
  </si>
  <si>
    <t>Práce a dodávky PSV</t>
  </si>
  <si>
    <t>741</t>
  </si>
  <si>
    <t>Elektroinstalace - silnoproud</t>
  </si>
  <si>
    <t>29</t>
  </si>
  <si>
    <t>741.1</t>
  </si>
  <si>
    <t>Demontáže a zpětné montáže svítidel, el.zařízení, které nelze zakrýt</t>
  </si>
  <si>
    <t>kpl</t>
  </si>
  <si>
    <t>R-položka</t>
  </si>
  <si>
    <t>1697214710</t>
  </si>
  <si>
    <t>30</t>
  </si>
  <si>
    <t>741.2</t>
  </si>
  <si>
    <t xml:space="preserve">Upravy elektroinstalace při výměně SDK podhledu v místnosti č.209 </t>
  </si>
  <si>
    <t>-156844476</t>
  </si>
  <si>
    <t>763</t>
  </si>
  <si>
    <t>Konstrukce suché výstavby</t>
  </si>
  <si>
    <t>31</t>
  </si>
  <si>
    <t>763131411</t>
  </si>
  <si>
    <t>Podhled ze sádrokartonových desek dvouvrstvá zavěšená spodní konstrukce z ocelových profilů CD, UD jednoduše opláštěná deskou standardní A, tl. 12,5 mm, bez izolace</t>
  </si>
  <si>
    <t>1261781008</t>
  </si>
  <si>
    <t>https://podminky.urs.cz/item/CS_URS_2022_01/763131411</t>
  </si>
  <si>
    <t>32</t>
  </si>
  <si>
    <t>763131714</t>
  </si>
  <si>
    <t>Podhled ze sádrokartonových desek ostatní práce a konstrukce na podhledech ze sádrokartonových desek základní penetrační nátěr</t>
  </si>
  <si>
    <t>981066926</t>
  </si>
  <si>
    <t>https://podminky.urs.cz/item/CS_URS_2022_01/763131714</t>
  </si>
  <si>
    <t>33</t>
  </si>
  <si>
    <t>763131821</t>
  </si>
  <si>
    <t>Demontáž podhledu nebo samostatného požárního předělu ze sádrokartonových desek s nosnou konstrukcí dvouvrstvou z ocelových profilů, opláštění jednoduché</t>
  </si>
  <si>
    <t>-177356010</t>
  </si>
  <si>
    <t>https://podminky.urs.cz/item/CS_URS_2022_01/763131821</t>
  </si>
  <si>
    <t>34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</si>
  <si>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</si>
  <si>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</si>
  <si>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-1708725872</t>
  </si>
  <si>
    <t>https://podminky.urs.cz/item/CS_URS_2022_01/998763303</t>
  </si>
  <si>
    <t>783</t>
  </si>
  <si>
    <t>Dokončovací práce - nátěry</t>
  </si>
  <si>
    <t>35</t>
  </si>
  <si>
    <t>783806807</t>
  </si>
  <si>
    <t>Odstranění nátěrů z omítek odstraňovačem nátěrů s obroušením</t>
  </si>
  <si>
    <t>-849841958</t>
  </si>
  <si>
    <t>https://podminky.urs.cz/item/CS_URS_2022_01/783806807</t>
  </si>
  <si>
    <t>"Místnost č.213"(3,63+2,20)*2*1,30</t>
  </si>
  <si>
    <t>"Místnost č.217"(6,77+11,66)*2*1,30</t>
  </si>
  <si>
    <t>"Místnost č.226"(4,09+2,07)*2*1,30</t>
  </si>
  <si>
    <t>36</t>
  </si>
  <si>
    <t>783822213</t>
  </si>
  <si>
    <t>Vyrovnání omítek před provedením nátěru celoplošné, tloušťky do 3 mm, stěrkou modifikovanou cementovou</t>
  </si>
  <si>
    <t>2132363232</t>
  </si>
  <si>
    <t>https://podminky.urs.cz/item/CS_URS_2022_01/783822213</t>
  </si>
  <si>
    <t>37</t>
  </si>
  <si>
    <t>783823103</t>
  </si>
  <si>
    <t>Penetrační nátěr omítek hladkých betonových povrchů akrylátový s plnivem</t>
  </si>
  <si>
    <t>-237650930</t>
  </si>
  <si>
    <t>https://podminky.urs.cz/item/CS_URS_2022_01/783823103</t>
  </si>
  <si>
    <t>38</t>
  </si>
  <si>
    <t>783827401</t>
  </si>
  <si>
    <t>Krycí (ochranný ) nátěr omítek dvojnásobný hladkých betonových povrchů nebo povrchů z desek na bázi dřeva (dřevovláknitých apod.) akrylátový</t>
  </si>
  <si>
    <t>-1008089031</t>
  </si>
  <si>
    <t>https://podminky.urs.cz/item/CS_URS_2022_01/783827401</t>
  </si>
  <si>
    <t>784</t>
  </si>
  <si>
    <t>Dokončovací práce - malby a tapety</t>
  </si>
  <si>
    <t>39</t>
  </si>
  <si>
    <t>784111013</t>
  </si>
  <si>
    <t>Obroušení podkladu omítky v místnostech výšky přes 3,80 do 5,00 m</t>
  </si>
  <si>
    <t>1371483251</t>
  </si>
  <si>
    <t>https://podminky.urs.cz/item/CS_URS_2022_01/784111013</t>
  </si>
  <si>
    <t>"Místnost č.101"(2,94+2,89)*2*4,00+11,39</t>
  </si>
  <si>
    <t>"Místnost č.102"(3,60+4,97)*2*3,98+41,60</t>
  </si>
  <si>
    <t>"Místnost č.103"(11,73+5,05)*2*1,52+58,16*1,5</t>
  </si>
  <si>
    <t>"Místnost č.104"(2*0,90+2*1,40+4*1,92+2*1,50*2+1,00)*2,10+6,19</t>
  </si>
  <si>
    <t>"Místnost č.105"(2*1,00+2*2,00+2*1,92+2*1,06)*2,10+6,19</t>
  </si>
  <si>
    <t>"Místnost č.106"(7,31+5,19)*2*1,52+40,50*1,5</t>
  </si>
  <si>
    <t>"Místnost č.107"(3,95+5,28)*2*3,72+18,70</t>
  </si>
  <si>
    <t>"Místnost č.108"(3,18+4,00)*2*4,30+12,15</t>
  </si>
  <si>
    <t>"Místnost č.109"(6,18+8,10)*2*2,80+57,50</t>
  </si>
  <si>
    <t>"Místnost č.110"(1,25+3,07)*2*3,00+4,00</t>
  </si>
  <si>
    <t>"Místnost č.111"(2,72+1,35)*2*2,50+4,19</t>
  </si>
  <si>
    <t>"Místnost č.112"(5,61+3,36)*2*2,85+20,35</t>
  </si>
  <si>
    <t>"Místnost č.113"(2,38+2,51)*2*4,50+5,97</t>
  </si>
  <si>
    <t>"Místnost č.114"(1,00+2,51)*2*1,50+2,60</t>
  </si>
  <si>
    <t>"Místnost č.115"(4,70+2,28)*2*4,66+12,05</t>
  </si>
  <si>
    <t>"Místnost č.117"(11,90+5,21)*2*3,85+62,85</t>
  </si>
  <si>
    <t>"Místnost č.118"(5,55+5,31)*2*3,85+28,38</t>
  </si>
  <si>
    <t>"Místnost č.119"(3,21+6,73)*2*3,85+23,85</t>
  </si>
  <si>
    <t>"Místnost č.120"(4,66+5,56)*2*4,40+26,28</t>
  </si>
  <si>
    <t>"Místnost č.122"(5,45+5,56)*2*4,16+28,40</t>
  </si>
  <si>
    <t>"Místnost č.126"(4,13+4,07)*2*2,45+16,24</t>
  </si>
  <si>
    <t>"Místnost č.127"(4,13+4,07)*2*2,45+16,24</t>
  </si>
  <si>
    <t>"Místnost č.128"(2,35+1,03)*2*2,00+2,42</t>
  </si>
  <si>
    <t>Mezisoučet 1. nadzemní podlaží</t>
  </si>
  <si>
    <t>"Místnost č.202"(4,17+4,28)*2*2,00+16,15</t>
  </si>
  <si>
    <t>"Místnost č.205"(4,45+4,43)*2*2,00+16,32</t>
  </si>
  <si>
    <t>"Místnost č.206"(5,57+5,56)*2*3,90+31,53</t>
  </si>
  <si>
    <t>"Místnost č.207"(2,40+1,07)*2*3,80+2,57</t>
  </si>
  <si>
    <t>"Místnost č.208"(2,35+1,10)*2*3,80+2,58</t>
  </si>
  <si>
    <t>"Místnost č.209"(3,72+5,56)*2*3,90+26,24</t>
  </si>
  <si>
    <t>"Místnost č.210"(8,90+5,30)*2*2,90+47,88</t>
  </si>
  <si>
    <t>"Místnost č.211"(3,15+1,42)*2*2,90+4,47</t>
  </si>
  <si>
    <t>"Místnost č.212"(3,15+3,84)*2*2,90+12,02</t>
  </si>
  <si>
    <t>"Místnost č.213"(3,63+2,20)*2*2,90+8,20</t>
  </si>
  <si>
    <t>"Místnost č.214"(1,00*4+1,22*2+1,57)*2*0,90+2,97</t>
  </si>
  <si>
    <t>"Místnost č.215"(1,45+2,83)*2*1,40+4,28</t>
  </si>
  <si>
    <t>"Místnost č.216"(0,98+2,98)*2*0,90+2,99</t>
  </si>
  <si>
    <t>"Místnost č.218"(12,50+2,24)*2*2,93+28,62</t>
  </si>
  <si>
    <t>"Místnost č.219"(5,91+4,29)*2*2,93+25,75</t>
  </si>
  <si>
    <t>"Místnost č.220"(3,32+4,29)*2*2,93+14,91</t>
  </si>
  <si>
    <t>"Místnost č.221"(3,14+4,29)*2*2,93+14,78</t>
  </si>
  <si>
    <t>"Místnost č.223"(3,10+1,45)*2*2,62</t>
  </si>
  <si>
    <t>"Místnost č.226"(4,09+2,07)*2*1,63+9,11</t>
  </si>
  <si>
    <t>"Místnost č.227"(2,85+3,08)*2*2,93+10,70</t>
  </si>
  <si>
    <t>"Místnost č.228"(3,16+5,46)*2*3,15+18,25</t>
  </si>
  <si>
    <t>"Místnost č.229"(3,16+4,72)*2*3,15+14,86</t>
  </si>
  <si>
    <t>"Místnost č.230"(4,42+3,46)*2*3,15+15,00</t>
  </si>
  <si>
    <t>"Místnost č.231"(4,42+4,55)*2*3,15+20,19</t>
  </si>
  <si>
    <t>Mezisoučet 2. nadzemní podlaží</t>
  </si>
  <si>
    <t>3191,002*0,9 'Přepočtené koeficientem množství</t>
  </si>
  <si>
    <t>40</t>
  </si>
  <si>
    <t>784111019</t>
  </si>
  <si>
    <t>Obroušení podkladu omítky na schodišti o výšce podlaží přes 3,80 do 5,00 m</t>
  </si>
  <si>
    <t>-1461270364</t>
  </si>
  <si>
    <t>https://podminky.urs.cz/item/CS_URS_2022_01/784111019</t>
  </si>
  <si>
    <t>"Místnost č.124"(3,02+10,77)*2*4,45+28,60</t>
  </si>
  <si>
    <t>"Místnost č.125"(2,97+8,80)*2*4,45+28,70</t>
  </si>
  <si>
    <t>"Místnost č.201"(3,02+8,80)*2*4,00+28,15</t>
  </si>
  <si>
    <t>"Místnost č.204"(2,97+8,80)*2*2,00+28,29</t>
  </si>
  <si>
    <t>"Místnost č.217"(6,77+11,66)*2*1,63+35,82</t>
  </si>
  <si>
    <t>685,122*0,9 'Přepočtené koeficientem množství</t>
  </si>
  <si>
    <t>41</t>
  </si>
  <si>
    <t>784111033</t>
  </si>
  <si>
    <t>Omytí podkladu omytí v místnostech výšky přes 3,80 do 5,00 m</t>
  </si>
  <si>
    <t>865338606</t>
  </si>
  <si>
    <t>https://podminky.urs.cz/item/CS_URS_2022_01/784111033</t>
  </si>
  <si>
    <t>42</t>
  </si>
  <si>
    <t>784111039</t>
  </si>
  <si>
    <t>Omytí podkladu omytí na schodišti o výšce podlaží přes 3,80 do 5,00 m</t>
  </si>
  <si>
    <t>-1432093824</t>
  </si>
  <si>
    <t>https://podminky.urs.cz/item/CS_URS_2022_01/784111039</t>
  </si>
  <si>
    <t>64</t>
  </si>
  <si>
    <t>784121005</t>
  </si>
  <si>
    <t>Oškrabání malby v místnostech výšky přes 5,00 m</t>
  </si>
  <si>
    <t>-978903146</t>
  </si>
  <si>
    <t>https://podminky.urs.cz/item/CS_URS_2022_01/784121005</t>
  </si>
  <si>
    <t>3191,002*0,1 'Přepočtené koeficientem množství</t>
  </si>
  <si>
    <t>66</t>
  </si>
  <si>
    <t>784121009</t>
  </si>
  <si>
    <t>Oškrabání malby na schodišti o výšce podlaží přes 3,80 do 5,00 m</t>
  </si>
  <si>
    <t>384131588</t>
  </si>
  <si>
    <t>https://podminky.urs.cz/item/CS_URS_2022_01/784121009</t>
  </si>
  <si>
    <t>685,122*0,1 'Přepočtené koeficientem množství</t>
  </si>
  <si>
    <t>65</t>
  </si>
  <si>
    <t>784121015</t>
  </si>
  <si>
    <t>Rozmývání podkladu po oškrabání malby v místnostech výšky přes 5,00 m</t>
  </si>
  <si>
    <t>-1967364892</t>
  </si>
  <si>
    <t>https://podminky.urs.cz/item/CS_URS_2022_01/784121015</t>
  </si>
  <si>
    <t>3191*0,1 'Přepočtené koeficientem množství</t>
  </si>
  <si>
    <t>67</t>
  </si>
  <si>
    <t>784121019</t>
  </si>
  <si>
    <t>Rozmývání podkladu po oškrabání malby na schodišti o výšce podlaží přes 3,80 do 5,00 m</t>
  </si>
  <si>
    <t>157894705</t>
  </si>
  <si>
    <t>https://podminky.urs.cz/item/CS_URS_2022_01/784121019</t>
  </si>
  <si>
    <t>43</t>
  </si>
  <si>
    <t>784131201</t>
  </si>
  <si>
    <t>Odstranění dekoračních technik imitací antických zemin, benátského štuku, betonu, zdiva, dřeva, travertinu, metalických efektů apod. obroušením</t>
  </si>
  <si>
    <t>1630017262</t>
  </si>
  <si>
    <t>https://podminky.urs.cz/item/CS_URS_2022_01/784131201</t>
  </si>
  <si>
    <t>"Místnost č.222"(5,71+11,45)*2*3,60+52,11</t>
  </si>
  <si>
    <t>"Místnost č.224"(11,58+5,30)*2*2,93+61,82</t>
  </si>
  <si>
    <t>"Místnost č.225"(10,24+5,00)*2*3,55+48,89</t>
  </si>
  <si>
    <t>44</t>
  </si>
  <si>
    <t>784161203</t>
  </si>
  <si>
    <t>Lokální vyrovnání podkladu sádrovou stěrkou, tloušťky do 3 mm, plochy do 0,1 m2 v místnostech výšky přes 3,80 do 5,00 m</t>
  </si>
  <si>
    <t>-1768489634</t>
  </si>
  <si>
    <t>https://podminky.urs.cz/item/CS_URS_2022_01/784161203</t>
  </si>
  <si>
    <t>3191,002*0,3 'Přepočtené koeficientem množství</t>
  </si>
  <si>
    <t>45</t>
  </si>
  <si>
    <t>784161209</t>
  </si>
  <si>
    <t>Lokální vyrovnání podkladu sádrovou stěrkou, tloušťky do 3 mm, plochy do 0,1 m2 na schodišti o výšce podlaží přes 3,80 do 5,00 m</t>
  </si>
  <si>
    <t>-426291048</t>
  </si>
  <si>
    <t>https://podminky.urs.cz/item/CS_URS_2022_01/784161209</t>
  </si>
  <si>
    <t>578,766*0,3 'Přepočtené koeficientem množství</t>
  </si>
  <si>
    <t>46</t>
  </si>
  <si>
    <t>784161411</t>
  </si>
  <si>
    <t>Celoplošné vyrovnání podkladu sádrovou stěrkou, tloušťky do 3 mm vyrovnáním v místnostech výšky do 3,80 m</t>
  </si>
  <si>
    <t>1617596121</t>
  </si>
  <si>
    <t>https://podminky.urs.cz/item/CS_URS_2022_01/784161411</t>
  </si>
  <si>
    <t>47</t>
  </si>
  <si>
    <t>784171101</t>
  </si>
  <si>
    <t>Zakrytí nemalovaných ploch (materiál ve specifikaci) včetně pozdějšího odkrytí podlah</t>
  </si>
  <si>
    <t>1679046197</t>
  </si>
  <si>
    <t>https://podminky.urs.cz/item/CS_URS_2022_01/784171101</t>
  </si>
  <si>
    <t>11,39+41,6+58,16+16,19+4,63+40,05+18,70+12,15+57,70+4,00+4,19+20,35+5,97+2,60</t>
  </si>
  <si>
    <t>12,05+62,91+28,38+23,85+26,28+28,40+28,60+28,70+16,24+16,23+2,42</t>
  </si>
  <si>
    <t>28,15+16,15+28,29+16,32+31,53+2,57+2,58+26,24+47,88+4,47+12,02+8,20+2,97+4,28</t>
  </si>
  <si>
    <t>2,99+35,82+28,62+25,75+14,91+14,078+52,11+4,89+61,82+49,89+9,11+10,70+18,25</t>
  </si>
  <si>
    <t>14,86+15,00+20,19</t>
  </si>
  <si>
    <t>26,76</t>
  </si>
  <si>
    <t>48</t>
  </si>
  <si>
    <t>28323151</t>
  </si>
  <si>
    <t>papír separační potažený PE fólií</t>
  </si>
  <si>
    <t>-792643300</t>
  </si>
  <si>
    <t>1209,138*1,05 'Přepočtené koeficientem množství</t>
  </si>
  <si>
    <t>49</t>
  </si>
  <si>
    <t>784171123</t>
  </si>
  <si>
    <t>Zakrytí nemalovaných ploch (materiál ve specifikaci) včetně pozdějšího odkrytí konstrukcí nebo samostatných prvků např. schodišť, nábytku, radiátorů, zábradlí v místnostech výšky přes 3,80 do 5,00</t>
  </si>
  <si>
    <t>-977977794</t>
  </si>
  <si>
    <t>https://podminky.urs.cz/item/CS_URS_2022_01/784171123</t>
  </si>
  <si>
    <t>3191,002+493,493</t>
  </si>
  <si>
    <t>3684,495*0,6 'Přepočtené koeficientem množství</t>
  </si>
  <si>
    <t>50</t>
  </si>
  <si>
    <t>784171129</t>
  </si>
  <si>
    <t>Zakrytí nemalovaných ploch (materiál ve specifikaci) včetně pozdějšího odkrytí konstrukcí nebo samostatných prvků např. schodišť, nábytku, radiátorů, zábradlí na schodišti o výšce podlaží přes 3,80 do 5,00</t>
  </si>
  <si>
    <t>1711955341</t>
  </si>
  <si>
    <t>https://podminky.urs.cz/item/CS_URS_2022_01/784171129</t>
  </si>
  <si>
    <t>685,122*0,2 'Přepočtené koeficientem množství</t>
  </si>
  <si>
    <t>51</t>
  </si>
  <si>
    <t>58124842</t>
  </si>
  <si>
    <t>fólie pro malířské potřeby zakrývací tl 7µ 4x5m</t>
  </si>
  <si>
    <t>1380182361</t>
  </si>
  <si>
    <t>2110,697+137,024</t>
  </si>
  <si>
    <t>2247,721*1,05 'Přepočtené koeficientem množství</t>
  </si>
  <si>
    <t>52</t>
  </si>
  <si>
    <t>784181104</t>
  </si>
  <si>
    <t>Penetrace podkladu jednonásobná základní pigmentovaná v místnostech výšky přes 3,80 do 5,00 m</t>
  </si>
  <si>
    <t>1326729477</t>
  </si>
  <si>
    <t>https://podminky.urs.cz/item/CS_URS_2022_01/784181104</t>
  </si>
  <si>
    <t>3191,02+493,493</t>
  </si>
  <si>
    <t>53</t>
  </si>
  <si>
    <t>784181110</t>
  </si>
  <si>
    <t>Penetrace podkladu jednonásobná základní pigmentovaná na schodišti o výšce podlaží přes 3,80 do 5,00 m</t>
  </si>
  <si>
    <t>1040760964</t>
  </si>
  <si>
    <t>https://podminky.urs.cz/item/CS_URS_2022_01/784181110</t>
  </si>
  <si>
    <t>54</t>
  </si>
  <si>
    <t>7841910-R</t>
  </si>
  <si>
    <t xml:space="preserve">Hrubý úklid po provedení malířských prací </t>
  </si>
  <si>
    <t>1815733729</t>
  </si>
  <si>
    <t>55</t>
  </si>
  <si>
    <t>784221103</t>
  </si>
  <si>
    <t>Malby z malířských směsí otěruvzdorných za sucha dvojnásobné, bílé za sucha otěruvzdorné dobře v místnostech výšky přes 3,80 do 5,00 m</t>
  </si>
  <si>
    <t>1407233637</t>
  </si>
  <si>
    <t>https://podminky.urs.cz/item/CS_URS_2022_01/784221103</t>
  </si>
  <si>
    <t>56</t>
  </si>
  <si>
    <t>784221109</t>
  </si>
  <si>
    <t>Malby z malířských směsí otěruvzdorných za sucha dvojnásobné, bílé za sucha otěruvzdorné dobře na schodišti o výšce podlaží přes 3,80 do 5,00 m</t>
  </si>
  <si>
    <t>1610274792</t>
  </si>
  <si>
    <t>https://podminky.urs.cz/item/CS_URS_2022_01/784221109</t>
  </si>
  <si>
    <t>57</t>
  </si>
  <si>
    <t>784221R01</t>
  </si>
  <si>
    <t>Malba otěruvzdorná, vícebarevné provedení podle architektonického návrhu investora, odstíny náročné na tónovacích automatech (zádveří, restaurace, bar a chodba v 1.n.p.)</t>
  </si>
  <si>
    <t>-1397110561</t>
  </si>
  <si>
    <t>P</t>
  </si>
  <si>
    <t>Poznámka k položce:
podrobně uvedeno v technickém popisu maleb jednotlivých místností</t>
  </si>
  <si>
    <t>58</t>
  </si>
  <si>
    <t>784221R02</t>
  </si>
  <si>
    <t>Malba otěruvzdorná, vícebarevné provedení podle architektonického návrhu investora, odstíny náročné na tónovacích automatech (chodba 118 v 1.n.p.)</t>
  </si>
  <si>
    <t>-1076613557</t>
  </si>
  <si>
    <t>59</t>
  </si>
  <si>
    <t>784221R04</t>
  </si>
  <si>
    <t>Malba otěruvzdorná, vícebarevné provedení podle architektonického návrhu investora, odstíny náročné na tónovacích (schodiště 125 v 1.n.p.)</t>
  </si>
  <si>
    <t>396924389</t>
  </si>
  <si>
    <t>60</t>
  </si>
  <si>
    <t>784221R05</t>
  </si>
  <si>
    <t>Malba otěruvzdorná, vícebarevné provedení podle architektonického návrhu investora, odstíny náročné na tónovacích automatech (WC ženy a WC muži v 1.n.p.)</t>
  </si>
  <si>
    <t>263235684</t>
  </si>
  <si>
    <t>784221R06</t>
  </si>
  <si>
    <t>Malba otěruvzdorná, vícebarevné provedení podle architektonického návrhu investora, odstíny náročné na tónovacích (WC ženy a WC muži ve 2.n.p.)</t>
  </si>
  <si>
    <t>-23386502</t>
  </si>
  <si>
    <t>62</t>
  </si>
  <si>
    <t>784221R07</t>
  </si>
  <si>
    <t>Malba otěruvzdorná, vícebarevné provedení podle architektonického návrhu investora, odstíny náročné na tónovacích (schodiště 204 ve 2.n.p.)</t>
  </si>
  <si>
    <t>-1763481176</t>
  </si>
  <si>
    <t>63</t>
  </si>
  <si>
    <t>784221R08</t>
  </si>
  <si>
    <t>Malba otěruvzdorná, vícebarevné provedení podle architektonického návrhu investora, odstíny náročné na tónovacích automatech (místnosti Foyer, Bar a Salonek ve 2.n.p.)</t>
  </si>
  <si>
    <t>1306731017</t>
  </si>
  <si>
    <t>2 - Opravy a malby velkého sálu</t>
  </si>
  <si>
    <t>611325221</t>
  </si>
  <si>
    <t>Vápenocementová omítka jednotlivých malých ploch štuková na stropech, plochy jednotlivě do 0,09 m2</t>
  </si>
  <si>
    <t>-1618233994</t>
  </si>
  <si>
    <t>https://podminky.urs.cz/item/CS_URS_2022_01/611325221</t>
  </si>
  <si>
    <t>"levá část"13,73*2,97*1,05</t>
  </si>
  <si>
    <t>"podhled balkonu"142,84</t>
  </si>
  <si>
    <t>"zadní část"14,45*3,55+4*6,23</t>
  </si>
  <si>
    <t>Mezisoučet - 123_velký sál 1.n.p.</t>
  </si>
  <si>
    <t>"strop sál"393,471*1,1</t>
  </si>
  <si>
    <t>Mezisoučet - 203_stěny balkon a strop velký sál</t>
  </si>
  <si>
    <t>694,693*0,03 'Přepočtené koeficientem množství</t>
  </si>
  <si>
    <t>-297360085</t>
  </si>
  <si>
    <t>694,693*0,02 'Přepočtené koeficientem množství</t>
  </si>
  <si>
    <t>1891371637</t>
  </si>
  <si>
    <t>2685,439-20,841</t>
  </si>
  <si>
    <t>2664,598*0,02 'Přepočtené koeficientem množství</t>
  </si>
  <si>
    <t>1469958501</t>
  </si>
  <si>
    <t>2664,598*0,01 'Přepočtené koeficientem množství</t>
  </si>
  <si>
    <t>941211111</t>
  </si>
  <si>
    <t>Montáž lešení řadového rámového lehkého pracovního s podlahami s provozním zatížením tř. 3 do 200 kg/m2 šířky tř. SW06 přes 0,6 do 0,9 m, výšky do 10 m</t>
  </si>
  <si>
    <t>-1525532625</t>
  </si>
  <si>
    <t>https://podminky.urs.cz/item/CS_URS_2022_01/941211111</t>
  </si>
  <si>
    <t>"jeviště"(12,50+2*7,01+2,31+2,29)*7,00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</si>
  <si>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</si>
  <si>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</si>
  <si>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-1472473114</t>
  </si>
  <si>
    <t>https://podminky.urs.cz/item/CS_URS_2022_01/941211211</t>
  </si>
  <si>
    <t>217,84*14 'Přepočtené koeficientem množství</t>
  </si>
  <si>
    <t>941211811</t>
  </si>
  <si>
    <t>Demontáž lešení řadového rámového lehkého pracovního s provozním zatížením tř. 3 do 200 kg/m2 šířky tř. SW06 přes 0,6 do 0,9 m, výšky do 10 m</t>
  </si>
  <si>
    <t>636602873</t>
  </si>
  <si>
    <t>https://podminky.urs.cz/item/CS_URS_2022_01/941211811</t>
  </si>
  <si>
    <t>1611433628</t>
  </si>
  <si>
    <t>"sál"15,03*23,01*8,50</t>
  </si>
  <si>
    <t>1744747325</t>
  </si>
  <si>
    <t>2939,643*40 'Přepočtené koeficientem množství</t>
  </si>
  <si>
    <t>-1827053501</t>
  </si>
  <si>
    <t>-1900490148</t>
  </si>
  <si>
    <t>"levá část"13,73*2,97</t>
  </si>
  <si>
    <t>"zadní část"4,45*3,55</t>
  </si>
  <si>
    <t>"zadní část"14,45*3,64</t>
  </si>
  <si>
    <t>978011191</t>
  </si>
  <si>
    <t>Otlučení vápenných nebo vápenocementových omítek vnitřních ploch stropů, v rozsahu přes 50 do 100 %</t>
  </si>
  <si>
    <t>1113229223</t>
  </si>
  <si>
    <t>https://podminky.urs.cz/item/CS_URS_2022_01/978011191</t>
  </si>
  <si>
    <t>20,841*0,09</t>
  </si>
  <si>
    <t>13,894*1,00</t>
  </si>
  <si>
    <t>1289389976</t>
  </si>
  <si>
    <t>53,292*0,25</t>
  </si>
  <si>
    <t>26,646*1,00</t>
  </si>
  <si>
    <t>-444893829</t>
  </si>
  <si>
    <t>532178941</t>
  </si>
  <si>
    <t>-894838862</t>
  </si>
  <si>
    <t>3,159*14 'Přepočtené koeficientem množství</t>
  </si>
  <si>
    <t>-1001837056</t>
  </si>
  <si>
    <t>1600149564</t>
  </si>
  <si>
    <t>-1647306907</t>
  </si>
  <si>
    <t>783106805</t>
  </si>
  <si>
    <t>Odstranění nátěrů z truhlářských konstrukcí opálením s obroušením</t>
  </si>
  <si>
    <t>-1339283549</t>
  </si>
  <si>
    <t>https://podminky.urs.cz/item/CS_URS_2022_01/783106805</t>
  </si>
  <si>
    <t>"madlo balkonového zábradlí"((PI*2,20*0,50)+5,52+2*18,40)*0,25</t>
  </si>
  <si>
    <t>783113101</t>
  </si>
  <si>
    <t>Napouštěcí nátěr truhlářských konstrukcí jednonásobný syntetický</t>
  </si>
  <si>
    <t>-567770862</t>
  </si>
  <si>
    <t>https://podminky.urs.cz/item/CS_URS_2022_01/783113101</t>
  </si>
  <si>
    <t>783114101</t>
  </si>
  <si>
    <t>Základní nátěr truhlářských konstrukcí jednonásobný syntetický</t>
  </si>
  <si>
    <t>1108726568</t>
  </si>
  <si>
    <t>https://podminky.urs.cz/item/CS_URS_2022_01/783114101</t>
  </si>
  <si>
    <t>783117101</t>
  </si>
  <si>
    <t>Krycí nátěr truhlářských konstrukcí jednonásobný syntetický</t>
  </si>
  <si>
    <t>1768526978</t>
  </si>
  <si>
    <t>https://podminky.urs.cz/item/CS_URS_2022_01/783117101</t>
  </si>
  <si>
    <t>783306805</t>
  </si>
  <si>
    <t>Odstranění nátěrů ze zámečnických konstrukcí opálením s obroušením</t>
  </si>
  <si>
    <t>526612070</t>
  </si>
  <si>
    <t>https://podminky.urs.cz/item/CS_URS_2022_01/783306805</t>
  </si>
  <si>
    <t>"zábradlí"((PI*2,20*0,50)+5,52+2*18,40)*1,10*2</t>
  </si>
  <si>
    <t>"ocelový nosník balkon"((PI*2,20*0,50)+5,52+2*18,40*1,10)*0,30</t>
  </si>
  <si>
    <t>783314101</t>
  </si>
  <si>
    <t>Základní nátěr zámečnických konstrukcí jednonásobný syntetický</t>
  </si>
  <si>
    <t>593658565</t>
  </si>
  <si>
    <t>https://podminky.urs.cz/item/CS_URS_2022_01/783314101</t>
  </si>
  <si>
    <t>783315101</t>
  </si>
  <si>
    <t>Mezinátěr zámečnických konstrukcí jednonásobný syntetický standardní</t>
  </si>
  <si>
    <t>-2013720883</t>
  </si>
  <si>
    <t>https://podminky.urs.cz/item/CS_URS_2022_01/783315101</t>
  </si>
  <si>
    <t>783317101</t>
  </si>
  <si>
    <t>Krycí nátěr (email) zámečnických konstrukcí jednonásobný syntetický standardní</t>
  </si>
  <si>
    <t>-1376294767</t>
  </si>
  <si>
    <t>https://podminky.urs.cz/item/CS_URS_2022_01/783317101</t>
  </si>
  <si>
    <t>783606807</t>
  </si>
  <si>
    <t>Odstranění nátěrů z otopných těles deskových opálením s obroušením</t>
  </si>
  <si>
    <t>-1136878084</t>
  </si>
  <si>
    <t>https://podminky.urs.cz/item/CS_URS_2022_01/783606807</t>
  </si>
  <si>
    <t>"místnost 121_jeviště"4*((1,50*0,60)*4)</t>
  </si>
  <si>
    <t>783614121</t>
  </si>
  <si>
    <t>Základní nátěr otopných těles jednonásobný deskových syntetický</t>
  </si>
  <si>
    <t>-1406080470</t>
  </si>
  <si>
    <t>https://podminky.urs.cz/item/CS_URS_2022_01/783614121</t>
  </si>
  <si>
    <t>783617121</t>
  </si>
  <si>
    <t>Krycí nátěr (email) otopných těles deskových jednonásobný syntetický</t>
  </si>
  <si>
    <t>954164266</t>
  </si>
  <si>
    <t>https://podminky.urs.cz/item/CS_URS_2022_01/783617121</t>
  </si>
  <si>
    <t>783806805</t>
  </si>
  <si>
    <t>Odstranění nátěrů z omítek opálením s obroušením</t>
  </si>
  <si>
    <t>-1590252023</t>
  </si>
  <si>
    <t>https://podminky.urs.cz/item/CS_URS_2022_01/783806805</t>
  </si>
  <si>
    <t>"sloupy pod balkonem"12*PI*0,30*2,50</t>
  </si>
  <si>
    <t>783813101</t>
  </si>
  <si>
    <t>Penetrační nátěr omítek hladkých betonových povrchů syntetický</t>
  </si>
  <si>
    <t>1631764154</t>
  </si>
  <si>
    <t>https://podminky.urs.cz/item/CS_URS_2022_01/783813101</t>
  </si>
  <si>
    <t>783817401</t>
  </si>
  <si>
    <t>Krycí (ochranný ) nátěr omítek dvojnásobný hladkých betonových povrchů nebo povrchů z desek na bázi dřeva (dřevovláknitých apod.) syntetický</t>
  </si>
  <si>
    <t>-1904171840</t>
  </si>
  <si>
    <t>https://podminky.urs.cz/item/CS_URS_2022_01/783817401</t>
  </si>
  <si>
    <t>-1098546287</t>
  </si>
  <si>
    <t>784111015</t>
  </si>
  <si>
    <t>Obroušení podkladu omítky v místnostech výšky přes 5,00 m</t>
  </si>
  <si>
    <t>1339635920</t>
  </si>
  <si>
    <t>https://podminky.urs.cz/item/CS_URS_2022_01/784111015</t>
  </si>
  <si>
    <t>(12,50+2*7,01+2,31+2,29)*7,80</t>
  </si>
  <si>
    <t>Mezisoučet - 121_jeviště</t>
  </si>
  <si>
    <t>"levá část"((13,73+2,97)*2*4,16+13,73*2,97)*1,05</t>
  </si>
  <si>
    <t>"klenby pod balkonem"20*2,79+9*10,26+2*12,47</t>
  </si>
  <si>
    <t>"sloupy pod balkonem"12*PI*0,30*4,60</t>
  </si>
  <si>
    <t>"zadní část"(14,45+3,55)*2*4,45+14,45*3,55+4*6,23</t>
  </si>
  <si>
    <t>"stěny sál"((15,03+23,01)*2*4,60)*1,10-7,90*6,00</t>
  </si>
  <si>
    <t>"levá část"((13,73+2,97)*2*5,60+13,73*2,97)*1,05</t>
  </si>
  <si>
    <t>"zadní část"(14,45+3,64)*2*4,75+14,45*3,64</t>
  </si>
  <si>
    <t>"stěny balkon"((15,03+23,01)*2*4,75)*1,15</t>
  </si>
  <si>
    <t>2685,439*0,7 'Přepočtené koeficientem množství</t>
  </si>
  <si>
    <t>784111045</t>
  </si>
  <si>
    <t>Omytí podkladu omytí omytím s odmaštěním a následným opláchnutím v místnostech výšky přes 5,00 m</t>
  </si>
  <si>
    <t>1423642523</t>
  </si>
  <si>
    <t>https://podminky.urs.cz/item/CS_URS_2022_01/784111045</t>
  </si>
  <si>
    <t>559228721</t>
  </si>
  <si>
    <t>2685,439*0,3 'Přepočtené koeficientem množství</t>
  </si>
  <si>
    <t>-1949231345</t>
  </si>
  <si>
    <t>8056,32*0,1 'Přepočtené koeficientem množství</t>
  </si>
  <si>
    <t>784161205</t>
  </si>
  <si>
    <t>Lokální vyrovnání podkladu sádrovou stěrkou, tloušťky do 3 mm, plochy do 0,1 m2 v místnostech výšky přes 5,00 m</t>
  </si>
  <si>
    <t>-254699019</t>
  </si>
  <si>
    <t>https://podminky.urs.cz/item/CS_URS_2022_01/784161205</t>
  </si>
  <si>
    <t>784161235</t>
  </si>
  <si>
    <t>Lokální vyrovnání podkladu sádrovou stěrkou, tloušťky do 3 mm, plochy přes 0,5 do 1,0 m2 v místnostech výšky přes 5,00 m</t>
  </si>
  <si>
    <t>1386821791</t>
  </si>
  <si>
    <t>https://podminky.urs.cz/item/CS_URS_2022_01/784161235</t>
  </si>
  <si>
    <t>2685,439*0,03 'Přepočtené koeficientem množství</t>
  </si>
  <si>
    <t>-2082726018</t>
  </si>
  <si>
    <t>"místnost 121"94,81</t>
  </si>
  <si>
    <t>"místnost 123"451,00</t>
  </si>
  <si>
    <t>Mezisoučet 1.n.p.</t>
  </si>
  <si>
    <t>"místnost 203"248,69</t>
  </si>
  <si>
    <t>Mezisoučet 2.n.p.</t>
  </si>
  <si>
    <t>-599201912</t>
  </si>
  <si>
    <t>794,5*1,05 'Přepočtené koeficientem množství</t>
  </si>
  <si>
    <t>69311060</t>
  </si>
  <si>
    <t>geotextilie netkaná separační, ochranná, filtrační, drenážní PP 200g/m2</t>
  </si>
  <si>
    <t>-1270291397</t>
  </si>
  <si>
    <t>784171125</t>
  </si>
  <si>
    <t>Zakrytí nemalovaných ploch (materiál ve specifikaci) včetně pozdějšího odkrytí konstrukcí nebo samostatných prvků např. schodišť, nábytku, radiátorů, zábradlí v místnostech výšky přes 5,00</t>
  </si>
  <si>
    <t>1798160100</t>
  </si>
  <si>
    <t>https://podminky.urs.cz/item/CS_URS_2022_01/784171125</t>
  </si>
  <si>
    <t>2685,439*0,6 'Přepočtené koeficientem množství</t>
  </si>
  <si>
    <t>1157237144</t>
  </si>
  <si>
    <t>1611,263*1,05 'Přepočtené koeficientem množství</t>
  </si>
  <si>
    <t>784181106</t>
  </si>
  <si>
    <t>Penetrace podkladu jednonásobná základní pigmentovaná v místnostech výšky přes 5,00 m</t>
  </si>
  <si>
    <t>1937011781</t>
  </si>
  <si>
    <t>https://podminky.urs.cz/item/CS_URS_2022_01/784181106</t>
  </si>
  <si>
    <t>-1782388100</t>
  </si>
  <si>
    <t>784221R09</t>
  </si>
  <si>
    <t xml:space="preserve">Malba otěruvzdorná, černá matová zabraňující odleskům </t>
  </si>
  <si>
    <t>1067703382</t>
  </si>
  <si>
    <t>"místnost 121_jeviště"(12,50+2*7,01+2,31+2,29)*7,80</t>
  </si>
  <si>
    <t>784221R10</t>
  </si>
  <si>
    <t>Malba otěruvzdorná, vícebarevné provedení podle architektonického návrhu investora, odstíny náročné na tónovacích automatech (123_velký sál,203_ balkon)</t>
  </si>
  <si>
    <t>1194231632</t>
  </si>
  <si>
    <t>"plocha AKU-1, klenba"-250,00</t>
  </si>
  <si>
    <t>"plocha AKU-1, rovný podhled"-114,00</t>
  </si>
  <si>
    <t>"plocha AKU-1d, rovný podhled"-29,50</t>
  </si>
  <si>
    <t>Mezisoučet - odpočty nemalovaných ploch akustických podhledů</t>
  </si>
  <si>
    <t>VRN - Vedlejší rozpočtové náklady</t>
  </si>
  <si>
    <t>VRN00000R</t>
  </si>
  <si>
    <t>Vedlejší rozpočtové náklady vyplívající ze smluvních podmínek investora</t>
  </si>
  <si>
    <t>…</t>
  </si>
  <si>
    <t>1024</t>
  </si>
  <si>
    <t>1233727649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</si>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</sst>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1325222" TargetMode="External" /><Relationship Id="rId2" Type="http://schemas.openxmlformats.org/officeDocument/2006/relationships/hyperlink" Target="https://podminky.urs.cz/item/CS_URS_2022_01/611325223" TargetMode="External" /><Relationship Id="rId3" Type="http://schemas.openxmlformats.org/officeDocument/2006/relationships/hyperlink" Target="https://podminky.urs.cz/item/CS_URS_2022_01/611325421" TargetMode="External" /><Relationship Id="rId4" Type="http://schemas.openxmlformats.org/officeDocument/2006/relationships/hyperlink" Target="https://podminky.urs.cz/item/CS_URS_2022_01/611325422" TargetMode="External" /><Relationship Id="rId5" Type="http://schemas.openxmlformats.org/officeDocument/2006/relationships/hyperlink" Target="https://podminky.urs.cz/item/CS_URS_2022_01/612131101" TargetMode="External" /><Relationship Id="rId6" Type="http://schemas.openxmlformats.org/officeDocument/2006/relationships/hyperlink" Target="https://podminky.urs.cz/item/CS_URS_2022_01/612131121" TargetMode="External" /><Relationship Id="rId7" Type="http://schemas.openxmlformats.org/officeDocument/2006/relationships/hyperlink" Target="https://podminky.urs.cz/item/CS_URS_2022_01/612135001" TargetMode="External" /><Relationship Id="rId8" Type="http://schemas.openxmlformats.org/officeDocument/2006/relationships/hyperlink" Target="https://podminky.urs.cz/item/CS_URS_2022_01/612321121" TargetMode="External" /><Relationship Id="rId9" Type="http://schemas.openxmlformats.org/officeDocument/2006/relationships/hyperlink" Target="https://podminky.urs.cz/item/CS_URS_2022_01/612311131" TargetMode="External" /><Relationship Id="rId10" Type="http://schemas.openxmlformats.org/officeDocument/2006/relationships/hyperlink" Target="https://podminky.urs.cz/item/CS_URS_2022_01/612325222" TargetMode="External" /><Relationship Id="rId11" Type="http://schemas.openxmlformats.org/officeDocument/2006/relationships/hyperlink" Target="https://podminky.urs.cz/item/CS_URS_2022_01/612325223" TargetMode="External" /><Relationship Id="rId12" Type="http://schemas.openxmlformats.org/officeDocument/2006/relationships/hyperlink" Target="https://podminky.urs.cz/item/CS_URS_2022_01/612325421" TargetMode="External" /><Relationship Id="rId13" Type="http://schemas.openxmlformats.org/officeDocument/2006/relationships/hyperlink" Target="https://podminky.urs.cz/item/CS_URS_2022_01/612325422" TargetMode="External" /><Relationship Id="rId14" Type="http://schemas.openxmlformats.org/officeDocument/2006/relationships/hyperlink" Target="https://podminky.urs.cz/item/CS_URS_2022_01/943211111" TargetMode="External" /><Relationship Id="rId15" Type="http://schemas.openxmlformats.org/officeDocument/2006/relationships/hyperlink" Target="https://podminky.urs.cz/item/CS_URS_2022_01/943211211" TargetMode="External" /><Relationship Id="rId16" Type="http://schemas.openxmlformats.org/officeDocument/2006/relationships/hyperlink" Target="https://podminky.urs.cz/item/CS_URS_2022_01/943211811" TargetMode="External" /><Relationship Id="rId17" Type="http://schemas.openxmlformats.org/officeDocument/2006/relationships/hyperlink" Target="https://podminky.urs.cz/item/CS_URS_2022_01/949101112" TargetMode="External" /><Relationship Id="rId18" Type="http://schemas.openxmlformats.org/officeDocument/2006/relationships/hyperlink" Target="https://podminky.urs.cz/item/CS_URS_2022_01/978011121" TargetMode="External" /><Relationship Id="rId19" Type="http://schemas.openxmlformats.org/officeDocument/2006/relationships/hyperlink" Target="https://podminky.urs.cz/item/CS_URS_2022_01/978011141" TargetMode="External" /><Relationship Id="rId20" Type="http://schemas.openxmlformats.org/officeDocument/2006/relationships/hyperlink" Target="https://podminky.urs.cz/item/CS_URS_2022_01/978013121" TargetMode="External" /><Relationship Id="rId21" Type="http://schemas.openxmlformats.org/officeDocument/2006/relationships/hyperlink" Target="https://podminky.urs.cz/item/CS_URS_2022_01/978013141" TargetMode="External" /><Relationship Id="rId22" Type="http://schemas.openxmlformats.org/officeDocument/2006/relationships/hyperlink" Target="https://podminky.urs.cz/item/CS_URS_2022_01/978013191" TargetMode="External" /><Relationship Id="rId23" Type="http://schemas.openxmlformats.org/officeDocument/2006/relationships/hyperlink" Target="https://podminky.urs.cz/item/CS_URS_2022_01/997013213" TargetMode="External" /><Relationship Id="rId24" Type="http://schemas.openxmlformats.org/officeDocument/2006/relationships/hyperlink" Target="https://podminky.urs.cz/item/CS_URS_2022_01/997013219" TargetMode="External" /><Relationship Id="rId25" Type="http://schemas.openxmlformats.org/officeDocument/2006/relationships/hyperlink" Target="https://podminky.urs.cz/item/CS_URS_2022_01/997013511" TargetMode="External" /><Relationship Id="rId26" Type="http://schemas.openxmlformats.org/officeDocument/2006/relationships/hyperlink" Target="https://podminky.urs.cz/item/CS_URS_2022_01/997013509" TargetMode="External" /><Relationship Id="rId27" Type="http://schemas.openxmlformats.org/officeDocument/2006/relationships/hyperlink" Target="https://podminky.urs.cz/item/CS_URS_2022_01/998018003" TargetMode="External" /><Relationship Id="rId28" Type="http://schemas.openxmlformats.org/officeDocument/2006/relationships/hyperlink" Target="https://podminky.urs.cz/item/CS_URS_2022_01/763131411" TargetMode="External" /><Relationship Id="rId29" Type="http://schemas.openxmlformats.org/officeDocument/2006/relationships/hyperlink" Target="https://podminky.urs.cz/item/CS_URS_2022_01/763131714" TargetMode="External" /><Relationship Id="rId30" Type="http://schemas.openxmlformats.org/officeDocument/2006/relationships/hyperlink" Target="https://podminky.urs.cz/item/CS_URS_2022_01/763131821" TargetMode="External" /><Relationship Id="rId31" Type="http://schemas.openxmlformats.org/officeDocument/2006/relationships/hyperlink" Target="https://podminky.urs.cz/item/CS_URS_2022_01/998763303" TargetMode="External" /><Relationship Id="rId32" Type="http://schemas.openxmlformats.org/officeDocument/2006/relationships/hyperlink" Target="https://podminky.urs.cz/item/CS_URS_2022_01/783806807" TargetMode="External" /><Relationship Id="rId33" Type="http://schemas.openxmlformats.org/officeDocument/2006/relationships/hyperlink" Target="https://podminky.urs.cz/item/CS_URS_2022_01/783822213" TargetMode="External" /><Relationship Id="rId34" Type="http://schemas.openxmlformats.org/officeDocument/2006/relationships/hyperlink" Target="https://podminky.urs.cz/item/CS_URS_2022_01/783823103" TargetMode="External" /><Relationship Id="rId35" Type="http://schemas.openxmlformats.org/officeDocument/2006/relationships/hyperlink" Target="https://podminky.urs.cz/item/CS_URS_2022_01/783827401" TargetMode="External" /><Relationship Id="rId36" Type="http://schemas.openxmlformats.org/officeDocument/2006/relationships/hyperlink" Target="https://podminky.urs.cz/item/CS_URS_2022_01/784111013" TargetMode="External" /><Relationship Id="rId37" Type="http://schemas.openxmlformats.org/officeDocument/2006/relationships/hyperlink" Target="https://podminky.urs.cz/item/CS_URS_2022_01/784111019" TargetMode="External" /><Relationship Id="rId38" Type="http://schemas.openxmlformats.org/officeDocument/2006/relationships/hyperlink" Target="https://podminky.urs.cz/item/CS_URS_2022_01/784111033" TargetMode="External" /><Relationship Id="rId39" Type="http://schemas.openxmlformats.org/officeDocument/2006/relationships/hyperlink" Target="https://podminky.urs.cz/item/CS_URS_2022_01/784111039" TargetMode="External" /><Relationship Id="rId40" Type="http://schemas.openxmlformats.org/officeDocument/2006/relationships/hyperlink" Target="https://podminky.urs.cz/item/CS_URS_2022_01/784121005" TargetMode="External" /><Relationship Id="rId41" Type="http://schemas.openxmlformats.org/officeDocument/2006/relationships/hyperlink" Target="https://podminky.urs.cz/item/CS_URS_2022_01/784121009" TargetMode="External" /><Relationship Id="rId42" Type="http://schemas.openxmlformats.org/officeDocument/2006/relationships/hyperlink" Target="https://podminky.urs.cz/item/CS_URS_2022_01/784121015" TargetMode="External" /><Relationship Id="rId43" Type="http://schemas.openxmlformats.org/officeDocument/2006/relationships/hyperlink" Target="https://podminky.urs.cz/item/CS_URS_2022_01/784121019" TargetMode="External" /><Relationship Id="rId44" Type="http://schemas.openxmlformats.org/officeDocument/2006/relationships/hyperlink" Target="https://podminky.urs.cz/item/CS_URS_2022_01/784131201" TargetMode="External" /><Relationship Id="rId45" Type="http://schemas.openxmlformats.org/officeDocument/2006/relationships/hyperlink" Target="https://podminky.urs.cz/item/CS_URS_2022_01/784161203" TargetMode="External" /><Relationship Id="rId46" Type="http://schemas.openxmlformats.org/officeDocument/2006/relationships/hyperlink" Target="https://podminky.urs.cz/item/CS_URS_2022_01/784161209" TargetMode="External" /><Relationship Id="rId47" Type="http://schemas.openxmlformats.org/officeDocument/2006/relationships/hyperlink" Target="https://podminky.urs.cz/item/CS_URS_2022_01/784161411" TargetMode="External" /><Relationship Id="rId48" Type="http://schemas.openxmlformats.org/officeDocument/2006/relationships/hyperlink" Target="https://podminky.urs.cz/item/CS_URS_2022_01/784171101" TargetMode="External" /><Relationship Id="rId49" Type="http://schemas.openxmlformats.org/officeDocument/2006/relationships/hyperlink" Target="https://podminky.urs.cz/item/CS_URS_2022_01/784171123" TargetMode="External" /><Relationship Id="rId50" Type="http://schemas.openxmlformats.org/officeDocument/2006/relationships/hyperlink" Target="https://podminky.urs.cz/item/CS_URS_2022_01/784171129" TargetMode="External" /><Relationship Id="rId51" Type="http://schemas.openxmlformats.org/officeDocument/2006/relationships/hyperlink" Target="https://podminky.urs.cz/item/CS_URS_2022_01/784181104" TargetMode="External" /><Relationship Id="rId52" Type="http://schemas.openxmlformats.org/officeDocument/2006/relationships/hyperlink" Target="https://podminky.urs.cz/item/CS_URS_2022_01/784181110" TargetMode="External" /><Relationship Id="rId53" Type="http://schemas.openxmlformats.org/officeDocument/2006/relationships/hyperlink" Target="https://podminky.urs.cz/item/CS_URS_2022_01/784221103" TargetMode="External" /><Relationship Id="rId54" Type="http://schemas.openxmlformats.org/officeDocument/2006/relationships/hyperlink" Target="https://podminky.urs.cz/item/CS_URS_2022_01/784221109" TargetMode="External" /><Relationship Id="rId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1325221" TargetMode="External" /><Relationship Id="rId2" Type="http://schemas.openxmlformats.org/officeDocument/2006/relationships/hyperlink" Target="https://podminky.urs.cz/item/CS_URS_2022_01/611325223" TargetMode="External" /><Relationship Id="rId3" Type="http://schemas.openxmlformats.org/officeDocument/2006/relationships/hyperlink" Target="https://podminky.urs.cz/item/CS_URS_2022_01/612325222" TargetMode="External" /><Relationship Id="rId4" Type="http://schemas.openxmlformats.org/officeDocument/2006/relationships/hyperlink" Target="https://podminky.urs.cz/item/CS_URS_2022_01/612325223" TargetMode="External" /><Relationship Id="rId5" Type="http://schemas.openxmlformats.org/officeDocument/2006/relationships/hyperlink" Target="https://podminky.urs.cz/item/CS_URS_2022_01/941211111" TargetMode="External" /><Relationship Id="rId6" Type="http://schemas.openxmlformats.org/officeDocument/2006/relationships/hyperlink" Target="https://podminky.urs.cz/item/CS_URS_2022_01/941211211" TargetMode="External" /><Relationship Id="rId7" Type="http://schemas.openxmlformats.org/officeDocument/2006/relationships/hyperlink" Target="https://podminky.urs.cz/item/CS_URS_2022_01/941211811" TargetMode="External" /><Relationship Id="rId8" Type="http://schemas.openxmlformats.org/officeDocument/2006/relationships/hyperlink" Target="https://podminky.urs.cz/item/CS_URS_2022_01/943211111" TargetMode="External" /><Relationship Id="rId9" Type="http://schemas.openxmlformats.org/officeDocument/2006/relationships/hyperlink" Target="https://podminky.urs.cz/item/CS_URS_2022_01/943211211" TargetMode="External" /><Relationship Id="rId10" Type="http://schemas.openxmlformats.org/officeDocument/2006/relationships/hyperlink" Target="https://podminky.urs.cz/item/CS_URS_2022_01/943211811" TargetMode="External" /><Relationship Id="rId11" Type="http://schemas.openxmlformats.org/officeDocument/2006/relationships/hyperlink" Target="https://podminky.urs.cz/item/CS_URS_2022_01/949101112" TargetMode="External" /><Relationship Id="rId12" Type="http://schemas.openxmlformats.org/officeDocument/2006/relationships/hyperlink" Target="https://podminky.urs.cz/item/CS_URS_2022_01/978011191" TargetMode="External" /><Relationship Id="rId13" Type="http://schemas.openxmlformats.org/officeDocument/2006/relationships/hyperlink" Target="https://podminky.urs.cz/item/CS_URS_2022_01/978013191" TargetMode="External" /><Relationship Id="rId14" Type="http://schemas.openxmlformats.org/officeDocument/2006/relationships/hyperlink" Target="https://podminky.urs.cz/item/CS_URS_2022_01/997013213" TargetMode="External" /><Relationship Id="rId15" Type="http://schemas.openxmlformats.org/officeDocument/2006/relationships/hyperlink" Target="https://podminky.urs.cz/item/CS_URS_2022_01/997013511" TargetMode="External" /><Relationship Id="rId16" Type="http://schemas.openxmlformats.org/officeDocument/2006/relationships/hyperlink" Target="https://podminky.urs.cz/item/CS_URS_2022_01/997013509" TargetMode="External" /><Relationship Id="rId17" Type="http://schemas.openxmlformats.org/officeDocument/2006/relationships/hyperlink" Target="https://podminky.urs.cz/item/CS_URS_2022_01/998018003" TargetMode="External" /><Relationship Id="rId18" Type="http://schemas.openxmlformats.org/officeDocument/2006/relationships/hyperlink" Target="https://podminky.urs.cz/item/CS_URS_2022_01/783106805" TargetMode="External" /><Relationship Id="rId19" Type="http://schemas.openxmlformats.org/officeDocument/2006/relationships/hyperlink" Target="https://podminky.urs.cz/item/CS_URS_2022_01/783113101" TargetMode="External" /><Relationship Id="rId20" Type="http://schemas.openxmlformats.org/officeDocument/2006/relationships/hyperlink" Target="https://podminky.urs.cz/item/CS_URS_2022_01/783114101" TargetMode="External" /><Relationship Id="rId21" Type="http://schemas.openxmlformats.org/officeDocument/2006/relationships/hyperlink" Target="https://podminky.urs.cz/item/CS_URS_2022_01/783117101" TargetMode="External" /><Relationship Id="rId22" Type="http://schemas.openxmlformats.org/officeDocument/2006/relationships/hyperlink" Target="https://podminky.urs.cz/item/CS_URS_2022_01/783306805" TargetMode="External" /><Relationship Id="rId23" Type="http://schemas.openxmlformats.org/officeDocument/2006/relationships/hyperlink" Target="https://podminky.urs.cz/item/CS_URS_2022_01/783314101" TargetMode="External" /><Relationship Id="rId24" Type="http://schemas.openxmlformats.org/officeDocument/2006/relationships/hyperlink" Target="https://podminky.urs.cz/item/CS_URS_2022_01/783315101" TargetMode="External" /><Relationship Id="rId25" Type="http://schemas.openxmlformats.org/officeDocument/2006/relationships/hyperlink" Target="https://podminky.urs.cz/item/CS_URS_2022_01/783317101" TargetMode="External" /><Relationship Id="rId26" Type="http://schemas.openxmlformats.org/officeDocument/2006/relationships/hyperlink" Target="https://podminky.urs.cz/item/CS_URS_2022_01/783606807" TargetMode="External" /><Relationship Id="rId27" Type="http://schemas.openxmlformats.org/officeDocument/2006/relationships/hyperlink" Target="https://podminky.urs.cz/item/CS_URS_2022_01/783614121" TargetMode="External" /><Relationship Id="rId28" Type="http://schemas.openxmlformats.org/officeDocument/2006/relationships/hyperlink" Target="https://podminky.urs.cz/item/CS_URS_2022_01/783617121" TargetMode="External" /><Relationship Id="rId29" Type="http://schemas.openxmlformats.org/officeDocument/2006/relationships/hyperlink" Target="https://podminky.urs.cz/item/CS_URS_2022_01/783806805" TargetMode="External" /><Relationship Id="rId30" Type="http://schemas.openxmlformats.org/officeDocument/2006/relationships/hyperlink" Target="https://podminky.urs.cz/item/CS_URS_2022_01/783813101" TargetMode="External" /><Relationship Id="rId31" Type="http://schemas.openxmlformats.org/officeDocument/2006/relationships/hyperlink" Target="https://podminky.urs.cz/item/CS_URS_2022_01/783817401" TargetMode="External" /><Relationship Id="rId32" Type="http://schemas.openxmlformats.org/officeDocument/2006/relationships/hyperlink" Target="https://podminky.urs.cz/item/CS_URS_2022_01/783822213" TargetMode="External" /><Relationship Id="rId33" Type="http://schemas.openxmlformats.org/officeDocument/2006/relationships/hyperlink" Target="https://podminky.urs.cz/item/CS_URS_2022_01/784111015" TargetMode="External" /><Relationship Id="rId34" Type="http://schemas.openxmlformats.org/officeDocument/2006/relationships/hyperlink" Target="https://podminky.urs.cz/item/CS_URS_2022_01/784111045" TargetMode="External" /><Relationship Id="rId35" Type="http://schemas.openxmlformats.org/officeDocument/2006/relationships/hyperlink" Target="https://podminky.urs.cz/item/CS_URS_2022_01/784121005" TargetMode="External" /><Relationship Id="rId36" Type="http://schemas.openxmlformats.org/officeDocument/2006/relationships/hyperlink" Target="https://podminky.urs.cz/item/CS_URS_2022_01/784121015" TargetMode="External" /><Relationship Id="rId37" Type="http://schemas.openxmlformats.org/officeDocument/2006/relationships/hyperlink" Target="https://podminky.urs.cz/item/CS_URS_2022_01/784161205" TargetMode="External" /><Relationship Id="rId38" Type="http://schemas.openxmlformats.org/officeDocument/2006/relationships/hyperlink" Target="https://podminky.urs.cz/item/CS_URS_2022_01/784161235" TargetMode="External" /><Relationship Id="rId39" Type="http://schemas.openxmlformats.org/officeDocument/2006/relationships/hyperlink" Target="https://podminky.urs.cz/item/CS_URS_2022_01/784171101" TargetMode="External" /><Relationship Id="rId40" Type="http://schemas.openxmlformats.org/officeDocument/2006/relationships/hyperlink" Target="https://podminky.urs.cz/item/CS_URS_2022_01/784171125" TargetMode="External" /><Relationship Id="rId41" Type="http://schemas.openxmlformats.org/officeDocument/2006/relationships/hyperlink" Target="https://podminky.urs.cz/item/CS_URS_2022_01/784181106" TargetMode="External" /><Relationship Id="rId4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9" t="s">
        <v>14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23"/>
      <c r="AQ5" s="23"/>
      <c r="AR5" s="21"/>
      <c r="BE5" s="32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1" t="s">
        <v>17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23"/>
      <c r="AQ6" s="23"/>
      <c r="AR6" s="21"/>
      <c r="BE6" s="32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7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7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7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27"/>
      <c r="BS13" s="18" t="s">
        <v>6</v>
      </c>
    </row>
    <row r="14" spans="2:71" ht="12.75">
      <c r="B14" s="22"/>
      <c r="C14" s="23"/>
      <c r="D14" s="23"/>
      <c r="E14" s="332" t="s">
        <v>31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2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7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7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7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7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7"/>
      <c r="BS19" s="18" t="s">
        <v>6</v>
      </c>
    </row>
    <row r="20" spans="2:71" s="1" customFormat="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7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7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7"/>
    </row>
    <row r="23" spans="2:57" s="1" customFormat="1" ht="47.25" customHeight="1">
      <c r="B23" s="22"/>
      <c r="C23" s="23"/>
      <c r="D23" s="23"/>
      <c r="E23" s="334" t="s">
        <v>40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23"/>
      <c r="AP23" s="23"/>
      <c r="AQ23" s="23"/>
      <c r="AR23" s="21"/>
      <c r="BE23" s="32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7"/>
    </row>
    <row r="26" spans="1:57" s="2" customFormat="1" ht="25.9" customHeight="1">
      <c r="A26" s="35"/>
      <c r="B26" s="36"/>
      <c r="C26" s="37"/>
      <c r="D26" s="38" t="s">
        <v>41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5">
        <f>ROUND(AG54,2)</f>
        <v>0</v>
      </c>
      <c r="AL26" s="336"/>
      <c r="AM26" s="336"/>
      <c r="AN26" s="336"/>
      <c r="AO26" s="336"/>
      <c r="AP26" s="37"/>
      <c r="AQ26" s="37"/>
      <c r="AR26" s="40"/>
      <c r="BE26" s="32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7" t="s">
        <v>42</v>
      </c>
      <c r="M28" s="337"/>
      <c r="N28" s="337"/>
      <c r="O28" s="337"/>
      <c r="P28" s="337"/>
      <c r="Q28" s="37"/>
      <c r="R28" s="37"/>
      <c r="S28" s="37"/>
      <c r="T28" s="37"/>
      <c r="U28" s="37"/>
      <c r="V28" s="37"/>
      <c r="W28" s="337" t="s">
        <v>43</v>
      </c>
      <c r="X28" s="337"/>
      <c r="Y28" s="337"/>
      <c r="Z28" s="337"/>
      <c r="AA28" s="337"/>
      <c r="AB28" s="337"/>
      <c r="AC28" s="337"/>
      <c r="AD28" s="337"/>
      <c r="AE28" s="337"/>
      <c r="AF28" s="37"/>
      <c r="AG28" s="37"/>
      <c r="AH28" s="37"/>
      <c r="AI28" s="37"/>
      <c r="AJ28" s="37"/>
      <c r="AK28" s="337" t="s">
        <v>44</v>
      </c>
      <c r="AL28" s="337"/>
      <c r="AM28" s="337"/>
      <c r="AN28" s="337"/>
      <c r="AO28" s="337"/>
      <c r="AP28" s="37"/>
      <c r="AQ28" s="37"/>
      <c r="AR28" s="40"/>
      <c r="BE28" s="327"/>
    </row>
    <row r="29" spans="2:57" s="3" customFormat="1" ht="14.45" customHeight="1">
      <c r="B29" s="41"/>
      <c r="C29" s="42"/>
      <c r="D29" s="30" t="s">
        <v>45</v>
      </c>
      <c r="E29" s="42"/>
      <c r="F29" s="30" t="s">
        <v>46</v>
      </c>
      <c r="G29" s="42"/>
      <c r="H29" s="42"/>
      <c r="I29" s="42"/>
      <c r="J29" s="42"/>
      <c r="K29" s="42"/>
      <c r="L29" s="340">
        <v>0.21</v>
      </c>
      <c r="M29" s="339"/>
      <c r="N29" s="339"/>
      <c r="O29" s="339"/>
      <c r="P29" s="339"/>
      <c r="Q29" s="42"/>
      <c r="R29" s="42"/>
      <c r="S29" s="42"/>
      <c r="T29" s="42"/>
      <c r="U29" s="42"/>
      <c r="V29" s="42"/>
      <c r="W29" s="338">
        <f>ROUND(AZ54,2)</f>
        <v>0</v>
      </c>
      <c r="X29" s="339"/>
      <c r="Y29" s="339"/>
      <c r="Z29" s="339"/>
      <c r="AA29" s="339"/>
      <c r="AB29" s="339"/>
      <c r="AC29" s="339"/>
      <c r="AD29" s="339"/>
      <c r="AE29" s="339"/>
      <c r="AF29" s="42"/>
      <c r="AG29" s="42"/>
      <c r="AH29" s="42"/>
      <c r="AI29" s="42"/>
      <c r="AJ29" s="42"/>
      <c r="AK29" s="338">
        <f>ROUND(AV54,2)</f>
        <v>0</v>
      </c>
      <c r="AL29" s="339"/>
      <c r="AM29" s="339"/>
      <c r="AN29" s="339"/>
      <c r="AO29" s="339"/>
      <c r="AP29" s="42"/>
      <c r="AQ29" s="42"/>
      <c r="AR29" s="43"/>
      <c r="BE29" s="328"/>
    </row>
    <row r="30" spans="2:57" s="3" customFormat="1" ht="14.45" customHeight="1">
      <c r="B30" s="41"/>
      <c r="C30" s="42"/>
      <c r="D30" s="42"/>
      <c r="E30" s="42"/>
      <c r="F30" s="30" t="s">
        <v>47</v>
      </c>
      <c r="G30" s="42"/>
      <c r="H30" s="42"/>
      <c r="I30" s="42"/>
      <c r="J30" s="42"/>
      <c r="K30" s="42"/>
      <c r="L30" s="340">
        <v>0.15</v>
      </c>
      <c r="M30" s="339"/>
      <c r="N30" s="339"/>
      <c r="O30" s="339"/>
      <c r="P30" s="339"/>
      <c r="Q30" s="42"/>
      <c r="R30" s="42"/>
      <c r="S30" s="42"/>
      <c r="T30" s="42"/>
      <c r="U30" s="42"/>
      <c r="V30" s="42"/>
      <c r="W30" s="338">
        <f>ROUND(BA54,2)</f>
        <v>0</v>
      </c>
      <c r="X30" s="339"/>
      <c r="Y30" s="339"/>
      <c r="Z30" s="339"/>
      <c r="AA30" s="339"/>
      <c r="AB30" s="339"/>
      <c r="AC30" s="339"/>
      <c r="AD30" s="339"/>
      <c r="AE30" s="339"/>
      <c r="AF30" s="42"/>
      <c r="AG30" s="42"/>
      <c r="AH30" s="42"/>
      <c r="AI30" s="42"/>
      <c r="AJ30" s="42"/>
      <c r="AK30" s="338">
        <f>ROUND(AW54,2)</f>
        <v>0</v>
      </c>
      <c r="AL30" s="339"/>
      <c r="AM30" s="339"/>
      <c r="AN30" s="339"/>
      <c r="AO30" s="339"/>
      <c r="AP30" s="42"/>
      <c r="AQ30" s="42"/>
      <c r="AR30" s="43"/>
      <c r="BE30" s="328"/>
    </row>
    <row r="31" spans="2:57" s="3" customFormat="1" ht="14.45" customHeight="1" hidden="1">
      <c r="B31" s="41"/>
      <c r="C31" s="42"/>
      <c r="D31" s="42"/>
      <c r="E31" s="42"/>
      <c r="F31" s="30" t="s">
        <v>48</v>
      </c>
      <c r="G31" s="42"/>
      <c r="H31" s="42"/>
      <c r="I31" s="42"/>
      <c r="J31" s="42"/>
      <c r="K31" s="42"/>
      <c r="L31" s="340">
        <v>0.21</v>
      </c>
      <c r="M31" s="339"/>
      <c r="N31" s="339"/>
      <c r="O31" s="339"/>
      <c r="P31" s="339"/>
      <c r="Q31" s="42"/>
      <c r="R31" s="42"/>
      <c r="S31" s="42"/>
      <c r="T31" s="42"/>
      <c r="U31" s="42"/>
      <c r="V31" s="42"/>
      <c r="W31" s="338">
        <f>ROUND(BB54,2)</f>
        <v>0</v>
      </c>
      <c r="X31" s="339"/>
      <c r="Y31" s="339"/>
      <c r="Z31" s="339"/>
      <c r="AA31" s="339"/>
      <c r="AB31" s="339"/>
      <c r="AC31" s="339"/>
      <c r="AD31" s="339"/>
      <c r="AE31" s="339"/>
      <c r="AF31" s="42"/>
      <c r="AG31" s="42"/>
      <c r="AH31" s="42"/>
      <c r="AI31" s="42"/>
      <c r="AJ31" s="42"/>
      <c r="AK31" s="338">
        <v>0</v>
      </c>
      <c r="AL31" s="339"/>
      <c r="AM31" s="339"/>
      <c r="AN31" s="339"/>
      <c r="AO31" s="339"/>
      <c r="AP31" s="42"/>
      <c r="AQ31" s="42"/>
      <c r="AR31" s="43"/>
      <c r="BE31" s="328"/>
    </row>
    <row r="32" spans="2:57" s="3" customFormat="1" ht="14.45" customHeight="1" hidden="1">
      <c r="B32" s="41"/>
      <c r="C32" s="42"/>
      <c r="D32" s="42"/>
      <c r="E32" s="42"/>
      <c r="F32" s="30" t="s">
        <v>49</v>
      </c>
      <c r="G32" s="42"/>
      <c r="H32" s="42"/>
      <c r="I32" s="42"/>
      <c r="J32" s="42"/>
      <c r="K32" s="42"/>
      <c r="L32" s="340">
        <v>0.15</v>
      </c>
      <c r="M32" s="339"/>
      <c r="N32" s="339"/>
      <c r="O32" s="339"/>
      <c r="P32" s="339"/>
      <c r="Q32" s="42"/>
      <c r="R32" s="42"/>
      <c r="S32" s="42"/>
      <c r="T32" s="42"/>
      <c r="U32" s="42"/>
      <c r="V32" s="42"/>
      <c r="W32" s="338">
        <f>ROUND(BC54,2)</f>
        <v>0</v>
      </c>
      <c r="X32" s="339"/>
      <c r="Y32" s="339"/>
      <c r="Z32" s="339"/>
      <c r="AA32" s="339"/>
      <c r="AB32" s="339"/>
      <c r="AC32" s="339"/>
      <c r="AD32" s="339"/>
      <c r="AE32" s="339"/>
      <c r="AF32" s="42"/>
      <c r="AG32" s="42"/>
      <c r="AH32" s="42"/>
      <c r="AI32" s="42"/>
      <c r="AJ32" s="42"/>
      <c r="AK32" s="338">
        <v>0</v>
      </c>
      <c r="AL32" s="339"/>
      <c r="AM32" s="339"/>
      <c r="AN32" s="339"/>
      <c r="AO32" s="339"/>
      <c r="AP32" s="42"/>
      <c r="AQ32" s="42"/>
      <c r="AR32" s="43"/>
      <c r="BE32" s="328"/>
    </row>
    <row r="33" spans="2:44" s="3" customFormat="1" ht="14.45" customHeight="1" hidden="1">
      <c r="B33" s="41"/>
      <c r="C33" s="42"/>
      <c r="D33" s="42"/>
      <c r="E33" s="42"/>
      <c r="F33" s="30" t="s">
        <v>50</v>
      </c>
      <c r="G33" s="42"/>
      <c r="H33" s="42"/>
      <c r="I33" s="42"/>
      <c r="J33" s="42"/>
      <c r="K33" s="42"/>
      <c r="L33" s="340">
        <v>0</v>
      </c>
      <c r="M33" s="339"/>
      <c r="N33" s="339"/>
      <c r="O33" s="339"/>
      <c r="P33" s="339"/>
      <c r="Q33" s="42"/>
      <c r="R33" s="42"/>
      <c r="S33" s="42"/>
      <c r="T33" s="42"/>
      <c r="U33" s="42"/>
      <c r="V33" s="42"/>
      <c r="W33" s="338">
        <f>ROUND(BD54,2)</f>
        <v>0</v>
      </c>
      <c r="X33" s="339"/>
      <c r="Y33" s="339"/>
      <c r="Z33" s="339"/>
      <c r="AA33" s="339"/>
      <c r="AB33" s="339"/>
      <c r="AC33" s="339"/>
      <c r="AD33" s="339"/>
      <c r="AE33" s="339"/>
      <c r="AF33" s="42"/>
      <c r="AG33" s="42"/>
      <c r="AH33" s="42"/>
      <c r="AI33" s="42"/>
      <c r="AJ33" s="42"/>
      <c r="AK33" s="338">
        <v>0</v>
      </c>
      <c r="AL33" s="339"/>
      <c r="AM33" s="339"/>
      <c r="AN33" s="339"/>
      <c r="AO33" s="33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52</v>
      </c>
      <c r="U35" s="46"/>
      <c r="V35" s="46"/>
      <c r="W35" s="46"/>
      <c r="X35" s="341" t="s">
        <v>53</v>
      </c>
      <c r="Y35" s="342"/>
      <c r="Z35" s="342"/>
      <c r="AA35" s="342"/>
      <c r="AB35" s="342"/>
      <c r="AC35" s="46"/>
      <c r="AD35" s="46"/>
      <c r="AE35" s="46"/>
      <c r="AF35" s="46"/>
      <c r="AG35" s="46"/>
      <c r="AH35" s="46"/>
      <c r="AI35" s="46"/>
      <c r="AJ35" s="46"/>
      <c r="AK35" s="343">
        <f>SUM(AK26:AK33)</f>
        <v>0</v>
      </c>
      <c r="AL35" s="342"/>
      <c r="AM35" s="342"/>
      <c r="AN35" s="342"/>
      <c r="AO35" s="34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078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5" t="str">
        <f>K6</f>
        <v>Opravy a malby 1. a 2.n.p. objektu Střelnice č.p.691, Děčín</v>
      </c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Objekt Střelnice č.p.691, Děčín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7" t="str">
        <f>IF(AN8="","",AN8)</f>
        <v>13. 9. 2023</v>
      </c>
      <c r="AN47" s="347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Děčín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8" t="str">
        <f>IF(E17="","",E17)</f>
        <v>Vladimír Vidai</v>
      </c>
      <c r="AN49" s="349"/>
      <c r="AO49" s="349"/>
      <c r="AP49" s="349"/>
      <c r="AQ49" s="37"/>
      <c r="AR49" s="40"/>
      <c r="AS49" s="350" t="s">
        <v>55</v>
      </c>
      <c r="AT49" s="351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348" t="str">
        <f>IF(E20="","",E20)</f>
        <v xml:space="preserve"> </v>
      </c>
      <c r="AN50" s="349"/>
      <c r="AO50" s="349"/>
      <c r="AP50" s="349"/>
      <c r="AQ50" s="37"/>
      <c r="AR50" s="40"/>
      <c r="AS50" s="352"/>
      <c r="AT50" s="353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4"/>
      <c r="AT51" s="355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6" t="s">
        <v>56</v>
      </c>
      <c r="D52" s="357"/>
      <c r="E52" s="357"/>
      <c r="F52" s="357"/>
      <c r="G52" s="357"/>
      <c r="H52" s="67"/>
      <c r="I52" s="358" t="s">
        <v>57</v>
      </c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9" t="s">
        <v>58</v>
      </c>
      <c r="AH52" s="357"/>
      <c r="AI52" s="357"/>
      <c r="AJ52" s="357"/>
      <c r="AK52" s="357"/>
      <c r="AL52" s="357"/>
      <c r="AM52" s="357"/>
      <c r="AN52" s="358" t="s">
        <v>59</v>
      </c>
      <c r="AO52" s="357"/>
      <c r="AP52" s="357"/>
      <c r="AQ52" s="68" t="s">
        <v>60</v>
      </c>
      <c r="AR52" s="40"/>
      <c r="AS52" s="69" t="s">
        <v>61</v>
      </c>
      <c r="AT52" s="70" t="s">
        <v>62</v>
      </c>
      <c r="AU52" s="70" t="s">
        <v>63</v>
      </c>
      <c r="AV52" s="70" t="s">
        <v>64</v>
      </c>
      <c r="AW52" s="70" t="s">
        <v>65</v>
      </c>
      <c r="AX52" s="70" t="s">
        <v>66</v>
      </c>
      <c r="AY52" s="70" t="s">
        <v>67</v>
      </c>
      <c r="AZ52" s="70" t="s">
        <v>68</v>
      </c>
      <c r="BA52" s="70" t="s">
        <v>69</v>
      </c>
      <c r="BB52" s="70" t="s">
        <v>70</v>
      </c>
      <c r="BC52" s="70" t="s">
        <v>71</v>
      </c>
      <c r="BD52" s="71" t="s">
        <v>72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3">
        <f>ROUND(SUM(AG55:AG57),2)</f>
        <v>0</v>
      </c>
      <c r="AH54" s="363"/>
      <c r="AI54" s="363"/>
      <c r="AJ54" s="363"/>
      <c r="AK54" s="363"/>
      <c r="AL54" s="363"/>
      <c r="AM54" s="363"/>
      <c r="AN54" s="364">
        <f>SUM(AG54,AT54)</f>
        <v>0</v>
      </c>
      <c r="AO54" s="364"/>
      <c r="AP54" s="364"/>
      <c r="AQ54" s="79" t="s">
        <v>19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74</v>
      </c>
      <c r="BT54" s="85" t="s">
        <v>75</v>
      </c>
      <c r="BU54" s="86" t="s">
        <v>76</v>
      </c>
      <c r="BV54" s="85" t="s">
        <v>77</v>
      </c>
      <c r="BW54" s="85" t="s">
        <v>5</v>
      </c>
      <c r="BX54" s="85" t="s">
        <v>78</v>
      </c>
      <c r="CL54" s="85" t="s">
        <v>19</v>
      </c>
    </row>
    <row r="55" spans="1:91" s="7" customFormat="1" ht="24.75" customHeight="1">
      <c r="A55" s="87" t="s">
        <v>79</v>
      </c>
      <c r="B55" s="88"/>
      <c r="C55" s="89"/>
      <c r="D55" s="362" t="s">
        <v>80</v>
      </c>
      <c r="E55" s="362"/>
      <c r="F55" s="362"/>
      <c r="G55" s="362"/>
      <c r="H55" s="362"/>
      <c r="I55" s="90"/>
      <c r="J55" s="362" t="s">
        <v>81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0">
        <f>'1 - Opravy a malby ostatn...'!J30</f>
        <v>0</v>
      </c>
      <c r="AH55" s="361"/>
      <c r="AI55" s="361"/>
      <c r="AJ55" s="361"/>
      <c r="AK55" s="361"/>
      <c r="AL55" s="361"/>
      <c r="AM55" s="361"/>
      <c r="AN55" s="360">
        <f>SUM(AG55,AT55)</f>
        <v>0</v>
      </c>
      <c r="AO55" s="361"/>
      <c r="AP55" s="361"/>
      <c r="AQ55" s="91" t="s">
        <v>82</v>
      </c>
      <c r="AR55" s="92"/>
      <c r="AS55" s="93">
        <v>0</v>
      </c>
      <c r="AT55" s="94">
        <f>ROUND(SUM(AV55:AW55),2)</f>
        <v>0</v>
      </c>
      <c r="AU55" s="95">
        <f>'1 - Opravy a malby ostatn...'!P90</f>
        <v>0</v>
      </c>
      <c r="AV55" s="94">
        <f>'1 - Opravy a malby ostatn...'!J33</f>
        <v>0</v>
      </c>
      <c r="AW55" s="94">
        <f>'1 - Opravy a malby ostatn...'!J34</f>
        <v>0</v>
      </c>
      <c r="AX55" s="94">
        <f>'1 - Opravy a malby ostatn...'!J35</f>
        <v>0</v>
      </c>
      <c r="AY55" s="94">
        <f>'1 - Opravy a malby ostatn...'!J36</f>
        <v>0</v>
      </c>
      <c r="AZ55" s="94">
        <f>'1 - Opravy a malby ostatn...'!F33</f>
        <v>0</v>
      </c>
      <c r="BA55" s="94">
        <f>'1 - Opravy a malby ostatn...'!F34</f>
        <v>0</v>
      </c>
      <c r="BB55" s="94">
        <f>'1 - Opravy a malby ostatn...'!F35</f>
        <v>0</v>
      </c>
      <c r="BC55" s="94">
        <f>'1 - Opravy a malby ostatn...'!F36</f>
        <v>0</v>
      </c>
      <c r="BD55" s="96">
        <f>'1 - Opravy a malby ostatn...'!F37</f>
        <v>0</v>
      </c>
      <c r="BT55" s="97" t="s">
        <v>80</v>
      </c>
      <c r="BV55" s="97" t="s">
        <v>77</v>
      </c>
      <c r="BW55" s="97" t="s">
        <v>83</v>
      </c>
      <c r="BX55" s="97" t="s">
        <v>5</v>
      </c>
      <c r="CL55" s="97" t="s">
        <v>19</v>
      </c>
      <c r="CM55" s="97" t="s">
        <v>84</v>
      </c>
    </row>
    <row r="56" spans="1:91" s="7" customFormat="1" ht="16.5" customHeight="1">
      <c r="A56" s="87" t="s">
        <v>79</v>
      </c>
      <c r="B56" s="88"/>
      <c r="C56" s="89"/>
      <c r="D56" s="362" t="s">
        <v>84</v>
      </c>
      <c r="E56" s="362"/>
      <c r="F56" s="362"/>
      <c r="G56" s="362"/>
      <c r="H56" s="362"/>
      <c r="I56" s="90"/>
      <c r="J56" s="362" t="s">
        <v>85</v>
      </c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0">
        <f>'2 - Opravy a malby velkéh...'!J30</f>
        <v>0</v>
      </c>
      <c r="AH56" s="361"/>
      <c r="AI56" s="361"/>
      <c r="AJ56" s="361"/>
      <c r="AK56" s="361"/>
      <c r="AL56" s="361"/>
      <c r="AM56" s="361"/>
      <c r="AN56" s="360">
        <f>SUM(AG56,AT56)</f>
        <v>0</v>
      </c>
      <c r="AO56" s="361"/>
      <c r="AP56" s="361"/>
      <c r="AQ56" s="91" t="s">
        <v>82</v>
      </c>
      <c r="AR56" s="92"/>
      <c r="AS56" s="93">
        <v>0</v>
      </c>
      <c r="AT56" s="94">
        <f>ROUND(SUM(AV56:AW56),2)</f>
        <v>0</v>
      </c>
      <c r="AU56" s="95">
        <f>'2 - Opravy a malby velkéh...'!P89</f>
        <v>0</v>
      </c>
      <c r="AV56" s="94">
        <f>'2 - Opravy a malby velkéh...'!J33</f>
        <v>0</v>
      </c>
      <c r="AW56" s="94">
        <f>'2 - Opravy a malby velkéh...'!J34</f>
        <v>0</v>
      </c>
      <c r="AX56" s="94">
        <f>'2 - Opravy a malby velkéh...'!J35</f>
        <v>0</v>
      </c>
      <c r="AY56" s="94">
        <f>'2 - Opravy a malby velkéh...'!J36</f>
        <v>0</v>
      </c>
      <c r="AZ56" s="94">
        <f>'2 - Opravy a malby velkéh...'!F33</f>
        <v>0</v>
      </c>
      <c r="BA56" s="94">
        <f>'2 - Opravy a malby velkéh...'!F34</f>
        <v>0</v>
      </c>
      <c r="BB56" s="94">
        <f>'2 - Opravy a malby velkéh...'!F35</f>
        <v>0</v>
      </c>
      <c r="BC56" s="94">
        <f>'2 - Opravy a malby velkéh...'!F36</f>
        <v>0</v>
      </c>
      <c r="BD56" s="96">
        <f>'2 - Opravy a malby velkéh...'!F37</f>
        <v>0</v>
      </c>
      <c r="BT56" s="97" t="s">
        <v>80</v>
      </c>
      <c r="BV56" s="97" t="s">
        <v>77</v>
      </c>
      <c r="BW56" s="97" t="s">
        <v>86</v>
      </c>
      <c r="BX56" s="97" t="s">
        <v>5</v>
      </c>
      <c r="CL56" s="97" t="s">
        <v>19</v>
      </c>
      <c r="CM56" s="97" t="s">
        <v>84</v>
      </c>
    </row>
    <row r="57" spans="1:91" s="7" customFormat="1" ht="16.5" customHeight="1">
      <c r="A57" s="87" t="s">
        <v>79</v>
      </c>
      <c r="B57" s="88"/>
      <c r="C57" s="89"/>
      <c r="D57" s="362" t="s">
        <v>87</v>
      </c>
      <c r="E57" s="362"/>
      <c r="F57" s="362"/>
      <c r="G57" s="362"/>
      <c r="H57" s="362"/>
      <c r="I57" s="90"/>
      <c r="J57" s="362" t="s">
        <v>88</v>
      </c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0">
        <f>'VRN - Vedlejší rozpočtové...'!J30</f>
        <v>0</v>
      </c>
      <c r="AH57" s="361"/>
      <c r="AI57" s="361"/>
      <c r="AJ57" s="361"/>
      <c r="AK57" s="361"/>
      <c r="AL57" s="361"/>
      <c r="AM57" s="361"/>
      <c r="AN57" s="360">
        <f>SUM(AG57,AT57)</f>
        <v>0</v>
      </c>
      <c r="AO57" s="361"/>
      <c r="AP57" s="361"/>
      <c r="AQ57" s="91" t="s">
        <v>82</v>
      </c>
      <c r="AR57" s="92"/>
      <c r="AS57" s="98">
        <v>0</v>
      </c>
      <c r="AT57" s="99">
        <f>ROUND(SUM(AV57:AW57),2)</f>
        <v>0</v>
      </c>
      <c r="AU57" s="100">
        <f>'VRN - Vedlejší rozpočtové...'!P80</f>
        <v>0</v>
      </c>
      <c r="AV57" s="99">
        <f>'VRN - Vedlejší rozpočtové...'!J33</f>
        <v>0</v>
      </c>
      <c r="AW57" s="99">
        <f>'VRN - Vedlejší rozpočtové...'!J34</f>
        <v>0</v>
      </c>
      <c r="AX57" s="99">
        <f>'VRN - Vedlejší rozpočtové...'!J35</f>
        <v>0</v>
      </c>
      <c r="AY57" s="99">
        <f>'VRN - Vedlejší rozpočtové...'!J36</f>
        <v>0</v>
      </c>
      <c r="AZ57" s="99">
        <f>'VRN - Vedlejší rozpočtové...'!F33</f>
        <v>0</v>
      </c>
      <c r="BA57" s="99">
        <f>'VRN - Vedlejší rozpočtové...'!F34</f>
        <v>0</v>
      </c>
      <c r="BB57" s="99">
        <f>'VRN - Vedlejší rozpočtové...'!F35</f>
        <v>0</v>
      </c>
      <c r="BC57" s="99">
        <f>'VRN - Vedlejší rozpočtové...'!F36</f>
        <v>0</v>
      </c>
      <c r="BD57" s="101">
        <f>'VRN - Vedlejší rozpočtové...'!F37</f>
        <v>0</v>
      </c>
      <c r="BT57" s="97" t="s">
        <v>80</v>
      </c>
      <c r="BV57" s="97" t="s">
        <v>77</v>
      </c>
      <c r="BW57" s="97" t="s">
        <v>89</v>
      </c>
      <c r="BX57" s="97" t="s">
        <v>5</v>
      </c>
      <c r="CL57" s="97" t="s">
        <v>19</v>
      </c>
      <c r="CM57" s="97" t="s">
        <v>84</v>
      </c>
    </row>
    <row r="58" spans="1:57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fYFE3T0CfLfxhzsiU5Bn5+6tBZsC3DzXJBMxK/5BBHrnSp8dXjWak7T61jZzP3x2zbv0pUyuSMuIGEH9qIRzNw==" saltValue="fo96G3f7P6fwDDApb7hH9iKYHPVdK68c2y5bD5b/z6vkAQNlRf7IkTSKZc2s8aWf4XQSbNyg2HRI7/+DxKfigQ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Opravy a malby ostatn...'!C2" display="/"/>
    <hyperlink ref="A56" location="'2 - Opravy a malby velkéh...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83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84</v>
      </c>
    </row>
    <row r="4" spans="2:46" s="1" customFormat="1" ht="24.95" customHeight="1">
      <c r="B4" s="21"/>
      <c r="D4" s="104" t="s">
        <v>90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6" t="str">
        <f>'Rekapitulace stavby'!K6</f>
        <v>Opravy a malby 1. a 2.n.p. objektu Střelnice č.p.691, Děčín</v>
      </c>
      <c r="F7" s="367"/>
      <c r="G7" s="367"/>
      <c r="H7" s="367"/>
      <c r="L7" s="21"/>
    </row>
    <row r="8" spans="1:31" s="2" customFormat="1" ht="12" customHeight="1">
      <c r="A8" s="35"/>
      <c r="B8" s="40"/>
      <c r="C8" s="35"/>
      <c r="D8" s="106" t="s">
        <v>91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8" t="s">
        <v>92</v>
      </c>
      <c r="F9" s="369"/>
      <c r="G9" s="369"/>
      <c r="H9" s="36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13. 9. 2023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0" t="str">
        <f>'Rekapitulace stavby'!E14</f>
        <v>Vyplň údaj</v>
      </c>
      <c r="F18" s="371"/>
      <c r="G18" s="371"/>
      <c r="H18" s="37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35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37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39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2" t="s">
        <v>19</v>
      </c>
      <c r="F27" s="372"/>
      <c r="G27" s="372"/>
      <c r="H27" s="37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41</v>
      </c>
      <c r="E30" s="35"/>
      <c r="F30" s="35"/>
      <c r="G30" s="35"/>
      <c r="H30" s="35"/>
      <c r="I30" s="35"/>
      <c r="J30" s="115">
        <f>ROUND(J90,2)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43</v>
      </c>
      <c r="G32" s="35"/>
      <c r="H32" s="35"/>
      <c r="I32" s="116" t="s">
        <v>42</v>
      </c>
      <c r="J32" s="116" t="s">
        <v>44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45</v>
      </c>
      <c r="E33" s="106" t="s">
        <v>46</v>
      </c>
      <c r="F33" s="118">
        <f>ROUND((SUM(BE90:BE442)),2)</f>
        <v>0</v>
      </c>
      <c r="G33" s="35"/>
      <c r="H33" s="35"/>
      <c r="I33" s="119">
        <v>0.21</v>
      </c>
      <c r="J33" s="118">
        <f>ROUND(((SUM(BE90:BE442))*I33),2)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47</v>
      </c>
      <c r="F34" s="118">
        <f>ROUND((SUM(BF90:BF442)),2)</f>
        <v>0</v>
      </c>
      <c r="G34" s="35"/>
      <c r="H34" s="35"/>
      <c r="I34" s="119">
        <v>0.15</v>
      </c>
      <c r="J34" s="118">
        <f>ROUND(((SUM(BF90:BF442))*I34),2)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48</v>
      </c>
      <c r="F35" s="118">
        <f>ROUND((SUM(BG90:BG442)),2)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49</v>
      </c>
      <c r="F36" s="118">
        <f>ROUND((SUM(BH90:BH442)),2)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50</v>
      </c>
      <c r="F37" s="118">
        <f>ROUND((SUM(BI90:BI442)),2)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51</v>
      </c>
      <c r="E39" s="122"/>
      <c r="F39" s="122"/>
      <c r="G39" s="123" t="s">
        <v>52</v>
      </c>
      <c r="H39" s="124" t="s">
        <v>53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3" t="str">
        <f>E7</f>
        <v>Opravy a malby 1. a 2.n.p. objektu Střelnice č.p.691, Děčín</v>
      </c>
      <c r="F48" s="374"/>
      <c r="G48" s="374"/>
      <c r="H48" s="37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5" t="str">
        <f>E9</f>
        <v>1 - Opravy a malby ostatních prostor 1. a 2. n.p.</v>
      </c>
      <c r="F50" s="375"/>
      <c r="G50" s="375"/>
      <c r="H50" s="37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Objekt Střelnice č.p.691, Děčín</v>
      </c>
      <c r="G52" s="37"/>
      <c r="H52" s="37"/>
      <c r="I52" s="30" t="s">
        <v>23</v>
      </c>
      <c r="J52" s="60" t="str">
        <f>IF(J12="","",J12)</f>
        <v>13. 9. 2023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Děčín</v>
      </c>
      <c r="G54" s="37"/>
      <c r="H54" s="37"/>
      <c r="I54" s="30" t="s">
        <v>32</v>
      </c>
      <c r="J54" s="33" t="str">
        <f>E21</f>
        <v>Vladimír Vidai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94</v>
      </c>
      <c r="D57" s="132"/>
      <c r="E57" s="132"/>
      <c r="F57" s="132"/>
      <c r="G57" s="132"/>
      <c r="H57" s="132"/>
      <c r="I57" s="132"/>
      <c r="J57" s="133" t="s">
        <v>95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73</v>
      </c>
      <c r="D59" s="37"/>
      <c r="E59" s="37"/>
      <c r="F59" s="37"/>
      <c r="G59" s="37"/>
      <c r="H59" s="37"/>
      <c r="I59" s="37"/>
      <c r="J59" s="78">
        <f>J90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96</v>
      </c>
    </row>
    <row r="60" spans="2:12" s="9" customFormat="1" ht="24.95" customHeight="1">
      <c r="B60" s="135"/>
      <c r="C60" s="136"/>
      <c r="D60" s="137" t="s">
        <v>97</v>
      </c>
      <c r="E60" s="138"/>
      <c r="F60" s="138"/>
      <c r="G60" s="138"/>
      <c r="H60" s="138"/>
      <c r="I60" s="138"/>
      <c r="J60" s="139">
        <f>J91</f>
        <v>0</v>
      </c>
      <c r="K60" s="136"/>
      <c r="L60" s="140"/>
    </row>
    <row r="61" spans="2:12" s="10" customFormat="1" ht="19.9" customHeight="1">
      <c r="B61" s="141"/>
      <c r="C61" s="142"/>
      <c r="D61" s="143" t="s">
        <v>98</v>
      </c>
      <c r="E61" s="144"/>
      <c r="F61" s="144"/>
      <c r="G61" s="144"/>
      <c r="H61" s="144"/>
      <c r="I61" s="144"/>
      <c r="J61" s="145">
        <f>J92</f>
        <v>0</v>
      </c>
      <c r="K61" s="142"/>
      <c r="L61" s="146"/>
    </row>
    <row r="62" spans="2:12" s="10" customFormat="1" ht="19.9" customHeight="1">
      <c r="B62" s="141"/>
      <c r="C62" s="142"/>
      <c r="D62" s="143" t="s">
        <v>99</v>
      </c>
      <c r="E62" s="144"/>
      <c r="F62" s="144"/>
      <c r="G62" s="144"/>
      <c r="H62" s="144"/>
      <c r="I62" s="144"/>
      <c r="J62" s="145">
        <f>J136</f>
        <v>0</v>
      </c>
      <c r="K62" s="142"/>
      <c r="L62" s="146"/>
    </row>
    <row r="63" spans="2:12" s="10" customFormat="1" ht="19.9" customHeight="1">
      <c r="B63" s="141"/>
      <c r="C63" s="142"/>
      <c r="D63" s="143" t="s">
        <v>100</v>
      </c>
      <c r="E63" s="144"/>
      <c r="F63" s="144"/>
      <c r="G63" s="144"/>
      <c r="H63" s="144"/>
      <c r="I63" s="144"/>
      <c r="J63" s="145">
        <f>J163</f>
        <v>0</v>
      </c>
      <c r="K63" s="142"/>
      <c r="L63" s="146"/>
    </row>
    <row r="64" spans="2:12" s="10" customFormat="1" ht="19.9" customHeight="1">
      <c r="B64" s="141"/>
      <c r="C64" s="142"/>
      <c r="D64" s="143" t="s">
        <v>101</v>
      </c>
      <c r="E64" s="144"/>
      <c r="F64" s="144"/>
      <c r="G64" s="144"/>
      <c r="H64" s="144"/>
      <c r="I64" s="144"/>
      <c r="J64" s="145">
        <f>J185</f>
        <v>0</v>
      </c>
      <c r="K64" s="142"/>
      <c r="L64" s="146"/>
    </row>
    <row r="65" spans="2:12" s="10" customFormat="1" ht="19.9" customHeight="1">
      <c r="B65" s="141"/>
      <c r="C65" s="142"/>
      <c r="D65" s="143" t="s">
        <v>102</v>
      </c>
      <c r="E65" s="144"/>
      <c r="F65" s="144"/>
      <c r="G65" s="144"/>
      <c r="H65" s="144"/>
      <c r="I65" s="144"/>
      <c r="J65" s="145">
        <f>J197</f>
        <v>0</v>
      </c>
      <c r="K65" s="142"/>
      <c r="L65" s="146"/>
    </row>
    <row r="66" spans="2:12" s="9" customFormat="1" ht="24.95" customHeight="1">
      <c r="B66" s="135"/>
      <c r="C66" s="136"/>
      <c r="D66" s="137" t="s">
        <v>103</v>
      </c>
      <c r="E66" s="138"/>
      <c r="F66" s="138"/>
      <c r="G66" s="138"/>
      <c r="H66" s="138"/>
      <c r="I66" s="138"/>
      <c r="J66" s="139">
        <f>J200</f>
        <v>0</v>
      </c>
      <c r="K66" s="136"/>
      <c r="L66" s="140"/>
    </row>
    <row r="67" spans="2:12" s="10" customFormat="1" ht="19.9" customHeight="1">
      <c r="B67" s="141"/>
      <c r="C67" s="142"/>
      <c r="D67" s="143" t="s">
        <v>104</v>
      </c>
      <c r="E67" s="144"/>
      <c r="F67" s="144"/>
      <c r="G67" s="144"/>
      <c r="H67" s="144"/>
      <c r="I67" s="144"/>
      <c r="J67" s="145">
        <f>J201</f>
        <v>0</v>
      </c>
      <c r="K67" s="142"/>
      <c r="L67" s="146"/>
    </row>
    <row r="68" spans="2:12" s="10" customFormat="1" ht="19.9" customHeight="1">
      <c r="B68" s="141"/>
      <c r="C68" s="142"/>
      <c r="D68" s="143" t="s">
        <v>105</v>
      </c>
      <c r="E68" s="144"/>
      <c r="F68" s="144"/>
      <c r="G68" s="144"/>
      <c r="H68" s="144"/>
      <c r="I68" s="144"/>
      <c r="J68" s="145">
        <f>J204</f>
        <v>0</v>
      </c>
      <c r="K68" s="142"/>
      <c r="L68" s="146"/>
    </row>
    <row r="69" spans="2:12" s="10" customFormat="1" ht="19.9" customHeight="1">
      <c r="B69" s="141"/>
      <c r="C69" s="142"/>
      <c r="D69" s="143" t="s">
        <v>106</v>
      </c>
      <c r="E69" s="144"/>
      <c r="F69" s="144"/>
      <c r="G69" s="144"/>
      <c r="H69" s="144"/>
      <c r="I69" s="144"/>
      <c r="J69" s="145">
        <f>J214</f>
        <v>0</v>
      </c>
      <c r="K69" s="142"/>
      <c r="L69" s="146"/>
    </row>
    <row r="70" spans="2:12" s="10" customFormat="1" ht="19.9" customHeight="1">
      <c r="B70" s="141"/>
      <c r="C70" s="142"/>
      <c r="D70" s="143" t="s">
        <v>107</v>
      </c>
      <c r="E70" s="144"/>
      <c r="F70" s="144"/>
      <c r="G70" s="144"/>
      <c r="H70" s="144"/>
      <c r="I70" s="144"/>
      <c r="J70" s="145">
        <f>J227</f>
        <v>0</v>
      </c>
      <c r="K70" s="142"/>
      <c r="L70" s="146"/>
    </row>
    <row r="71" spans="1:31" s="2" customFormat="1" ht="21.7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6.95" customHeight="1">
      <c r="A76" s="35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4.95" customHeight="1">
      <c r="A77" s="35"/>
      <c r="B77" s="36"/>
      <c r="C77" s="24" t="s">
        <v>108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73" t="str">
        <f>E7</f>
        <v>Opravy a malby 1. a 2.n.p. objektu Střelnice č.p.691, Děčín</v>
      </c>
      <c r="F80" s="374"/>
      <c r="G80" s="374"/>
      <c r="H80" s="374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91</v>
      </c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45" t="str">
        <f>E9</f>
        <v>1 - Opravy a malby ostatních prostor 1. a 2. n.p.</v>
      </c>
      <c r="F82" s="375"/>
      <c r="G82" s="375"/>
      <c r="H82" s="375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21</v>
      </c>
      <c r="D84" s="37"/>
      <c r="E84" s="37"/>
      <c r="F84" s="28" t="str">
        <f>F12</f>
        <v>Objekt Střelnice č.p.691, Děčín</v>
      </c>
      <c r="G84" s="37"/>
      <c r="H84" s="37"/>
      <c r="I84" s="30" t="s">
        <v>23</v>
      </c>
      <c r="J84" s="60" t="str">
        <f>IF(J12="","",J12)</f>
        <v>13. 9. 2023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25</v>
      </c>
      <c r="D86" s="37"/>
      <c r="E86" s="37"/>
      <c r="F86" s="28" t="str">
        <f>E15</f>
        <v>Statutární město Děčín</v>
      </c>
      <c r="G86" s="37"/>
      <c r="H86" s="37"/>
      <c r="I86" s="30" t="s">
        <v>32</v>
      </c>
      <c r="J86" s="33" t="str">
        <f>E21</f>
        <v>Vladimír Vidai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30</v>
      </c>
      <c r="D87" s="37"/>
      <c r="E87" s="37"/>
      <c r="F87" s="28" t="str">
        <f>IF(E18="","",E18)</f>
        <v>Vyplň údaj</v>
      </c>
      <c r="G87" s="37"/>
      <c r="H87" s="37"/>
      <c r="I87" s="30" t="s">
        <v>37</v>
      </c>
      <c r="J87" s="33" t="str">
        <f>E24</f>
        <v xml:space="preserve"> 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3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47"/>
      <c r="B89" s="148"/>
      <c r="C89" s="149" t="s">
        <v>109</v>
      </c>
      <c r="D89" s="150" t="s">
        <v>60</v>
      </c>
      <c r="E89" s="150" t="s">
        <v>56</v>
      </c>
      <c r="F89" s="150" t="s">
        <v>57</v>
      </c>
      <c r="G89" s="150" t="s">
        <v>110</v>
      </c>
      <c r="H89" s="150" t="s">
        <v>111</v>
      </c>
      <c r="I89" s="150" t="s">
        <v>112</v>
      </c>
      <c r="J89" s="150" t="s">
        <v>95</v>
      </c>
      <c r="K89" s="151" t="s">
        <v>113</v>
      </c>
      <c r="L89" s="152"/>
      <c r="M89" s="69" t="s">
        <v>19</v>
      </c>
      <c r="N89" s="70" t="s">
        <v>45</v>
      </c>
      <c r="O89" s="70" t="s">
        <v>114</v>
      </c>
      <c r="P89" s="70" t="s">
        <v>115</v>
      </c>
      <c r="Q89" s="70" t="s">
        <v>116</v>
      </c>
      <c r="R89" s="70" t="s">
        <v>117</v>
      </c>
      <c r="S89" s="70" t="s">
        <v>118</v>
      </c>
      <c r="T89" s="71" t="s">
        <v>119</v>
      </c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63" s="2" customFormat="1" ht="22.9" customHeight="1">
      <c r="A90" s="35"/>
      <c r="B90" s="36"/>
      <c r="C90" s="76" t="s">
        <v>120</v>
      </c>
      <c r="D90" s="37"/>
      <c r="E90" s="37"/>
      <c r="F90" s="37"/>
      <c r="G90" s="37"/>
      <c r="H90" s="37"/>
      <c r="I90" s="37"/>
      <c r="J90" s="153">
        <f>BK90</f>
        <v>0</v>
      </c>
      <c r="K90" s="37"/>
      <c r="L90" s="40"/>
      <c r="M90" s="72"/>
      <c r="N90" s="154"/>
      <c r="O90" s="73"/>
      <c r="P90" s="155">
        <f>P91+P200</f>
        <v>0</v>
      </c>
      <c r="Q90" s="73"/>
      <c r="R90" s="155">
        <f>R91+R200</f>
        <v>11.552298069999999</v>
      </c>
      <c r="S90" s="73"/>
      <c r="T90" s="156">
        <f>T91+T200</f>
        <v>3.5976407200000002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74</v>
      </c>
      <c r="AU90" s="18" t="s">
        <v>96</v>
      </c>
      <c r="BK90" s="157">
        <f>BK91+BK200</f>
        <v>0</v>
      </c>
    </row>
    <row r="91" spans="2:63" s="12" customFormat="1" ht="25.9" customHeight="1">
      <c r="B91" s="158"/>
      <c r="C91" s="159"/>
      <c r="D91" s="160" t="s">
        <v>74</v>
      </c>
      <c r="E91" s="161" t="s">
        <v>121</v>
      </c>
      <c r="F91" s="161" t="s">
        <v>122</v>
      </c>
      <c r="G91" s="159"/>
      <c r="H91" s="159"/>
      <c r="I91" s="162"/>
      <c r="J91" s="163">
        <f>BK91</f>
        <v>0</v>
      </c>
      <c r="K91" s="159"/>
      <c r="L91" s="164"/>
      <c r="M91" s="165"/>
      <c r="N91" s="166"/>
      <c r="O91" s="166"/>
      <c r="P91" s="167">
        <f>P92+P136+P163+P185+P197</f>
        <v>0</v>
      </c>
      <c r="Q91" s="166"/>
      <c r="R91" s="167">
        <f>R92+R136+R163+R185+R197</f>
        <v>5.7284571</v>
      </c>
      <c r="S91" s="166"/>
      <c r="T91" s="168">
        <f>T92+T136+T163+T185+T197</f>
        <v>1.219532</v>
      </c>
      <c r="AR91" s="169" t="s">
        <v>80</v>
      </c>
      <c r="AT91" s="170" t="s">
        <v>74</v>
      </c>
      <c r="AU91" s="170" t="s">
        <v>75</v>
      </c>
      <c r="AY91" s="169" t="s">
        <v>123</v>
      </c>
      <c r="BK91" s="171">
        <f>BK92+BK136+BK163+BK185+BK197</f>
        <v>0</v>
      </c>
    </row>
    <row r="92" spans="2:63" s="12" customFormat="1" ht="22.9" customHeight="1">
      <c r="B92" s="158"/>
      <c r="C92" s="159"/>
      <c r="D92" s="160" t="s">
        <v>74</v>
      </c>
      <c r="E92" s="172" t="s">
        <v>124</v>
      </c>
      <c r="F92" s="172" t="s">
        <v>125</v>
      </c>
      <c r="G92" s="159"/>
      <c r="H92" s="159"/>
      <c r="I92" s="162"/>
      <c r="J92" s="173">
        <f>BK92</f>
        <v>0</v>
      </c>
      <c r="K92" s="159"/>
      <c r="L92" s="164"/>
      <c r="M92" s="165"/>
      <c r="N92" s="166"/>
      <c r="O92" s="166"/>
      <c r="P92" s="167">
        <f>SUM(P93:P135)</f>
        <v>0</v>
      </c>
      <c r="Q92" s="166"/>
      <c r="R92" s="167">
        <f>SUM(R93:R135)</f>
        <v>5.6772633</v>
      </c>
      <c r="S92" s="166"/>
      <c r="T92" s="168">
        <f>SUM(T93:T135)</f>
        <v>0</v>
      </c>
      <c r="AR92" s="169" t="s">
        <v>80</v>
      </c>
      <c r="AT92" s="170" t="s">
        <v>74</v>
      </c>
      <c r="AU92" s="170" t="s">
        <v>80</v>
      </c>
      <c r="AY92" s="169" t="s">
        <v>123</v>
      </c>
      <c r="BK92" s="171">
        <f>SUM(BK93:BK135)</f>
        <v>0</v>
      </c>
    </row>
    <row r="93" spans="1:65" s="2" customFormat="1" ht="24.2" customHeight="1">
      <c r="A93" s="35"/>
      <c r="B93" s="36"/>
      <c r="C93" s="174" t="s">
        <v>80</v>
      </c>
      <c r="D93" s="174" t="s">
        <v>126</v>
      </c>
      <c r="E93" s="175" t="s">
        <v>127</v>
      </c>
      <c r="F93" s="176" t="s">
        <v>128</v>
      </c>
      <c r="G93" s="177" t="s">
        <v>129</v>
      </c>
      <c r="H93" s="178">
        <v>35.471</v>
      </c>
      <c r="I93" s="179"/>
      <c r="J93" s="180">
        <f>ROUND(I93*H93,2)</f>
        <v>0</v>
      </c>
      <c r="K93" s="176" t="s">
        <v>130</v>
      </c>
      <c r="L93" s="40"/>
      <c r="M93" s="181" t="s">
        <v>19</v>
      </c>
      <c r="N93" s="182" t="s">
        <v>46</v>
      </c>
      <c r="O93" s="65"/>
      <c r="P93" s="183">
        <f>O93*H93</f>
        <v>0</v>
      </c>
      <c r="Q93" s="183">
        <v>0.0102</v>
      </c>
      <c r="R93" s="183">
        <f>Q93*H93</f>
        <v>0.36180419999999996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131</v>
      </c>
      <c r="AT93" s="185" t="s">
        <v>126</v>
      </c>
      <c r="AU93" s="185" t="s">
        <v>84</v>
      </c>
      <c r="AY93" s="18" t="s">
        <v>123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80</v>
      </c>
      <c r="BK93" s="186">
        <f>ROUND(I93*H93,2)</f>
        <v>0</v>
      </c>
      <c r="BL93" s="18" t="s">
        <v>131</v>
      </c>
      <c r="BM93" s="185" t="s">
        <v>132</v>
      </c>
    </row>
    <row r="94" spans="1:47" s="2" customFormat="1" ht="11.25">
      <c r="A94" s="35"/>
      <c r="B94" s="36"/>
      <c r="C94" s="37"/>
      <c r="D94" s="187" t="s">
        <v>133</v>
      </c>
      <c r="E94" s="37"/>
      <c r="F94" s="188" t="s">
        <v>134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133</v>
      </c>
      <c r="AU94" s="18" t="s">
        <v>84</v>
      </c>
    </row>
    <row r="95" spans="2:51" s="13" customFormat="1" ht="11.25">
      <c r="B95" s="192"/>
      <c r="C95" s="193"/>
      <c r="D95" s="194" t="s">
        <v>135</v>
      </c>
      <c r="E95" s="193"/>
      <c r="F95" s="195" t="s">
        <v>136</v>
      </c>
      <c r="G95" s="193"/>
      <c r="H95" s="196">
        <v>35.471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135</v>
      </c>
      <c r="AU95" s="202" t="s">
        <v>84</v>
      </c>
      <c r="AV95" s="13" t="s">
        <v>84</v>
      </c>
      <c r="AW95" s="13" t="s">
        <v>4</v>
      </c>
      <c r="AX95" s="13" t="s">
        <v>80</v>
      </c>
      <c r="AY95" s="202" t="s">
        <v>123</v>
      </c>
    </row>
    <row r="96" spans="1:65" s="2" customFormat="1" ht="21.75" customHeight="1">
      <c r="A96" s="35"/>
      <c r="B96" s="36"/>
      <c r="C96" s="174" t="s">
        <v>84</v>
      </c>
      <c r="D96" s="174" t="s">
        <v>126</v>
      </c>
      <c r="E96" s="175" t="s">
        <v>137</v>
      </c>
      <c r="F96" s="176" t="s">
        <v>138</v>
      </c>
      <c r="G96" s="177" t="s">
        <v>129</v>
      </c>
      <c r="H96" s="178">
        <v>23.648</v>
      </c>
      <c r="I96" s="179"/>
      <c r="J96" s="180">
        <f>ROUND(I96*H96,2)</f>
        <v>0</v>
      </c>
      <c r="K96" s="176" t="s">
        <v>130</v>
      </c>
      <c r="L96" s="40"/>
      <c r="M96" s="181" t="s">
        <v>19</v>
      </c>
      <c r="N96" s="182" t="s">
        <v>46</v>
      </c>
      <c r="O96" s="65"/>
      <c r="P96" s="183">
        <f>O96*H96</f>
        <v>0</v>
      </c>
      <c r="Q96" s="183">
        <v>0.0415</v>
      </c>
      <c r="R96" s="183">
        <f>Q96*H96</f>
        <v>0.981392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131</v>
      </c>
      <c r="AT96" s="185" t="s">
        <v>126</v>
      </c>
      <c r="AU96" s="185" t="s">
        <v>84</v>
      </c>
      <c r="AY96" s="18" t="s">
        <v>123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131</v>
      </c>
      <c r="BM96" s="185" t="s">
        <v>139</v>
      </c>
    </row>
    <row r="97" spans="1:47" s="2" customFormat="1" ht="11.25">
      <c r="A97" s="35"/>
      <c r="B97" s="36"/>
      <c r="C97" s="37"/>
      <c r="D97" s="187" t="s">
        <v>133</v>
      </c>
      <c r="E97" s="37"/>
      <c r="F97" s="188" t="s">
        <v>140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133</v>
      </c>
      <c r="AU97" s="18" t="s">
        <v>84</v>
      </c>
    </row>
    <row r="98" spans="2:51" s="13" customFormat="1" ht="11.25">
      <c r="B98" s="192"/>
      <c r="C98" s="193"/>
      <c r="D98" s="194" t="s">
        <v>135</v>
      </c>
      <c r="E98" s="193"/>
      <c r="F98" s="195" t="s">
        <v>141</v>
      </c>
      <c r="G98" s="193"/>
      <c r="H98" s="196">
        <v>23.648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135</v>
      </c>
      <c r="AU98" s="202" t="s">
        <v>84</v>
      </c>
      <c r="AV98" s="13" t="s">
        <v>84</v>
      </c>
      <c r="AW98" s="13" t="s">
        <v>4</v>
      </c>
      <c r="AX98" s="13" t="s">
        <v>80</v>
      </c>
      <c r="AY98" s="202" t="s">
        <v>123</v>
      </c>
    </row>
    <row r="99" spans="1:65" s="2" customFormat="1" ht="24.2" customHeight="1">
      <c r="A99" s="35"/>
      <c r="B99" s="36"/>
      <c r="C99" s="174" t="s">
        <v>142</v>
      </c>
      <c r="D99" s="174" t="s">
        <v>126</v>
      </c>
      <c r="E99" s="175" t="s">
        <v>143</v>
      </c>
      <c r="F99" s="176" t="s">
        <v>144</v>
      </c>
      <c r="G99" s="177" t="s">
        <v>145</v>
      </c>
      <c r="H99" s="178">
        <v>53.13</v>
      </c>
      <c r="I99" s="179"/>
      <c r="J99" s="180">
        <f>ROUND(I99*H99,2)</f>
        <v>0</v>
      </c>
      <c r="K99" s="176" t="s">
        <v>130</v>
      </c>
      <c r="L99" s="40"/>
      <c r="M99" s="181" t="s">
        <v>19</v>
      </c>
      <c r="N99" s="182" t="s">
        <v>46</v>
      </c>
      <c r="O99" s="65"/>
      <c r="P99" s="183">
        <f>O99*H99</f>
        <v>0</v>
      </c>
      <c r="Q99" s="183">
        <v>0.0057</v>
      </c>
      <c r="R99" s="183">
        <f>Q99*H99</f>
        <v>0.302841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131</v>
      </c>
      <c r="AT99" s="185" t="s">
        <v>126</v>
      </c>
      <c r="AU99" s="185" t="s">
        <v>84</v>
      </c>
      <c r="AY99" s="18" t="s">
        <v>123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131</v>
      </c>
      <c r="BM99" s="185" t="s">
        <v>146</v>
      </c>
    </row>
    <row r="100" spans="1:47" s="2" customFormat="1" ht="11.25">
      <c r="A100" s="35"/>
      <c r="B100" s="36"/>
      <c r="C100" s="37"/>
      <c r="D100" s="187" t="s">
        <v>133</v>
      </c>
      <c r="E100" s="37"/>
      <c r="F100" s="188" t="s">
        <v>147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133</v>
      </c>
      <c r="AU100" s="18" t="s">
        <v>84</v>
      </c>
    </row>
    <row r="101" spans="2:51" s="13" customFormat="1" ht="11.25">
      <c r="B101" s="192"/>
      <c r="C101" s="193"/>
      <c r="D101" s="194" t="s">
        <v>135</v>
      </c>
      <c r="E101" s="203" t="s">
        <v>19</v>
      </c>
      <c r="F101" s="195" t="s">
        <v>148</v>
      </c>
      <c r="G101" s="193"/>
      <c r="H101" s="196">
        <v>8.2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135</v>
      </c>
      <c r="AU101" s="202" t="s">
        <v>84</v>
      </c>
      <c r="AV101" s="13" t="s">
        <v>84</v>
      </c>
      <c r="AW101" s="13" t="s">
        <v>36</v>
      </c>
      <c r="AX101" s="13" t="s">
        <v>75</v>
      </c>
      <c r="AY101" s="202" t="s">
        <v>123</v>
      </c>
    </row>
    <row r="102" spans="2:51" s="13" customFormat="1" ht="11.25">
      <c r="B102" s="192"/>
      <c r="C102" s="193"/>
      <c r="D102" s="194" t="s">
        <v>135</v>
      </c>
      <c r="E102" s="203" t="s">
        <v>19</v>
      </c>
      <c r="F102" s="195" t="s">
        <v>149</v>
      </c>
      <c r="G102" s="193"/>
      <c r="H102" s="196">
        <v>35.82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135</v>
      </c>
      <c r="AU102" s="202" t="s">
        <v>84</v>
      </c>
      <c r="AV102" s="13" t="s">
        <v>84</v>
      </c>
      <c r="AW102" s="13" t="s">
        <v>36</v>
      </c>
      <c r="AX102" s="13" t="s">
        <v>75</v>
      </c>
      <c r="AY102" s="202" t="s">
        <v>123</v>
      </c>
    </row>
    <row r="103" spans="2:51" s="13" customFormat="1" ht="11.25">
      <c r="B103" s="192"/>
      <c r="C103" s="193"/>
      <c r="D103" s="194" t="s">
        <v>135</v>
      </c>
      <c r="E103" s="203" t="s">
        <v>19</v>
      </c>
      <c r="F103" s="195" t="s">
        <v>150</v>
      </c>
      <c r="G103" s="193"/>
      <c r="H103" s="196">
        <v>9.11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135</v>
      </c>
      <c r="AU103" s="202" t="s">
        <v>84</v>
      </c>
      <c r="AV103" s="13" t="s">
        <v>84</v>
      </c>
      <c r="AW103" s="13" t="s">
        <v>36</v>
      </c>
      <c r="AX103" s="13" t="s">
        <v>75</v>
      </c>
      <c r="AY103" s="202" t="s">
        <v>123</v>
      </c>
    </row>
    <row r="104" spans="2:51" s="14" customFormat="1" ht="11.25">
      <c r="B104" s="204"/>
      <c r="C104" s="205"/>
      <c r="D104" s="194" t="s">
        <v>135</v>
      </c>
      <c r="E104" s="206" t="s">
        <v>19</v>
      </c>
      <c r="F104" s="207" t="s">
        <v>151</v>
      </c>
      <c r="G104" s="205"/>
      <c r="H104" s="208">
        <v>53.129999999999995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135</v>
      </c>
      <c r="AU104" s="214" t="s">
        <v>84</v>
      </c>
      <c r="AV104" s="14" t="s">
        <v>131</v>
      </c>
      <c r="AW104" s="14" t="s">
        <v>36</v>
      </c>
      <c r="AX104" s="14" t="s">
        <v>80</v>
      </c>
      <c r="AY104" s="214" t="s">
        <v>123</v>
      </c>
    </row>
    <row r="105" spans="1:65" s="2" customFormat="1" ht="24.2" customHeight="1">
      <c r="A105" s="35"/>
      <c r="B105" s="36"/>
      <c r="C105" s="174" t="s">
        <v>131</v>
      </c>
      <c r="D105" s="174" t="s">
        <v>126</v>
      </c>
      <c r="E105" s="175" t="s">
        <v>152</v>
      </c>
      <c r="F105" s="176" t="s">
        <v>153</v>
      </c>
      <c r="G105" s="177" t="s">
        <v>145</v>
      </c>
      <c r="H105" s="178">
        <v>10.7</v>
      </c>
      <c r="I105" s="179"/>
      <c r="J105" s="180">
        <f>ROUND(I105*H105,2)</f>
        <v>0</v>
      </c>
      <c r="K105" s="176" t="s">
        <v>130</v>
      </c>
      <c r="L105" s="40"/>
      <c r="M105" s="181" t="s">
        <v>19</v>
      </c>
      <c r="N105" s="182" t="s">
        <v>46</v>
      </c>
      <c r="O105" s="65"/>
      <c r="P105" s="183">
        <f>O105*H105</f>
        <v>0</v>
      </c>
      <c r="Q105" s="183">
        <v>0.017</v>
      </c>
      <c r="R105" s="183">
        <f>Q105*H105</f>
        <v>0.1819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131</v>
      </c>
      <c r="AT105" s="185" t="s">
        <v>126</v>
      </c>
      <c r="AU105" s="185" t="s">
        <v>84</v>
      </c>
      <c r="AY105" s="18" t="s">
        <v>123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131</v>
      </c>
      <c r="BM105" s="185" t="s">
        <v>154</v>
      </c>
    </row>
    <row r="106" spans="1:47" s="2" customFormat="1" ht="11.25">
      <c r="A106" s="35"/>
      <c r="B106" s="36"/>
      <c r="C106" s="37"/>
      <c r="D106" s="187" t="s">
        <v>133</v>
      </c>
      <c r="E106" s="37"/>
      <c r="F106" s="188" t="s">
        <v>155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133</v>
      </c>
      <c r="AU106" s="18" t="s">
        <v>84</v>
      </c>
    </row>
    <row r="107" spans="2:51" s="13" customFormat="1" ht="11.25">
      <c r="B107" s="192"/>
      <c r="C107" s="193"/>
      <c r="D107" s="194" t="s">
        <v>135</v>
      </c>
      <c r="E107" s="203" t="s">
        <v>19</v>
      </c>
      <c r="F107" s="195" t="s">
        <v>156</v>
      </c>
      <c r="G107" s="193"/>
      <c r="H107" s="196">
        <v>10.7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135</v>
      </c>
      <c r="AU107" s="202" t="s">
        <v>84</v>
      </c>
      <c r="AV107" s="13" t="s">
        <v>84</v>
      </c>
      <c r="AW107" s="13" t="s">
        <v>36</v>
      </c>
      <c r="AX107" s="13" t="s">
        <v>80</v>
      </c>
      <c r="AY107" s="202" t="s">
        <v>123</v>
      </c>
    </row>
    <row r="108" spans="1:65" s="2" customFormat="1" ht="21.75" customHeight="1">
      <c r="A108" s="35"/>
      <c r="B108" s="36"/>
      <c r="C108" s="174" t="s">
        <v>157</v>
      </c>
      <c r="D108" s="174" t="s">
        <v>126</v>
      </c>
      <c r="E108" s="175" t="s">
        <v>158</v>
      </c>
      <c r="F108" s="176" t="s">
        <v>159</v>
      </c>
      <c r="G108" s="177" t="s">
        <v>145</v>
      </c>
      <c r="H108" s="178">
        <v>2.1</v>
      </c>
      <c r="I108" s="179"/>
      <c r="J108" s="180">
        <f>ROUND(I108*H108,2)</f>
        <v>0</v>
      </c>
      <c r="K108" s="176" t="s">
        <v>130</v>
      </c>
      <c r="L108" s="40"/>
      <c r="M108" s="181" t="s">
        <v>19</v>
      </c>
      <c r="N108" s="182" t="s">
        <v>46</v>
      </c>
      <c r="O108" s="65"/>
      <c r="P108" s="183">
        <f>O108*H108</f>
        <v>0</v>
      </c>
      <c r="Q108" s="183">
        <v>0.00735</v>
      </c>
      <c r="R108" s="183">
        <f>Q108*H108</f>
        <v>0.015435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131</v>
      </c>
      <c r="AT108" s="185" t="s">
        <v>126</v>
      </c>
      <c r="AU108" s="185" t="s">
        <v>84</v>
      </c>
      <c r="AY108" s="18" t="s">
        <v>123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131</v>
      </c>
      <c r="BM108" s="185" t="s">
        <v>160</v>
      </c>
    </row>
    <row r="109" spans="1:47" s="2" customFormat="1" ht="11.25">
      <c r="A109" s="35"/>
      <c r="B109" s="36"/>
      <c r="C109" s="37"/>
      <c r="D109" s="187" t="s">
        <v>133</v>
      </c>
      <c r="E109" s="37"/>
      <c r="F109" s="188" t="s">
        <v>161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133</v>
      </c>
      <c r="AU109" s="18" t="s">
        <v>84</v>
      </c>
    </row>
    <row r="110" spans="2:51" s="13" customFormat="1" ht="11.25">
      <c r="B110" s="192"/>
      <c r="C110" s="193"/>
      <c r="D110" s="194" t="s">
        <v>135</v>
      </c>
      <c r="E110" s="203" t="s">
        <v>19</v>
      </c>
      <c r="F110" s="195" t="s">
        <v>162</v>
      </c>
      <c r="G110" s="193"/>
      <c r="H110" s="196">
        <v>2.1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135</v>
      </c>
      <c r="AU110" s="202" t="s">
        <v>84</v>
      </c>
      <c r="AV110" s="13" t="s">
        <v>84</v>
      </c>
      <c r="AW110" s="13" t="s">
        <v>36</v>
      </c>
      <c r="AX110" s="13" t="s">
        <v>80</v>
      </c>
      <c r="AY110" s="202" t="s">
        <v>123</v>
      </c>
    </row>
    <row r="111" spans="1:65" s="2" customFormat="1" ht="16.5" customHeight="1">
      <c r="A111" s="35"/>
      <c r="B111" s="36"/>
      <c r="C111" s="174" t="s">
        <v>163</v>
      </c>
      <c r="D111" s="174" t="s">
        <v>126</v>
      </c>
      <c r="E111" s="175" t="s">
        <v>164</v>
      </c>
      <c r="F111" s="176" t="s">
        <v>165</v>
      </c>
      <c r="G111" s="177" t="s">
        <v>145</v>
      </c>
      <c r="H111" s="178">
        <v>2.52</v>
      </c>
      <c r="I111" s="179"/>
      <c r="J111" s="180">
        <f>ROUND(I111*H111,2)</f>
        <v>0</v>
      </c>
      <c r="K111" s="176" t="s">
        <v>130</v>
      </c>
      <c r="L111" s="40"/>
      <c r="M111" s="181" t="s">
        <v>19</v>
      </c>
      <c r="N111" s="182" t="s">
        <v>46</v>
      </c>
      <c r="O111" s="65"/>
      <c r="P111" s="183">
        <f>O111*H111</f>
        <v>0</v>
      </c>
      <c r="Q111" s="183">
        <v>0.00026</v>
      </c>
      <c r="R111" s="183">
        <f>Q111*H111</f>
        <v>0.0006552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131</v>
      </c>
      <c r="AT111" s="185" t="s">
        <v>126</v>
      </c>
      <c r="AU111" s="185" t="s">
        <v>84</v>
      </c>
      <c r="AY111" s="18" t="s">
        <v>123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80</v>
      </c>
      <c r="BK111" s="186">
        <f>ROUND(I111*H111,2)</f>
        <v>0</v>
      </c>
      <c r="BL111" s="18" t="s">
        <v>131</v>
      </c>
      <c r="BM111" s="185" t="s">
        <v>166</v>
      </c>
    </row>
    <row r="112" spans="1:47" s="2" customFormat="1" ht="11.25">
      <c r="A112" s="35"/>
      <c r="B112" s="36"/>
      <c r="C112" s="37"/>
      <c r="D112" s="187" t="s">
        <v>133</v>
      </c>
      <c r="E112" s="37"/>
      <c r="F112" s="188" t="s">
        <v>167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133</v>
      </c>
      <c r="AU112" s="18" t="s">
        <v>84</v>
      </c>
    </row>
    <row r="113" spans="2:51" s="13" customFormat="1" ht="11.25">
      <c r="B113" s="192"/>
      <c r="C113" s="193"/>
      <c r="D113" s="194" t="s">
        <v>135</v>
      </c>
      <c r="E113" s="193"/>
      <c r="F113" s="195" t="s">
        <v>168</v>
      </c>
      <c r="G113" s="193"/>
      <c r="H113" s="196">
        <v>2.52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135</v>
      </c>
      <c r="AU113" s="202" t="s">
        <v>84</v>
      </c>
      <c r="AV113" s="13" t="s">
        <v>84</v>
      </c>
      <c r="AW113" s="13" t="s">
        <v>4</v>
      </c>
      <c r="AX113" s="13" t="s">
        <v>80</v>
      </c>
      <c r="AY113" s="202" t="s">
        <v>123</v>
      </c>
    </row>
    <row r="114" spans="1:65" s="2" customFormat="1" ht="21.75" customHeight="1">
      <c r="A114" s="35"/>
      <c r="B114" s="36"/>
      <c r="C114" s="174" t="s">
        <v>169</v>
      </c>
      <c r="D114" s="174" t="s">
        <v>126</v>
      </c>
      <c r="E114" s="175" t="s">
        <v>170</v>
      </c>
      <c r="F114" s="176" t="s">
        <v>171</v>
      </c>
      <c r="G114" s="177" t="s">
        <v>145</v>
      </c>
      <c r="H114" s="178">
        <v>2.1</v>
      </c>
      <c r="I114" s="179"/>
      <c r="J114" s="180">
        <f>ROUND(I114*H114,2)</f>
        <v>0</v>
      </c>
      <c r="K114" s="176" t="s">
        <v>130</v>
      </c>
      <c r="L114" s="40"/>
      <c r="M114" s="181" t="s">
        <v>19</v>
      </c>
      <c r="N114" s="182" t="s">
        <v>46</v>
      </c>
      <c r="O114" s="65"/>
      <c r="P114" s="183">
        <f>O114*H114</f>
        <v>0</v>
      </c>
      <c r="Q114" s="183">
        <v>0.02048</v>
      </c>
      <c r="R114" s="183">
        <f>Q114*H114</f>
        <v>0.043008000000000005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131</v>
      </c>
      <c r="AT114" s="185" t="s">
        <v>126</v>
      </c>
      <c r="AU114" s="185" t="s">
        <v>84</v>
      </c>
      <c r="AY114" s="18" t="s">
        <v>123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80</v>
      </c>
      <c r="BK114" s="186">
        <f>ROUND(I114*H114,2)</f>
        <v>0</v>
      </c>
      <c r="BL114" s="18" t="s">
        <v>131</v>
      </c>
      <c r="BM114" s="185" t="s">
        <v>172</v>
      </c>
    </row>
    <row r="115" spans="1:47" s="2" customFormat="1" ht="11.25">
      <c r="A115" s="35"/>
      <c r="B115" s="36"/>
      <c r="C115" s="37"/>
      <c r="D115" s="187" t="s">
        <v>133</v>
      </c>
      <c r="E115" s="37"/>
      <c r="F115" s="188" t="s">
        <v>173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133</v>
      </c>
      <c r="AU115" s="18" t="s">
        <v>84</v>
      </c>
    </row>
    <row r="116" spans="1:65" s="2" customFormat="1" ht="24.2" customHeight="1">
      <c r="A116" s="35"/>
      <c r="B116" s="36"/>
      <c r="C116" s="174" t="s">
        <v>174</v>
      </c>
      <c r="D116" s="174" t="s">
        <v>126</v>
      </c>
      <c r="E116" s="175" t="s">
        <v>175</v>
      </c>
      <c r="F116" s="176" t="s">
        <v>176</v>
      </c>
      <c r="G116" s="177" t="s">
        <v>145</v>
      </c>
      <c r="H116" s="178">
        <v>2.1</v>
      </c>
      <c r="I116" s="179"/>
      <c r="J116" s="180">
        <f>ROUND(I116*H116,2)</f>
        <v>0</v>
      </c>
      <c r="K116" s="176" t="s">
        <v>130</v>
      </c>
      <c r="L116" s="40"/>
      <c r="M116" s="181" t="s">
        <v>19</v>
      </c>
      <c r="N116" s="182" t="s">
        <v>46</v>
      </c>
      <c r="O116" s="65"/>
      <c r="P116" s="183">
        <f>O116*H116</f>
        <v>0</v>
      </c>
      <c r="Q116" s="183">
        <v>0.0154</v>
      </c>
      <c r="R116" s="183">
        <f>Q116*H116</f>
        <v>0.03234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131</v>
      </c>
      <c r="AT116" s="185" t="s">
        <v>126</v>
      </c>
      <c r="AU116" s="185" t="s">
        <v>84</v>
      </c>
      <c r="AY116" s="18" t="s">
        <v>123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80</v>
      </c>
      <c r="BK116" s="186">
        <f>ROUND(I116*H116,2)</f>
        <v>0</v>
      </c>
      <c r="BL116" s="18" t="s">
        <v>131</v>
      </c>
      <c r="BM116" s="185" t="s">
        <v>177</v>
      </c>
    </row>
    <row r="117" spans="1:47" s="2" customFormat="1" ht="11.25">
      <c r="A117" s="35"/>
      <c r="B117" s="36"/>
      <c r="C117" s="37"/>
      <c r="D117" s="187" t="s">
        <v>133</v>
      </c>
      <c r="E117" s="37"/>
      <c r="F117" s="188" t="s">
        <v>178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133</v>
      </c>
      <c r="AU117" s="18" t="s">
        <v>84</v>
      </c>
    </row>
    <row r="118" spans="1:65" s="2" customFormat="1" ht="16.5" customHeight="1">
      <c r="A118" s="35"/>
      <c r="B118" s="36"/>
      <c r="C118" s="174" t="s">
        <v>179</v>
      </c>
      <c r="D118" s="174" t="s">
        <v>126</v>
      </c>
      <c r="E118" s="175" t="s">
        <v>180</v>
      </c>
      <c r="F118" s="176" t="s">
        <v>181</v>
      </c>
      <c r="G118" s="177" t="s">
        <v>145</v>
      </c>
      <c r="H118" s="178">
        <v>2.52</v>
      </c>
      <c r="I118" s="179"/>
      <c r="J118" s="180">
        <f>ROUND(I118*H118,2)</f>
        <v>0</v>
      </c>
      <c r="K118" s="176" t="s">
        <v>130</v>
      </c>
      <c r="L118" s="40"/>
      <c r="M118" s="181" t="s">
        <v>19</v>
      </c>
      <c r="N118" s="182" t="s">
        <v>46</v>
      </c>
      <c r="O118" s="65"/>
      <c r="P118" s="183">
        <f>O118*H118</f>
        <v>0</v>
      </c>
      <c r="Q118" s="183">
        <v>0.004</v>
      </c>
      <c r="R118" s="183">
        <f>Q118*H118</f>
        <v>0.01008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131</v>
      </c>
      <c r="AT118" s="185" t="s">
        <v>126</v>
      </c>
      <c r="AU118" s="185" t="s">
        <v>84</v>
      </c>
      <c r="AY118" s="18" t="s">
        <v>123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80</v>
      </c>
      <c r="BK118" s="186">
        <f>ROUND(I118*H118,2)</f>
        <v>0</v>
      </c>
      <c r="BL118" s="18" t="s">
        <v>131</v>
      </c>
      <c r="BM118" s="185" t="s">
        <v>182</v>
      </c>
    </row>
    <row r="119" spans="1:47" s="2" customFormat="1" ht="11.25">
      <c r="A119" s="35"/>
      <c r="B119" s="36"/>
      <c r="C119" s="37"/>
      <c r="D119" s="187" t="s">
        <v>133</v>
      </c>
      <c r="E119" s="37"/>
      <c r="F119" s="188" t="s">
        <v>183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133</v>
      </c>
      <c r="AU119" s="18" t="s">
        <v>84</v>
      </c>
    </row>
    <row r="120" spans="2:51" s="13" customFormat="1" ht="11.25">
      <c r="B120" s="192"/>
      <c r="C120" s="193"/>
      <c r="D120" s="194" t="s">
        <v>135</v>
      </c>
      <c r="E120" s="193"/>
      <c r="F120" s="195" t="s">
        <v>168</v>
      </c>
      <c r="G120" s="193"/>
      <c r="H120" s="196">
        <v>2.52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135</v>
      </c>
      <c r="AU120" s="202" t="s">
        <v>84</v>
      </c>
      <c r="AV120" s="13" t="s">
        <v>84</v>
      </c>
      <c r="AW120" s="13" t="s">
        <v>4</v>
      </c>
      <c r="AX120" s="13" t="s">
        <v>80</v>
      </c>
      <c r="AY120" s="202" t="s">
        <v>123</v>
      </c>
    </row>
    <row r="121" spans="1:65" s="2" customFormat="1" ht="24.2" customHeight="1">
      <c r="A121" s="35"/>
      <c r="B121" s="36"/>
      <c r="C121" s="174" t="s">
        <v>184</v>
      </c>
      <c r="D121" s="174" t="s">
        <v>126</v>
      </c>
      <c r="E121" s="175" t="s">
        <v>185</v>
      </c>
      <c r="F121" s="176" t="s">
        <v>186</v>
      </c>
      <c r="G121" s="177" t="s">
        <v>129</v>
      </c>
      <c r="H121" s="178">
        <v>81.014</v>
      </c>
      <c r="I121" s="179"/>
      <c r="J121" s="180">
        <f>ROUND(I121*H121,2)</f>
        <v>0</v>
      </c>
      <c r="K121" s="176" t="s">
        <v>130</v>
      </c>
      <c r="L121" s="40"/>
      <c r="M121" s="181" t="s">
        <v>19</v>
      </c>
      <c r="N121" s="182" t="s">
        <v>46</v>
      </c>
      <c r="O121" s="65"/>
      <c r="P121" s="183">
        <f>O121*H121</f>
        <v>0</v>
      </c>
      <c r="Q121" s="183">
        <v>0.0102</v>
      </c>
      <c r="R121" s="183">
        <f>Q121*H121</f>
        <v>0.8263428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131</v>
      </c>
      <c r="AT121" s="185" t="s">
        <v>126</v>
      </c>
      <c r="AU121" s="185" t="s">
        <v>84</v>
      </c>
      <c r="AY121" s="18" t="s">
        <v>123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131</v>
      </c>
      <c r="BM121" s="185" t="s">
        <v>187</v>
      </c>
    </row>
    <row r="122" spans="1:47" s="2" customFormat="1" ht="11.25">
      <c r="A122" s="35"/>
      <c r="B122" s="36"/>
      <c r="C122" s="37"/>
      <c r="D122" s="187" t="s">
        <v>133</v>
      </c>
      <c r="E122" s="37"/>
      <c r="F122" s="188" t="s">
        <v>188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133</v>
      </c>
      <c r="AU122" s="18" t="s">
        <v>84</v>
      </c>
    </row>
    <row r="123" spans="2:51" s="13" customFormat="1" ht="11.25">
      <c r="B123" s="192"/>
      <c r="C123" s="193"/>
      <c r="D123" s="194" t="s">
        <v>135</v>
      </c>
      <c r="E123" s="193"/>
      <c r="F123" s="195" t="s">
        <v>189</v>
      </c>
      <c r="G123" s="193"/>
      <c r="H123" s="196">
        <v>81.014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135</v>
      </c>
      <c r="AU123" s="202" t="s">
        <v>84</v>
      </c>
      <c r="AV123" s="13" t="s">
        <v>84</v>
      </c>
      <c r="AW123" s="13" t="s">
        <v>4</v>
      </c>
      <c r="AX123" s="13" t="s">
        <v>80</v>
      </c>
      <c r="AY123" s="202" t="s">
        <v>123</v>
      </c>
    </row>
    <row r="124" spans="1:65" s="2" customFormat="1" ht="21.75" customHeight="1">
      <c r="A124" s="35"/>
      <c r="B124" s="36"/>
      <c r="C124" s="174" t="s">
        <v>190</v>
      </c>
      <c r="D124" s="174" t="s">
        <v>126</v>
      </c>
      <c r="E124" s="175" t="s">
        <v>191</v>
      </c>
      <c r="F124" s="176" t="s">
        <v>192</v>
      </c>
      <c r="G124" s="177" t="s">
        <v>129</v>
      </c>
      <c r="H124" s="178">
        <v>40.507</v>
      </c>
      <c r="I124" s="179"/>
      <c r="J124" s="180">
        <f>ROUND(I124*H124,2)</f>
        <v>0</v>
      </c>
      <c r="K124" s="176" t="s">
        <v>130</v>
      </c>
      <c r="L124" s="40"/>
      <c r="M124" s="181" t="s">
        <v>19</v>
      </c>
      <c r="N124" s="182" t="s">
        <v>46</v>
      </c>
      <c r="O124" s="65"/>
      <c r="P124" s="183">
        <f>O124*H124</f>
        <v>0</v>
      </c>
      <c r="Q124" s="183">
        <v>0.0415</v>
      </c>
      <c r="R124" s="183">
        <f>Q124*H124</f>
        <v>1.6810405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131</v>
      </c>
      <c r="AT124" s="185" t="s">
        <v>126</v>
      </c>
      <c r="AU124" s="185" t="s">
        <v>84</v>
      </c>
      <c r="AY124" s="18" t="s">
        <v>123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80</v>
      </c>
      <c r="BK124" s="186">
        <f>ROUND(I124*H124,2)</f>
        <v>0</v>
      </c>
      <c r="BL124" s="18" t="s">
        <v>131</v>
      </c>
      <c r="BM124" s="185" t="s">
        <v>193</v>
      </c>
    </row>
    <row r="125" spans="1:47" s="2" customFormat="1" ht="11.25">
      <c r="A125" s="35"/>
      <c r="B125" s="36"/>
      <c r="C125" s="37"/>
      <c r="D125" s="187" t="s">
        <v>133</v>
      </c>
      <c r="E125" s="37"/>
      <c r="F125" s="188" t="s">
        <v>194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133</v>
      </c>
      <c r="AU125" s="18" t="s">
        <v>84</v>
      </c>
    </row>
    <row r="126" spans="2:51" s="13" customFormat="1" ht="11.25">
      <c r="B126" s="192"/>
      <c r="C126" s="193"/>
      <c r="D126" s="194" t="s">
        <v>135</v>
      </c>
      <c r="E126" s="193"/>
      <c r="F126" s="195" t="s">
        <v>195</v>
      </c>
      <c r="G126" s="193"/>
      <c r="H126" s="196">
        <v>40.507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135</v>
      </c>
      <c r="AU126" s="202" t="s">
        <v>84</v>
      </c>
      <c r="AV126" s="13" t="s">
        <v>84</v>
      </c>
      <c r="AW126" s="13" t="s">
        <v>4</v>
      </c>
      <c r="AX126" s="13" t="s">
        <v>80</v>
      </c>
      <c r="AY126" s="202" t="s">
        <v>123</v>
      </c>
    </row>
    <row r="127" spans="1:65" s="2" customFormat="1" ht="24.2" customHeight="1">
      <c r="A127" s="35"/>
      <c r="B127" s="36"/>
      <c r="C127" s="174" t="s">
        <v>196</v>
      </c>
      <c r="D127" s="174" t="s">
        <v>126</v>
      </c>
      <c r="E127" s="175" t="s">
        <v>197</v>
      </c>
      <c r="F127" s="176" t="s">
        <v>198</v>
      </c>
      <c r="G127" s="177" t="s">
        <v>145</v>
      </c>
      <c r="H127" s="178">
        <v>113.978</v>
      </c>
      <c r="I127" s="179"/>
      <c r="J127" s="180">
        <f>ROUND(I127*H127,2)</f>
        <v>0</v>
      </c>
      <c r="K127" s="176" t="s">
        <v>130</v>
      </c>
      <c r="L127" s="40"/>
      <c r="M127" s="181" t="s">
        <v>19</v>
      </c>
      <c r="N127" s="182" t="s">
        <v>46</v>
      </c>
      <c r="O127" s="65"/>
      <c r="P127" s="183">
        <f>O127*H127</f>
        <v>0</v>
      </c>
      <c r="Q127" s="183">
        <v>0.0057</v>
      </c>
      <c r="R127" s="183">
        <f>Q127*H127</f>
        <v>0.6496746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131</v>
      </c>
      <c r="AT127" s="185" t="s">
        <v>126</v>
      </c>
      <c r="AU127" s="185" t="s">
        <v>84</v>
      </c>
      <c r="AY127" s="18" t="s">
        <v>123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131</v>
      </c>
      <c r="BM127" s="185" t="s">
        <v>199</v>
      </c>
    </row>
    <row r="128" spans="1:47" s="2" customFormat="1" ht="11.25">
      <c r="A128" s="35"/>
      <c r="B128" s="36"/>
      <c r="C128" s="37"/>
      <c r="D128" s="187" t="s">
        <v>133</v>
      </c>
      <c r="E128" s="37"/>
      <c r="F128" s="188" t="s">
        <v>200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133</v>
      </c>
      <c r="AU128" s="18" t="s">
        <v>84</v>
      </c>
    </row>
    <row r="129" spans="2:51" s="13" customFormat="1" ht="11.25">
      <c r="B129" s="192"/>
      <c r="C129" s="193"/>
      <c r="D129" s="194" t="s">
        <v>135</v>
      </c>
      <c r="E129" s="203" t="s">
        <v>19</v>
      </c>
      <c r="F129" s="195" t="s">
        <v>201</v>
      </c>
      <c r="G129" s="193"/>
      <c r="H129" s="196">
        <v>33.814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135</v>
      </c>
      <c r="AU129" s="202" t="s">
        <v>84</v>
      </c>
      <c r="AV129" s="13" t="s">
        <v>84</v>
      </c>
      <c r="AW129" s="13" t="s">
        <v>36</v>
      </c>
      <c r="AX129" s="13" t="s">
        <v>75</v>
      </c>
      <c r="AY129" s="202" t="s">
        <v>123</v>
      </c>
    </row>
    <row r="130" spans="2:51" s="13" customFormat="1" ht="11.25">
      <c r="B130" s="192"/>
      <c r="C130" s="193"/>
      <c r="D130" s="194" t="s">
        <v>135</v>
      </c>
      <c r="E130" s="203" t="s">
        <v>19</v>
      </c>
      <c r="F130" s="195" t="s">
        <v>202</v>
      </c>
      <c r="G130" s="193"/>
      <c r="H130" s="196">
        <v>60.082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135</v>
      </c>
      <c r="AU130" s="202" t="s">
        <v>84</v>
      </c>
      <c r="AV130" s="13" t="s">
        <v>84</v>
      </c>
      <c r="AW130" s="13" t="s">
        <v>36</v>
      </c>
      <c r="AX130" s="13" t="s">
        <v>75</v>
      </c>
      <c r="AY130" s="202" t="s">
        <v>123</v>
      </c>
    </row>
    <row r="131" spans="2:51" s="13" customFormat="1" ht="11.25">
      <c r="B131" s="192"/>
      <c r="C131" s="193"/>
      <c r="D131" s="194" t="s">
        <v>135</v>
      </c>
      <c r="E131" s="203" t="s">
        <v>19</v>
      </c>
      <c r="F131" s="195" t="s">
        <v>203</v>
      </c>
      <c r="G131" s="193"/>
      <c r="H131" s="196">
        <v>20.082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135</v>
      </c>
      <c r="AU131" s="202" t="s">
        <v>84</v>
      </c>
      <c r="AV131" s="13" t="s">
        <v>84</v>
      </c>
      <c r="AW131" s="13" t="s">
        <v>36</v>
      </c>
      <c r="AX131" s="13" t="s">
        <v>75</v>
      </c>
      <c r="AY131" s="202" t="s">
        <v>123</v>
      </c>
    </row>
    <row r="132" spans="2:51" s="14" customFormat="1" ht="11.25">
      <c r="B132" s="204"/>
      <c r="C132" s="205"/>
      <c r="D132" s="194" t="s">
        <v>135</v>
      </c>
      <c r="E132" s="206" t="s">
        <v>19</v>
      </c>
      <c r="F132" s="207" t="s">
        <v>151</v>
      </c>
      <c r="G132" s="205"/>
      <c r="H132" s="208">
        <v>113.97800000000001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135</v>
      </c>
      <c r="AU132" s="214" t="s">
        <v>84</v>
      </c>
      <c r="AV132" s="14" t="s">
        <v>131</v>
      </c>
      <c r="AW132" s="14" t="s">
        <v>36</v>
      </c>
      <c r="AX132" s="14" t="s">
        <v>80</v>
      </c>
      <c r="AY132" s="214" t="s">
        <v>123</v>
      </c>
    </row>
    <row r="133" spans="1:65" s="2" customFormat="1" ht="24.2" customHeight="1">
      <c r="A133" s="35"/>
      <c r="B133" s="36"/>
      <c r="C133" s="174" t="s">
        <v>204</v>
      </c>
      <c r="D133" s="174" t="s">
        <v>126</v>
      </c>
      <c r="E133" s="175" t="s">
        <v>205</v>
      </c>
      <c r="F133" s="176" t="s">
        <v>206</v>
      </c>
      <c r="G133" s="177" t="s">
        <v>145</v>
      </c>
      <c r="H133" s="178">
        <v>34.75</v>
      </c>
      <c r="I133" s="179"/>
      <c r="J133" s="180">
        <f>ROUND(I133*H133,2)</f>
        <v>0</v>
      </c>
      <c r="K133" s="176" t="s">
        <v>130</v>
      </c>
      <c r="L133" s="40"/>
      <c r="M133" s="181" t="s">
        <v>19</v>
      </c>
      <c r="N133" s="182" t="s">
        <v>46</v>
      </c>
      <c r="O133" s="65"/>
      <c r="P133" s="183">
        <f>O133*H133</f>
        <v>0</v>
      </c>
      <c r="Q133" s="183">
        <v>0.017</v>
      </c>
      <c r="R133" s="183">
        <f>Q133*H133</f>
        <v>0.59075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131</v>
      </c>
      <c r="AT133" s="185" t="s">
        <v>126</v>
      </c>
      <c r="AU133" s="185" t="s">
        <v>84</v>
      </c>
      <c r="AY133" s="18" t="s">
        <v>123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131</v>
      </c>
      <c r="BM133" s="185" t="s">
        <v>207</v>
      </c>
    </row>
    <row r="134" spans="1:47" s="2" customFormat="1" ht="11.25">
      <c r="A134" s="35"/>
      <c r="B134" s="36"/>
      <c r="C134" s="37"/>
      <c r="D134" s="187" t="s">
        <v>133</v>
      </c>
      <c r="E134" s="37"/>
      <c r="F134" s="188" t="s">
        <v>208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133</v>
      </c>
      <c r="AU134" s="18" t="s">
        <v>84</v>
      </c>
    </row>
    <row r="135" spans="2:51" s="13" customFormat="1" ht="11.25">
      <c r="B135" s="192"/>
      <c r="C135" s="193"/>
      <c r="D135" s="194" t="s">
        <v>135</v>
      </c>
      <c r="E135" s="203" t="s">
        <v>19</v>
      </c>
      <c r="F135" s="195" t="s">
        <v>209</v>
      </c>
      <c r="G135" s="193"/>
      <c r="H135" s="196">
        <v>34.75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135</v>
      </c>
      <c r="AU135" s="202" t="s">
        <v>84</v>
      </c>
      <c r="AV135" s="13" t="s">
        <v>84</v>
      </c>
      <c r="AW135" s="13" t="s">
        <v>36</v>
      </c>
      <c r="AX135" s="13" t="s">
        <v>80</v>
      </c>
      <c r="AY135" s="202" t="s">
        <v>123</v>
      </c>
    </row>
    <row r="136" spans="2:63" s="12" customFormat="1" ht="22.9" customHeight="1">
      <c r="B136" s="158"/>
      <c r="C136" s="159"/>
      <c r="D136" s="160" t="s">
        <v>74</v>
      </c>
      <c r="E136" s="172" t="s">
        <v>210</v>
      </c>
      <c r="F136" s="172" t="s">
        <v>211</v>
      </c>
      <c r="G136" s="159"/>
      <c r="H136" s="159"/>
      <c r="I136" s="162"/>
      <c r="J136" s="173">
        <f>BK136</f>
        <v>0</v>
      </c>
      <c r="K136" s="159"/>
      <c r="L136" s="164"/>
      <c r="M136" s="165"/>
      <c r="N136" s="166"/>
      <c r="O136" s="166"/>
      <c r="P136" s="167">
        <f>SUM(P137:P162)</f>
        <v>0</v>
      </c>
      <c r="Q136" s="166"/>
      <c r="R136" s="167">
        <f>SUM(R137:R162)</f>
        <v>0.051193800000000005</v>
      </c>
      <c r="S136" s="166"/>
      <c r="T136" s="168">
        <f>SUM(T137:T162)</f>
        <v>0</v>
      </c>
      <c r="AR136" s="169" t="s">
        <v>80</v>
      </c>
      <c r="AT136" s="170" t="s">
        <v>74</v>
      </c>
      <c r="AU136" s="170" t="s">
        <v>80</v>
      </c>
      <c r="AY136" s="169" t="s">
        <v>123</v>
      </c>
      <c r="BK136" s="171">
        <f>SUM(BK137:BK162)</f>
        <v>0</v>
      </c>
    </row>
    <row r="137" spans="1:65" s="2" customFormat="1" ht="24.2" customHeight="1">
      <c r="A137" s="35"/>
      <c r="B137" s="36"/>
      <c r="C137" s="174" t="s">
        <v>212</v>
      </c>
      <c r="D137" s="174" t="s">
        <v>126</v>
      </c>
      <c r="E137" s="175" t="s">
        <v>213</v>
      </c>
      <c r="F137" s="176" t="s">
        <v>214</v>
      </c>
      <c r="G137" s="177" t="s">
        <v>215</v>
      </c>
      <c r="H137" s="178">
        <v>632.365</v>
      </c>
      <c r="I137" s="179"/>
      <c r="J137" s="180">
        <f>ROUND(I137*H137,2)</f>
        <v>0</v>
      </c>
      <c r="K137" s="176" t="s">
        <v>130</v>
      </c>
      <c r="L137" s="40"/>
      <c r="M137" s="181" t="s">
        <v>19</v>
      </c>
      <c r="N137" s="182" t="s">
        <v>46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131</v>
      </c>
      <c r="AT137" s="185" t="s">
        <v>126</v>
      </c>
      <c r="AU137" s="185" t="s">
        <v>84</v>
      </c>
      <c r="AY137" s="18" t="s">
        <v>123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80</v>
      </c>
      <c r="BK137" s="186">
        <f>ROUND(I137*H137,2)</f>
        <v>0</v>
      </c>
      <c r="BL137" s="18" t="s">
        <v>131</v>
      </c>
      <c r="BM137" s="185" t="s">
        <v>216</v>
      </c>
    </row>
    <row r="138" spans="1:47" s="2" customFormat="1" ht="11.25">
      <c r="A138" s="35"/>
      <c r="B138" s="36"/>
      <c r="C138" s="37"/>
      <c r="D138" s="187" t="s">
        <v>133</v>
      </c>
      <c r="E138" s="37"/>
      <c r="F138" s="188" t="s">
        <v>217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133</v>
      </c>
      <c r="AU138" s="18" t="s">
        <v>84</v>
      </c>
    </row>
    <row r="139" spans="2:51" s="13" customFormat="1" ht="11.25">
      <c r="B139" s="192"/>
      <c r="C139" s="193"/>
      <c r="D139" s="194" t="s">
        <v>135</v>
      </c>
      <c r="E139" s="203" t="s">
        <v>19</v>
      </c>
      <c r="F139" s="195" t="s">
        <v>218</v>
      </c>
      <c r="G139" s="193"/>
      <c r="H139" s="196">
        <v>127.27</v>
      </c>
      <c r="I139" s="197"/>
      <c r="J139" s="193"/>
      <c r="K139" s="193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135</v>
      </c>
      <c r="AU139" s="202" t="s">
        <v>84</v>
      </c>
      <c r="AV139" s="13" t="s">
        <v>84</v>
      </c>
      <c r="AW139" s="13" t="s">
        <v>36</v>
      </c>
      <c r="AX139" s="13" t="s">
        <v>75</v>
      </c>
      <c r="AY139" s="202" t="s">
        <v>123</v>
      </c>
    </row>
    <row r="140" spans="2:51" s="13" customFormat="1" ht="11.25">
      <c r="B140" s="192"/>
      <c r="C140" s="193"/>
      <c r="D140" s="194" t="s">
        <v>135</v>
      </c>
      <c r="E140" s="203" t="s">
        <v>19</v>
      </c>
      <c r="F140" s="195" t="s">
        <v>219</v>
      </c>
      <c r="G140" s="193"/>
      <c r="H140" s="196">
        <v>127.715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135</v>
      </c>
      <c r="AU140" s="202" t="s">
        <v>84</v>
      </c>
      <c r="AV140" s="13" t="s">
        <v>84</v>
      </c>
      <c r="AW140" s="13" t="s">
        <v>36</v>
      </c>
      <c r="AX140" s="13" t="s">
        <v>75</v>
      </c>
      <c r="AY140" s="202" t="s">
        <v>123</v>
      </c>
    </row>
    <row r="141" spans="2:51" s="15" customFormat="1" ht="11.25">
      <c r="B141" s="215"/>
      <c r="C141" s="216"/>
      <c r="D141" s="194" t="s">
        <v>135</v>
      </c>
      <c r="E141" s="217" t="s">
        <v>19</v>
      </c>
      <c r="F141" s="218" t="s">
        <v>220</v>
      </c>
      <c r="G141" s="216"/>
      <c r="H141" s="219">
        <v>254.985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135</v>
      </c>
      <c r="AU141" s="225" t="s">
        <v>84</v>
      </c>
      <c r="AV141" s="15" t="s">
        <v>142</v>
      </c>
      <c r="AW141" s="15" t="s">
        <v>36</v>
      </c>
      <c r="AX141" s="15" t="s">
        <v>75</v>
      </c>
      <c r="AY141" s="225" t="s">
        <v>123</v>
      </c>
    </row>
    <row r="142" spans="2:51" s="13" customFormat="1" ht="11.25">
      <c r="B142" s="192"/>
      <c r="C142" s="193"/>
      <c r="D142" s="194" t="s">
        <v>135</v>
      </c>
      <c r="E142" s="203" t="s">
        <v>19</v>
      </c>
      <c r="F142" s="195" t="s">
        <v>221</v>
      </c>
      <c r="G142" s="193"/>
      <c r="H142" s="196">
        <v>112.6</v>
      </c>
      <c r="I142" s="197"/>
      <c r="J142" s="193"/>
      <c r="K142" s="193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135</v>
      </c>
      <c r="AU142" s="202" t="s">
        <v>84</v>
      </c>
      <c r="AV142" s="13" t="s">
        <v>84</v>
      </c>
      <c r="AW142" s="13" t="s">
        <v>36</v>
      </c>
      <c r="AX142" s="13" t="s">
        <v>75</v>
      </c>
      <c r="AY142" s="202" t="s">
        <v>123</v>
      </c>
    </row>
    <row r="143" spans="2:51" s="13" customFormat="1" ht="11.25">
      <c r="B143" s="192"/>
      <c r="C143" s="193"/>
      <c r="D143" s="194" t="s">
        <v>135</v>
      </c>
      <c r="E143" s="203" t="s">
        <v>19</v>
      </c>
      <c r="F143" s="195" t="s">
        <v>222</v>
      </c>
      <c r="G143" s="193"/>
      <c r="H143" s="196">
        <v>158.424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135</v>
      </c>
      <c r="AU143" s="202" t="s">
        <v>84</v>
      </c>
      <c r="AV143" s="13" t="s">
        <v>84</v>
      </c>
      <c r="AW143" s="13" t="s">
        <v>36</v>
      </c>
      <c r="AX143" s="13" t="s">
        <v>75</v>
      </c>
      <c r="AY143" s="202" t="s">
        <v>123</v>
      </c>
    </row>
    <row r="144" spans="2:51" s="15" customFormat="1" ht="11.25">
      <c r="B144" s="215"/>
      <c r="C144" s="216"/>
      <c r="D144" s="194" t="s">
        <v>135</v>
      </c>
      <c r="E144" s="217" t="s">
        <v>19</v>
      </c>
      <c r="F144" s="218" t="s">
        <v>223</v>
      </c>
      <c r="G144" s="216"/>
      <c r="H144" s="219">
        <v>271.024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135</v>
      </c>
      <c r="AU144" s="225" t="s">
        <v>84</v>
      </c>
      <c r="AV144" s="15" t="s">
        <v>142</v>
      </c>
      <c r="AW144" s="15" t="s">
        <v>36</v>
      </c>
      <c r="AX144" s="15" t="s">
        <v>75</v>
      </c>
      <c r="AY144" s="225" t="s">
        <v>123</v>
      </c>
    </row>
    <row r="145" spans="2:51" s="13" customFormat="1" ht="11.25">
      <c r="B145" s="192"/>
      <c r="C145" s="193"/>
      <c r="D145" s="194" t="s">
        <v>135</v>
      </c>
      <c r="E145" s="203" t="s">
        <v>19</v>
      </c>
      <c r="F145" s="195" t="s">
        <v>224</v>
      </c>
      <c r="G145" s="193"/>
      <c r="H145" s="196">
        <v>106.356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135</v>
      </c>
      <c r="AU145" s="202" t="s">
        <v>84</v>
      </c>
      <c r="AV145" s="13" t="s">
        <v>84</v>
      </c>
      <c r="AW145" s="13" t="s">
        <v>36</v>
      </c>
      <c r="AX145" s="13" t="s">
        <v>75</v>
      </c>
      <c r="AY145" s="202" t="s">
        <v>123</v>
      </c>
    </row>
    <row r="146" spans="2:51" s="15" customFormat="1" ht="11.25">
      <c r="B146" s="215"/>
      <c r="C146" s="216"/>
      <c r="D146" s="194" t="s">
        <v>135</v>
      </c>
      <c r="E146" s="217" t="s">
        <v>19</v>
      </c>
      <c r="F146" s="218" t="s">
        <v>225</v>
      </c>
      <c r="G146" s="216"/>
      <c r="H146" s="219">
        <v>106.356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135</v>
      </c>
      <c r="AU146" s="225" t="s">
        <v>84</v>
      </c>
      <c r="AV146" s="15" t="s">
        <v>142</v>
      </c>
      <c r="AW146" s="15" t="s">
        <v>36</v>
      </c>
      <c r="AX146" s="15" t="s">
        <v>75</v>
      </c>
      <c r="AY146" s="225" t="s">
        <v>123</v>
      </c>
    </row>
    <row r="147" spans="2:51" s="14" customFormat="1" ht="11.25">
      <c r="B147" s="204"/>
      <c r="C147" s="205"/>
      <c r="D147" s="194" t="s">
        <v>135</v>
      </c>
      <c r="E147" s="206" t="s">
        <v>19</v>
      </c>
      <c r="F147" s="207" t="s">
        <v>151</v>
      </c>
      <c r="G147" s="205"/>
      <c r="H147" s="208">
        <v>632.365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135</v>
      </c>
      <c r="AU147" s="214" t="s">
        <v>84</v>
      </c>
      <c r="AV147" s="14" t="s">
        <v>131</v>
      </c>
      <c r="AW147" s="14" t="s">
        <v>36</v>
      </c>
      <c r="AX147" s="14" t="s">
        <v>80</v>
      </c>
      <c r="AY147" s="214" t="s">
        <v>123</v>
      </c>
    </row>
    <row r="148" spans="1:65" s="2" customFormat="1" ht="24.2" customHeight="1">
      <c r="A148" s="35"/>
      <c r="B148" s="36"/>
      <c r="C148" s="174" t="s">
        <v>8</v>
      </c>
      <c r="D148" s="174" t="s">
        <v>126</v>
      </c>
      <c r="E148" s="175" t="s">
        <v>226</v>
      </c>
      <c r="F148" s="176" t="s">
        <v>227</v>
      </c>
      <c r="G148" s="177" t="s">
        <v>215</v>
      </c>
      <c r="H148" s="178">
        <v>18970.95</v>
      </c>
      <c r="I148" s="179"/>
      <c r="J148" s="180">
        <f>ROUND(I148*H148,2)</f>
        <v>0</v>
      </c>
      <c r="K148" s="176" t="s">
        <v>130</v>
      </c>
      <c r="L148" s="40"/>
      <c r="M148" s="181" t="s">
        <v>19</v>
      </c>
      <c r="N148" s="182" t="s">
        <v>46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131</v>
      </c>
      <c r="AT148" s="185" t="s">
        <v>126</v>
      </c>
      <c r="AU148" s="185" t="s">
        <v>84</v>
      </c>
      <c r="AY148" s="18" t="s">
        <v>123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80</v>
      </c>
      <c r="BK148" s="186">
        <f>ROUND(I148*H148,2)</f>
        <v>0</v>
      </c>
      <c r="BL148" s="18" t="s">
        <v>131</v>
      </c>
      <c r="BM148" s="185" t="s">
        <v>228</v>
      </c>
    </row>
    <row r="149" spans="1:47" s="2" customFormat="1" ht="11.25">
      <c r="A149" s="35"/>
      <c r="B149" s="36"/>
      <c r="C149" s="37"/>
      <c r="D149" s="187" t="s">
        <v>133</v>
      </c>
      <c r="E149" s="37"/>
      <c r="F149" s="188" t="s">
        <v>229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133</v>
      </c>
      <c r="AU149" s="18" t="s">
        <v>84</v>
      </c>
    </row>
    <row r="150" spans="2:51" s="13" customFormat="1" ht="11.25">
      <c r="B150" s="192"/>
      <c r="C150" s="193"/>
      <c r="D150" s="194" t="s">
        <v>135</v>
      </c>
      <c r="E150" s="193"/>
      <c r="F150" s="195" t="s">
        <v>230</v>
      </c>
      <c r="G150" s="193"/>
      <c r="H150" s="196">
        <v>18970.95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135</v>
      </c>
      <c r="AU150" s="202" t="s">
        <v>84</v>
      </c>
      <c r="AV150" s="13" t="s">
        <v>84</v>
      </c>
      <c r="AW150" s="13" t="s">
        <v>4</v>
      </c>
      <c r="AX150" s="13" t="s">
        <v>80</v>
      </c>
      <c r="AY150" s="202" t="s">
        <v>123</v>
      </c>
    </row>
    <row r="151" spans="1:65" s="2" customFormat="1" ht="24.2" customHeight="1">
      <c r="A151" s="35"/>
      <c r="B151" s="36"/>
      <c r="C151" s="174" t="s">
        <v>231</v>
      </c>
      <c r="D151" s="174" t="s">
        <v>126</v>
      </c>
      <c r="E151" s="175" t="s">
        <v>232</v>
      </c>
      <c r="F151" s="176" t="s">
        <v>233</v>
      </c>
      <c r="G151" s="177" t="s">
        <v>215</v>
      </c>
      <c r="H151" s="178">
        <v>632.365</v>
      </c>
      <c r="I151" s="179"/>
      <c r="J151" s="180">
        <f>ROUND(I151*H151,2)</f>
        <v>0</v>
      </c>
      <c r="K151" s="176" t="s">
        <v>130</v>
      </c>
      <c r="L151" s="40"/>
      <c r="M151" s="181" t="s">
        <v>19</v>
      </c>
      <c r="N151" s="182" t="s">
        <v>46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131</v>
      </c>
      <c r="AT151" s="185" t="s">
        <v>126</v>
      </c>
      <c r="AU151" s="185" t="s">
        <v>84</v>
      </c>
      <c r="AY151" s="18" t="s">
        <v>123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131</v>
      </c>
      <c r="BM151" s="185" t="s">
        <v>234</v>
      </c>
    </row>
    <row r="152" spans="1:47" s="2" customFormat="1" ht="11.25">
      <c r="A152" s="35"/>
      <c r="B152" s="36"/>
      <c r="C152" s="37"/>
      <c r="D152" s="187" t="s">
        <v>133</v>
      </c>
      <c r="E152" s="37"/>
      <c r="F152" s="188" t="s">
        <v>235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133</v>
      </c>
      <c r="AU152" s="18" t="s">
        <v>84</v>
      </c>
    </row>
    <row r="153" spans="1:65" s="2" customFormat="1" ht="24.2" customHeight="1">
      <c r="A153" s="35"/>
      <c r="B153" s="36"/>
      <c r="C153" s="174" t="s">
        <v>236</v>
      </c>
      <c r="D153" s="174" t="s">
        <v>126</v>
      </c>
      <c r="E153" s="175" t="s">
        <v>237</v>
      </c>
      <c r="F153" s="176" t="s">
        <v>238</v>
      </c>
      <c r="G153" s="177" t="s">
        <v>145</v>
      </c>
      <c r="H153" s="178">
        <v>243.78</v>
      </c>
      <c r="I153" s="179"/>
      <c r="J153" s="180">
        <f>ROUND(I153*H153,2)</f>
        <v>0</v>
      </c>
      <c r="K153" s="176" t="s">
        <v>130</v>
      </c>
      <c r="L153" s="40"/>
      <c r="M153" s="181" t="s">
        <v>19</v>
      </c>
      <c r="N153" s="182" t="s">
        <v>46</v>
      </c>
      <c r="O153" s="65"/>
      <c r="P153" s="183">
        <f>O153*H153</f>
        <v>0</v>
      </c>
      <c r="Q153" s="183">
        <v>0.00021</v>
      </c>
      <c r="R153" s="183">
        <f>Q153*H153</f>
        <v>0.051193800000000005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131</v>
      </c>
      <c r="AT153" s="185" t="s">
        <v>126</v>
      </c>
      <c r="AU153" s="185" t="s">
        <v>84</v>
      </c>
      <c r="AY153" s="18" t="s">
        <v>123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131</v>
      </c>
      <c r="BM153" s="185" t="s">
        <v>239</v>
      </c>
    </row>
    <row r="154" spans="1:47" s="2" customFormat="1" ht="11.25">
      <c r="A154" s="35"/>
      <c r="B154" s="36"/>
      <c r="C154" s="37"/>
      <c r="D154" s="187" t="s">
        <v>133</v>
      </c>
      <c r="E154" s="37"/>
      <c r="F154" s="188" t="s">
        <v>240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133</v>
      </c>
      <c r="AU154" s="18" t="s">
        <v>84</v>
      </c>
    </row>
    <row r="155" spans="2:51" s="13" customFormat="1" ht="11.25">
      <c r="B155" s="192"/>
      <c r="C155" s="193"/>
      <c r="D155" s="194" t="s">
        <v>135</v>
      </c>
      <c r="E155" s="203" t="s">
        <v>19</v>
      </c>
      <c r="F155" s="195" t="s">
        <v>241</v>
      </c>
      <c r="G155" s="193"/>
      <c r="H155" s="196">
        <v>26.24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135</v>
      </c>
      <c r="AU155" s="202" t="s">
        <v>84</v>
      </c>
      <c r="AV155" s="13" t="s">
        <v>84</v>
      </c>
      <c r="AW155" s="13" t="s">
        <v>36</v>
      </c>
      <c r="AX155" s="13" t="s">
        <v>75</v>
      </c>
      <c r="AY155" s="202" t="s">
        <v>123</v>
      </c>
    </row>
    <row r="156" spans="2:51" s="13" customFormat="1" ht="11.25">
      <c r="B156" s="192"/>
      <c r="C156" s="193"/>
      <c r="D156" s="194" t="s">
        <v>135</v>
      </c>
      <c r="E156" s="203" t="s">
        <v>19</v>
      </c>
      <c r="F156" s="195" t="s">
        <v>148</v>
      </c>
      <c r="G156" s="193"/>
      <c r="H156" s="196">
        <v>8.2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135</v>
      </c>
      <c r="AU156" s="202" t="s">
        <v>84</v>
      </c>
      <c r="AV156" s="13" t="s">
        <v>84</v>
      </c>
      <c r="AW156" s="13" t="s">
        <v>36</v>
      </c>
      <c r="AX156" s="13" t="s">
        <v>75</v>
      </c>
      <c r="AY156" s="202" t="s">
        <v>123</v>
      </c>
    </row>
    <row r="157" spans="2:51" s="13" customFormat="1" ht="11.25">
      <c r="B157" s="192"/>
      <c r="C157" s="193"/>
      <c r="D157" s="194" t="s">
        <v>135</v>
      </c>
      <c r="E157" s="203" t="s">
        <v>19</v>
      </c>
      <c r="F157" s="195" t="s">
        <v>149</v>
      </c>
      <c r="G157" s="193"/>
      <c r="H157" s="196">
        <v>35.82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135</v>
      </c>
      <c r="AU157" s="202" t="s">
        <v>84</v>
      </c>
      <c r="AV157" s="13" t="s">
        <v>84</v>
      </c>
      <c r="AW157" s="13" t="s">
        <v>36</v>
      </c>
      <c r="AX157" s="13" t="s">
        <v>75</v>
      </c>
      <c r="AY157" s="202" t="s">
        <v>123</v>
      </c>
    </row>
    <row r="158" spans="2:51" s="13" customFormat="1" ht="11.25">
      <c r="B158" s="192"/>
      <c r="C158" s="193"/>
      <c r="D158" s="194" t="s">
        <v>135</v>
      </c>
      <c r="E158" s="203" t="s">
        <v>19</v>
      </c>
      <c r="F158" s="195" t="s">
        <v>242</v>
      </c>
      <c r="G158" s="193"/>
      <c r="H158" s="196">
        <v>52.11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135</v>
      </c>
      <c r="AU158" s="202" t="s">
        <v>84</v>
      </c>
      <c r="AV158" s="13" t="s">
        <v>84</v>
      </c>
      <c r="AW158" s="13" t="s">
        <v>36</v>
      </c>
      <c r="AX158" s="13" t="s">
        <v>75</v>
      </c>
      <c r="AY158" s="202" t="s">
        <v>123</v>
      </c>
    </row>
    <row r="159" spans="2:51" s="13" customFormat="1" ht="11.25">
      <c r="B159" s="192"/>
      <c r="C159" s="193"/>
      <c r="D159" s="194" t="s">
        <v>135</v>
      </c>
      <c r="E159" s="203" t="s">
        <v>19</v>
      </c>
      <c r="F159" s="195" t="s">
        <v>243</v>
      </c>
      <c r="G159" s="193"/>
      <c r="H159" s="196">
        <v>61.82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135</v>
      </c>
      <c r="AU159" s="202" t="s">
        <v>84</v>
      </c>
      <c r="AV159" s="13" t="s">
        <v>84</v>
      </c>
      <c r="AW159" s="13" t="s">
        <v>36</v>
      </c>
      <c r="AX159" s="13" t="s">
        <v>75</v>
      </c>
      <c r="AY159" s="202" t="s">
        <v>123</v>
      </c>
    </row>
    <row r="160" spans="2:51" s="13" customFormat="1" ht="11.25">
      <c r="B160" s="192"/>
      <c r="C160" s="193"/>
      <c r="D160" s="194" t="s">
        <v>135</v>
      </c>
      <c r="E160" s="203" t="s">
        <v>19</v>
      </c>
      <c r="F160" s="195" t="s">
        <v>244</v>
      </c>
      <c r="G160" s="193"/>
      <c r="H160" s="196">
        <v>48.89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135</v>
      </c>
      <c r="AU160" s="202" t="s">
        <v>84</v>
      </c>
      <c r="AV160" s="13" t="s">
        <v>84</v>
      </c>
      <c r="AW160" s="13" t="s">
        <v>36</v>
      </c>
      <c r="AX160" s="13" t="s">
        <v>75</v>
      </c>
      <c r="AY160" s="202" t="s">
        <v>123</v>
      </c>
    </row>
    <row r="161" spans="2:51" s="13" customFormat="1" ht="11.25">
      <c r="B161" s="192"/>
      <c r="C161" s="193"/>
      <c r="D161" s="194" t="s">
        <v>135</v>
      </c>
      <c r="E161" s="203" t="s">
        <v>19</v>
      </c>
      <c r="F161" s="195" t="s">
        <v>156</v>
      </c>
      <c r="G161" s="193"/>
      <c r="H161" s="196">
        <v>10.7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135</v>
      </c>
      <c r="AU161" s="202" t="s">
        <v>84</v>
      </c>
      <c r="AV161" s="13" t="s">
        <v>84</v>
      </c>
      <c r="AW161" s="13" t="s">
        <v>36</v>
      </c>
      <c r="AX161" s="13" t="s">
        <v>75</v>
      </c>
      <c r="AY161" s="202" t="s">
        <v>123</v>
      </c>
    </row>
    <row r="162" spans="2:51" s="14" customFormat="1" ht="11.25">
      <c r="B162" s="204"/>
      <c r="C162" s="205"/>
      <c r="D162" s="194" t="s">
        <v>135</v>
      </c>
      <c r="E162" s="206" t="s">
        <v>19</v>
      </c>
      <c r="F162" s="207" t="s">
        <v>151</v>
      </c>
      <c r="G162" s="205"/>
      <c r="H162" s="208">
        <v>243.77999999999997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135</v>
      </c>
      <c r="AU162" s="214" t="s">
        <v>84</v>
      </c>
      <c r="AV162" s="14" t="s">
        <v>131</v>
      </c>
      <c r="AW162" s="14" t="s">
        <v>36</v>
      </c>
      <c r="AX162" s="14" t="s">
        <v>80</v>
      </c>
      <c r="AY162" s="214" t="s">
        <v>123</v>
      </c>
    </row>
    <row r="163" spans="2:63" s="12" customFormat="1" ht="22.9" customHeight="1">
      <c r="B163" s="158"/>
      <c r="C163" s="159"/>
      <c r="D163" s="160" t="s">
        <v>74</v>
      </c>
      <c r="E163" s="172" t="s">
        <v>245</v>
      </c>
      <c r="F163" s="172" t="s">
        <v>246</v>
      </c>
      <c r="G163" s="159"/>
      <c r="H163" s="159"/>
      <c r="I163" s="162"/>
      <c r="J163" s="173">
        <f>BK163</f>
        <v>0</v>
      </c>
      <c r="K163" s="159"/>
      <c r="L163" s="164"/>
      <c r="M163" s="165"/>
      <c r="N163" s="166"/>
      <c r="O163" s="166"/>
      <c r="P163" s="167">
        <f>SUM(P164:P184)</f>
        <v>0</v>
      </c>
      <c r="Q163" s="166"/>
      <c r="R163" s="167">
        <f>SUM(R164:R184)</f>
        <v>0</v>
      </c>
      <c r="S163" s="166"/>
      <c r="T163" s="168">
        <f>SUM(T164:T184)</f>
        <v>1.219532</v>
      </c>
      <c r="AR163" s="169" t="s">
        <v>80</v>
      </c>
      <c r="AT163" s="170" t="s">
        <v>74</v>
      </c>
      <c r="AU163" s="170" t="s">
        <v>80</v>
      </c>
      <c r="AY163" s="169" t="s">
        <v>123</v>
      </c>
      <c r="BK163" s="171">
        <f>SUM(BK164:BK184)</f>
        <v>0</v>
      </c>
    </row>
    <row r="164" spans="1:65" s="2" customFormat="1" ht="21.75" customHeight="1">
      <c r="A164" s="35"/>
      <c r="B164" s="36"/>
      <c r="C164" s="174" t="s">
        <v>247</v>
      </c>
      <c r="D164" s="174" t="s">
        <v>126</v>
      </c>
      <c r="E164" s="175" t="s">
        <v>248</v>
      </c>
      <c r="F164" s="176" t="s">
        <v>249</v>
      </c>
      <c r="G164" s="177" t="s">
        <v>145</v>
      </c>
      <c r="H164" s="178">
        <v>53.13</v>
      </c>
      <c r="I164" s="179"/>
      <c r="J164" s="180">
        <f>ROUND(I164*H164,2)</f>
        <v>0</v>
      </c>
      <c r="K164" s="176" t="s">
        <v>130</v>
      </c>
      <c r="L164" s="40"/>
      <c r="M164" s="181" t="s">
        <v>19</v>
      </c>
      <c r="N164" s="182" t="s">
        <v>46</v>
      </c>
      <c r="O164" s="65"/>
      <c r="P164" s="183">
        <f>O164*H164</f>
        <v>0</v>
      </c>
      <c r="Q164" s="183">
        <v>0</v>
      </c>
      <c r="R164" s="183">
        <f>Q164*H164</f>
        <v>0</v>
      </c>
      <c r="S164" s="183">
        <v>0.004</v>
      </c>
      <c r="T164" s="184">
        <f>S164*H164</f>
        <v>0.21252000000000001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131</v>
      </c>
      <c r="AT164" s="185" t="s">
        <v>126</v>
      </c>
      <c r="AU164" s="185" t="s">
        <v>84</v>
      </c>
      <c r="AY164" s="18" t="s">
        <v>123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80</v>
      </c>
      <c r="BK164" s="186">
        <f>ROUND(I164*H164,2)</f>
        <v>0</v>
      </c>
      <c r="BL164" s="18" t="s">
        <v>131</v>
      </c>
      <c r="BM164" s="185" t="s">
        <v>250</v>
      </c>
    </row>
    <row r="165" spans="1:47" s="2" customFormat="1" ht="11.25">
      <c r="A165" s="35"/>
      <c r="B165" s="36"/>
      <c r="C165" s="37"/>
      <c r="D165" s="187" t="s">
        <v>133</v>
      </c>
      <c r="E165" s="37"/>
      <c r="F165" s="188" t="s">
        <v>251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133</v>
      </c>
      <c r="AU165" s="18" t="s">
        <v>84</v>
      </c>
    </row>
    <row r="166" spans="2:51" s="13" customFormat="1" ht="11.25">
      <c r="B166" s="192"/>
      <c r="C166" s="193"/>
      <c r="D166" s="194" t="s">
        <v>135</v>
      </c>
      <c r="E166" s="203" t="s">
        <v>19</v>
      </c>
      <c r="F166" s="195" t="s">
        <v>148</v>
      </c>
      <c r="G166" s="193"/>
      <c r="H166" s="196">
        <v>8.2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135</v>
      </c>
      <c r="AU166" s="202" t="s">
        <v>84</v>
      </c>
      <c r="AV166" s="13" t="s">
        <v>84</v>
      </c>
      <c r="AW166" s="13" t="s">
        <v>36</v>
      </c>
      <c r="AX166" s="13" t="s">
        <v>75</v>
      </c>
      <c r="AY166" s="202" t="s">
        <v>123</v>
      </c>
    </row>
    <row r="167" spans="2:51" s="13" customFormat="1" ht="11.25">
      <c r="B167" s="192"/>
      <c r="C167" s="193"/>
      <c r="D167" s="194" t="s">
        <v>135</v>
      </c>
      <c r="E167" s="203" t="s">
        <v>19</v>
      </c>
      <c r="F167" s="195" t="s">
        <v>149</v>
      </c>
      <c r="G167" s="193"/>
      <c r="H167" s="196">
        <v>35.82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135</v>
      </c>
      <c r="AU167" s="202" t="s">
        <v>84</v>
      </c>
      <c r="AV167" s="13" t="s">
        <v>84</v>
      </c>
      <c r="AW167" s="13" t="s">
        <v>36</v>
      </c>
      <c r="AX167" s="13" t="s">
        <v>75</v>
      </c>
      <c r="AY167" s="202" t="s">
        <v>123</v>
      </c>
    </row>
    <row r="168" spans="2:51" s="13" customFormat="1" ht="11.25">
      <c r="B168" s="192"/>
      <c r="C168" s="193"/>
      <c r="D168" s="194" t="s">
        <v>135</v>
      </c>
      <c r="E168" s="203" t="s">
        <v>19</v>
      </c>
      <c r="F168" s="195" t="s">
        <v>150</v>
      </c>
      <c r="G168" s="193"/>
      <c r="H168" s="196">
        <v>9.11</v>
      </c>
      <c r="I168" s="197"/>
      <c r="J168" s="193"/>
      <c r="K168" s="193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135</v>
      </c>
      <c r="AU168" s="202" t="s">
        <v>84</v>
      </c>
      <c r="AV168" s="13" t="s">
        <v>84</v>
      </c>
      <c r="AW168" s="13" t="s">
        <v>36</v>
      </c>
      <c r="AX168" s="13" t="s">
        <v>75</v>
      </c>
      <c r="AY168" s="202" t="s">
        <v>123</v>
      </c>
    </row>
    <row r="169" spans="2:51" s="14" customFormat="1" ht="11.25">
      <c r="B169" s="204"/>
      <c r="C169" s="205"/>
      <c r="D169" s="194" t="s">
        <v>135</v>
      </c>
      <c r="E169" s="206" t="s">
        <v>19</v>
      </c>
      <c r="F169" s="207" t="s">
        <v>151</v>
      </c>
      <c r="G169" s="205"/>
      <c r="H169" s="208">
        <v>53.129999999999995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135</v>
      </c>
      <c r="AU169" s="214" t="s">
        <v>84</v>
      </c>
      <c r="AV169" s="14" t="s">
        <v>131</v>
      </c>
      <c r="AW169" s="14" t="s">
        <v>36</v>
      </c>
      <c r="AX169" s="14" t="s">
        <v>80</v>
      </c>
      <c r="AY169" s="214" t="s">
        <v>123</v>
      </c>
    </row>
    <row r="170" spans="1:65" s="2" customFormat="1" ht="21.75" customHeight="1">
      <c r="A170" s="35"/>
      <c r="B170" s="36"/>
      <c r="C170" s="174" t="s">
        <v>252</v>
      </c>
      <c r="D170" s="174" t="s">
        <v>126</v>
      </c>
      <c r="E170" s="175" t="s">
        <v>253</v>
      </c>
      <c r="F170" s="176" t="s">
        <v>254</v>
      </c>
      <c r="G170" s="177" t="s">
        <v>145</v>
      </c>
      <c r="H170" s="178">
        <v>10.7</v>
      </c>
      <c r="I170" s="179"/>
      <c r="J170" s="180">
        <f>ROUND(I170*H170,2)</f>
        <v>0</v>
      </c>
      <c r="K170" s="176" t="s">
        <v>130</v>
      </c>
      <c r="L170" s="40"/>
      <c r="M170" s="181" t="s">
        <v>19</v>
      </c>
      <c r="N170" s="182" t="s">
        <v>46</v>
      </c>
      <c r="O170" s="65"/>
      <c r="P170" s="183">
        <f>O170*H170</f>
        <v>0</v>
      </c>
      <c r="Q170" s="183">
        <v>0</v>
      </c>
      <c r="R170" s="183">
        <f>Q170*H170</f>
        <v>0</v>
      </c>
      <c r="S170" s="183">
        <v>0.01</v>
      </c>
      <c r="T170" s="184">
        <f>S170*H170</f>
        <v>0.107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131</v>
      </c>
      <c r="AT170" s="185" t="s">
        <v>126</v>
      </c>
      <c r="AU170" s="185" t="s">
        <v>84</v>
      </c>
      <c r="AY170" s="18" t="s">
        <v>123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8" t="s">
        <v>80</v>
      </c>
      <c r="BK170" s="186">
        <f>ROUND(I170*H170,2)</f>
        <v>0</v>
      </c>
      <c r="BL170" s="18" t="s">
        <v>131</v>
      </c>
      <c r="BM170" s="185" t="s">
        <v>255</v>
      </c>
    </row>
    <row r="171" spans="1:47" s="2" customFormat="1" ht="11.25">
      <c r="A171" s="35"/>
      <c r="B171" s="36"/>
      <c r="C171" s="37"/>
      <c r="D171" s="187" t="s">
        <v>133</v>
      </c>
      <c r="E171" s="37"/>
      <c r="F171" s="188" t="s">
        <v>256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133</v>
      </c>
      <c r="AU171" s="18" t="s">
        <v>84</v>
      </c>
    </row>
    <row r="172" spans="2:51" s="13" customFormat="1" ht="11.25">
      <c r="B172" s="192"/>
      <c r="C172" s="193"/>
      <c r="D172" s="194" t="s">
        <v>135</v>
      </c>
      <c r="E172" s="203" t="s">
        <v>19</v>
      </c>
      <c r="F172" s="195" t="s">
        <v>156</v>
      </c>
      <c r="G172" s="193"/>
      <c r="H172" s="196">
        <v>10.7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135</v>
      </c>
      <c r="AU172" s="202" t="s">
        <v>84</v>
      </c>
      <c r="AV172" s="13" t="s">
        <v>84</v>
      </c>
      <c r="AW172" s="13" t="s">
        <v>36</v>
      </c>
      <c r="AX172" s="13" t="s">
        <v>80</v>
      </c>
      <c r="AY172" s="202" t="s">
        <v>123</v>
      </c>
    </row>
    <row r="173" spans="1:65" s="2" customFormat="1" ht="24.2" customHeight="1">
      <c r="A173" s="35"/>
      <c r="B173" s="36"/>
      <c r="C173" s="174" t="s">
        <v>257</v>
      </c>
      <c r="D173" s="174" t="s">
        <v>126</v>
      </c>
      <c r="E173" s="175" t="s">
        <v>258</v>
      </c>
      <c r="F173" s="176" t="s">
        <v>259</v>
      </c>
      <c r="G173" s="177" t="s">
        <v>145</v>
      </c>
      <c r="H173" s="178">
        <v>113.978</v>
      </c>
      <c r="I173" s="179"/>
      <c r="J173" s="180">
        <f>ROUND(I173*H173,2)</f>
        <v>0</v>
      </c>
      <c r="K173" s="176" t="s">
        <v>130</v>
      </c>
      <c r="L173" s="40"/>
      <c r="M173" s="181" t="s">
        <v>19</v>
      </c>
      <c r="N173" s="182" t="s">
        <v>46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0.004</v>
      </c>
      <c r="T173" s="184">
        <f>S173*H173</f>
        <v>0.455912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131</v>
      </c>
      <c r="AT173" s="185" t="s">
        <v>126</v>
      </c>
      <c r="AU173" s="185" t="s">
        <v>84</v>
      </c>
      <c r="AY173" s="18" t="s">
        <v>123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131</v>
      </c>
      <c r="BM173" s="185" t="s">
        <v>260</v>
      </c>
    </row>
    <row r="174" spans="1:47" s="2" customFormat="1" ht="11.25">
      <c r="A174" s="35"/>
      <c r="B174" s="36"/>
      <c r="C174" s="37"/>
      <c r="D174" s="187" t="s">
        <v>133</v>
      </c>
      <c r="E174" s="37"/>
      <c r="F174" s="188" t="s">
        <v>261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133</v>
      </c>
      <c r="AU174" s="18" t="s">
        <v>84</v>
      </c>
    </row>
    <row r="175" spans="2:51" s="13" customFormat="1" ht="11.25">
      <c r="B175" s="192"/>
      <c r="C175" s="193"/>
      <c r="D175" s="194" t="s">
        <v>135</v>
      </c>
      <c r="E175" s="203" t="s">
        <v>19</v>
      </c>
      <c r="F175" s="195" t="s">
        <v>201</v>
      </c>
      <c r="G175" s="193"/>
      <c r="H175" s="196">
        <v>33.814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135</v>
      </c>
      <c r="AU175" s="202" t="s">
        <v>84</v>
      </c>
      <c r="AV175" s="13" t="s">
        <v>84</v>
      </c>
      <c r="AW175" s="13" t="s">
        <v>36</v>
      </c>
      <c r="AX175" s="13" t="s">
        <v>75</v>
      </c>
      <c r="AY175" s="202" t="s">
        <v>123</v>
      </c>
    </row>
    <row r="176" spans="2:51" s="13" customFormat="1" ht="11.25">
      <c r="B176" s="192"/>
      <c r="C176" s="193"/>
      <c r="D176" s="194" t="s">
        <v>135</v>
      </c>
      <c r="E176" s="203" t="s">
        <v>19</v>
      </c>
      <c r="F176" s="195" t="s">
        <v>202</v>
      </c>
      <c r="G176" s="193"/>
      <c r="H176" s="196">
        <v>60.082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135</v>
      </c>
      <c r="AU176" s="202" t="s">
        <v>84</v>
      </c>
      <c r="AV176" s="13" t="s">
        <v>84</v>
      </c>
      <c r="AW176" s="13" t="s">
        <v>36</v>
      </c>
      <c r="AX176" s="13" t="s">
        <v>75</v>
      </c>
      <c r="AY176" s="202" t="s">
        <v>123</v>
      </c>
    </row>
    <row r="177" spans="2:51" s="13" customFormat="1" ht="11.25">
      <c r="B177" s="192"/>
      <c r="C177" s="193"/>
      <c r="D177" s="194" t="s">
        <v>135</v>
      </c>
      <c r="E177" s="203" t="s">
        <v>19</v>
      </c>
      <c r="F177" s="195" t="s">
        <v>203</v>
      </c>
      <c r="G177" s="193"/>
      <c r="H177" s="196">
        <v>20.082</v>
      </c>
      <c r="I177" s="197"/>
      <c r="J177" s="193"/>
      <c r="K177" s="193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135</v>
      </c>
      <c r="AU177" s="202" t="s">
        <v>84</v>
      </c>
      <c r="AV177" s="13" t="s">
        <v>84</v>
      </c>
      <c r="AW177" s="13" t="s">
        <v>36</v>
      </c>
      <c r="AX177" s="13" t="s">
        <v>75</v>
      </c>
      <c r="AY177" s="202" t="s">
        <v>123</v>
      </c>
    </row>
    <row r="178" spans="2:51" s="14" customFormat="1" ht="11.25">
      <c r="B178" s="204"/>
      <c r="C178" s="205"/>
      <c r="D178" s="194" t="s">
        <v>135</v>
      </c>
      <c r="E178" s="206" t="s">
        <v>19</v>
      </c>
      <c r="F178" s="207" t="s">
        <v>151</v>
      </c>
      <c r="G178" s="205"/>
      <c r="H178" s="208">
        <v>113.97800000000001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135</v>
      </c>
      <c r="AU178" s="214" t="s">
        <v>84</v>
      </c>
      <c r="AV178" s="14" t="s">
        <v>131</v>
      </c>
      <c r="AW178" s="14" t="s">
        <v>36</v>
      </c>
      <c r="AX178" s="14" t="s">
        <v>80</v>
      </c>
      <c r="AY178" s="214" t="s">
        <v>123</v>
      </c>
    </row>
    <row r="179" spans="1:65" s="2" customFormat="1" ht="24.2" customHeight="1">
      <c r="A179" s="35"/>
      <c r="B179" s="36"/>
      <c r="C179" s="174" t="s">
        <v>7</v>
      </c>
      <c r="D179" s="174" t="s">
        <v>126</v>
      </c>
      <c r="E179" s="175" t="s">
        <v>262</v>
      </c>
      <c r="F179" s="176" t="s">
        <v>263</v>
      </c>
      <c r="G179" s="177" t="s">
        <v>145</v>
      </c>
      <c r="H179" s="178">
        <v>34.75</v>
      </c>
      <c r="I179" s="179"/>
      <c r="J179" s="180">
        <f>ROUND(I179*H179,2)</f>
        <v>0</v>
      </c>
      <c r="K179" s="176" t="s">
        <v>130</v>
      </c>
      <c r="L179" s="40"/>
      <c r="M179" s="181" t="s">
        <v>19</v>
      </c>
      <c r="N179" s="182" t="s">
        <v>46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0.01</v>
      </c>
      <c r="T179" s="184">
        <f>S179*H179</f>
        <v>0.34750000000000003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131</v>
      </c>
      <c r="AT179" s="185" t="s">
        <v>126</v>
      </c>
      <c r="AU179" s="185" t="s">
        <v>84</v>
      </c>
      <c r="AY179" s="18" t="s">
        <v>123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80</v>
      </c>
      <c r="BK179" s="186">
        <f>ROUND(I179*H179,2)</f>
        <v>0</v>
      </c>
      <c r="BL179" s="18" t="s">
        <v>131</v>
      </c>
      <c r="BM179" s="185" t="s">
        <v>264</v>
      </c>
    </row>
    <row r="180" spans="1:47" s="2" customFormat="1" ht="11.25">
      <c r="A180" s="35"/>
      <c r="B180" s="36"/>
      <c r="C180" s="37"/>
      <c r="D180" s="187" t="s">
        <v>133</v>
      </c>
      <c r="E180" s="37"/>
      <c r="F180" s="188" t="s">
        <v>265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133</v>
      </c>
      <c r="AU180" s="18" t="s">
        <v>84</v>
      </c>
    </row>
    <row r="181" spans="2:51" s="13" customFormat="1" ht="11.25">
      <c r="B181" s="192"/>
      <c r="C181" s="193"/>
      <c r="D181" s="194" t="s">
        <v>135</v>
      </c>
      <c r="E181" s="203" t="s">
        <v>19</v>
      </c>
      <c r="F181" s="195" t="s">
        <v>209</v>
      </c>
      <c r="G181" s="193"/>
      <c r="H181" s="196">
        <v>34.75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135</v>
      </c>
      <c r="AU181" s="202" t="s">
        <v>84</v>
      </c>
      <c r="AV181" s="13" t="s">
        <v>84</v>
      </c>
      <c r="AW181" s="13" t="s">
        <v>36</v>
      </c>
      <c r="AX181" s="13" t="s">
        <v>80</v>
      </c>
      <c r="AY181" s="202" t="s">
        <v>123</v>
      </c>
    </row>
    <row r="182" spans="1:65" s="2" customFormat="1" ht="24.2" customHeight="1">
      <c r="A182" s="35"/>
      <c r="B182" s="36"/>
      <c r="C182" s="174" t="s">
        <v>266</v>
      </c>
      <c r="D182" s="174" t="s">
        <v>126</v>
      </c>
      <c r="E182" s="175" t="s">
        <v>267</v>
      </c>
      <c r="F182" s="176" t="s">
        <v>268</v>
      </c>
      <c r="G182" s="177" t="s">
        <v>145</v>
      </c>
      <c r="H182" s="178">
        <v>2.1</v>
      </c>
      <c r="I182" s="179"/>
      <c r="J182" s="180">
        <f>ROUND(I182*H182,2)</f>
        <v>0</v>
      </c>
      <c r="K182" s="176" t="s">
        <v>130</v>
      </c>
      <c r="L182" s="40"/>
      <c r="M182" s="181" t="s">
        <v>19</v>
      </c>
      <c r="N182" s="182" t="s">
        <v>46</v>
      </c>
      <c r="O182" s="65"/>
      <c r="P182" s="183">
        <f>O182*H182</f>
        <v>0</v>
      </c>
      <c r="Q182" s="183">
        <v>0</v>
      </c>
      <c r="R182" s="183">
        <f>Q182*H182</f>
        <v>0</v>
      </c>
      <c r="S182" s="183">
        <v>0.046</v>
      </c>
      <c r="T182" s="184">
        <f>S182*H182</f>
        <v>0.0966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131</v>
      </c>
      <c r="AT182" s="185" t="s">
        <v>126</v>
      </c>
      <c r="AU182" s="185" t="s">
        <v>84</v>
      </c>
      <c r="AY182" s="18" t="s">
        <v>123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80</v>
      </c>
      <c r="BK182" s="186">
        <f>ROUND(I182*H182,2)</f>
        <v>0</v>
      </c>
      <c r="BL182" s="18" t="s">
        <v>131</v>
      </c>
      <c r="BM182" s="185" t="s">
        <v>269</v>
      </c>
    </row>
    <row r="183" spans="1:47" s="2" customFormat="1" ht="11.25">
      <c r="A183" s="35"/>
      <c r="B183" s="36"/>
      <c r="C183" s="37"/>
      <c r="D183" s="187" t="s">
        <v>133</v>
      </c>
      <c r="E183" s="37"/>
      <c r="F183" s="188" t="s">
        <v>270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133</v>
      </c>
      <c r="AU183" s="18" t="s">
        <v>84</v>
      </c>
    </row>
    <row r="184" spans="2:51" s="13" customFormat="1" ht="11.25">
      <c r="B184" s="192"/>
      <c r="C184" s="193"/>
      <c r="D184" s="194" t="s">
        <v>135</v>
      </c>
      <c r="E184" s="203" t="s">
        <v>19</v>
      </c>
      <c r="F184" s="195" t="s">
        <v>162</v>
      </c>
      <c r="G184" s="193"/>
      <c r="H184" s="196">
        <v>2.1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135</v>
      </c>
      <c r="AU184" s="202" t="s">
        <v>84</v>
      </c>
      <c r="AV184" s="13" t="s">
        <v>84</v>
      </c>
      <c r="AW184" s="13" t="s">
        <v>36</v>
      </c>
      <c r="AX184" s="13" t="s">
        <v>80</v>
      </c>
      <c r="AY184" s="202" t="s">
        <v>123</v>
      </c>
    </row>
    <row r="185" spans="2:63" s="12" customFormat="1" ht="22.9" customHeight="1">
      <c r="B185" s="158"/>
      <c r="C185" s="159"/>
      <c r="D185" s="160" t="s">
        <v>74</v>
      </c>
      <c r="E185" s="172" t="s">
        <v>271</v>
      </c>
      <c r="F185" s="172" t="s">
        <v>272</v>
      </c>
      <c r="G185" s="159"/>
      <c r="H185" s="159"/>
      <c r="I185" s="162"/>
      <c r="J185" s="173">
        <f>BK185</f>
        <v>0</v>
      </c>
      <c r="K185" s="159"/>
      <c r="L185" s="164"/>
      <c r="M185" s="165"/>
      <c r="N185" s="166"/>
      <c r="O185" s="166"/>
      <c r="P185" s="167">
        <f>SUM(P186:P196)</f>
        <v>0</v>
      </c>
      <c r="Q185" s="166"/>
      <c r="R185" s="167">
        <f>SUM(R186:R196)</f>
        <v>0</v>
      </c>
      <c r="S185" s="166"/>
      <c r="T185" s="168">
        <f>SUM(T186:T196)</f>
        <v>0</v>
      </c>
      <c r="AR185" s="169" t="s">
        <v>80</v>
      </c>
      <c r="AT185" s="170" t="s">
        <v>74</v>
      </c>
      <c r="AU185" s="170" t="s">
        <v>80</v>
      </c>
      <c r="AY185" s="169" t="s">
        <v>123</v>
      </c>
      <c r="BK185" s="171">
        <f>SUM(BK186:BK196)</f>
        <v>0</v>
      </c>
    </row>
    <row r="186" spans="1:65" s="2" customFormat="1" ht="24.2" customHeight="1">
      <c r="A186" s="35"/>
      <c r="B186" s="36"/>
      <c r="C186" s="174" t="s">
        <v>273</v>
      </c>
      <c r="D186" s="174" t="s">
        <v>126</v>
      </c>
      <c r="E186" s="175" t="s">
        <v>274</v>
      </c>
      <c r="F186" s="176" t="s">
        <v>275</v>
      </c>
      <c r="G186" s="177" t="s">
        <v>276</v>
      </c>
      <c r="H186" s="178">
        <v>3.598</v>
      </c>
      <c r="I186" s="179"/>
      <c r="J186" s="180">
        <f>ROUND(I186*H186,2)</f>
        <v>0</v>
      </c>
      <c r="K186" s="176" t="s">
        <v>130</v>
      </c>
      <c r="L186" s="40"/>
      <c r="M186" s="181" t="s">
        <v>19</v>
      </c>
      <c r="N186" s="182" t="s">
        <v>46</v>
      </c>
      <c r="O186" s="65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131</v>
      </c>
      <c r="AT186" s="185" t="s">
        <v>126</v>
      </c>
      <c r="AU186" s="185" t="s">
        <v>84</v>
      </c>
      <c r="AY186" s="18" t="s">
        <v>123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80</v>
      </c>
      <c r="BK186" s="186">
        <f>ROUND(I186*H186,2)</f>
        <v>0</v>
      </c>
      <c r="BL186" s="18" t="s">
        <v>131</v>
      </c>
      <c r="BM186" s="185" t="s">
        <v>277</v>
      </c>
    </row>
    <row r="187" spans="1:47" s="2" customFormat="1" ht="11.25">
      <c r="A187" s="35"/>
      <c r="B187" s="36"/>
      <c r="C187" s="37"/>
      <c r="D187" s="187" t="s">
        <v>133</v>
      </c>
      <c r="E187" s="37"/>
      <c r="F187" s="188" t="s">
        <v>278</v>
      </c>
      <c r="G187" s="37"/>
      <c r="H187" s="37"/>
      <c r="I187" s="189"/>
      <c r="J187" s="37"/>
      <c r="K187" s="37"/>
      <c r="L187" s="40"/>
      <c r="M187" s="190"/>
      <c r="N187" s="191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133</v>
      </c>
      <c r="AU187" s="18" t="s">
        <v>84</v>
      </c>
    </row>
    <row r="188" spans="1:65" s="2" customFormat="1" ht="33" customHeight="1">
      <c r="A188" s="35"/>
      <c r="B188" s="36"/>
      <c r="C188" s="174" t="s">
        <v>279</v>
      </c>
      <c r="D188" s="174" t="s">
        <v>126</v>
      </c>
      <c r="E188" s="175" t="s">
        <v>280</v>
      </c>
      <c r="F188" s="176" t="s">
        <v>281</v>
      </c>
      <c r="G188" s="177" t="s">
        <v>276</v>
      </c>
      <c r="H188" s="178">
        <v>7.196</v>
      </c>
      <c r="I188" s="179"/>
      <c r="J188" s="180">
        <f>ROUND(I188*H188,2)</f>
        <v>0</v>
      </c>
      <c r="K188" s="176" t="s">
        <v>130</v>
      </c>
      <c r="L188" s="40"/>
      <c r="M188" s="181" t="s">
        <v>19</v>
      </c>
      <c r="N188" s="182" t="s">
        <v>46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131</v>
      </c>
      <c r="AT188" s="185" t="s">
        <v>126</v>
      </c>
      <c r="AU188" s="185" t="s">
        <v>84</v>
      </c>
      <c r="AY188" s="18" t="s">
        <v>123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80</v>
      </c>
      <c r="BK188" s="186">
        <f>ROUND(I188*H188,2)</f>
        <v>0</v>
      </c>
      <c r="BL188" s="18" t="s">
        <v>131</v>
      </c>
      <c r="BM188" s="185" t="s">
        <v>282</v>
      </c>
    </row>
    <row r="189" spans="1:47" s="2" customFormat="1" ht="11.25">
      <c r="A189" s="35"/>
      <c r="B189" s="36"/>
      <c r="C189" s="37"/>
      <c r="D189" s="187" t="s">
        <v>133</v>
      </c>
      <c r="E189" s="37"/>
      <c r="F189" s="188" t="s">
        <v>283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133</v>
      </c>
      <c r="AU189" s="18" t="s">
        <v>84</v>
      </c>
    </row>
    <row r="190" spans="2:51" s="13" customFormat="1" ht="11.25">
      <c r="B190" s="192"/>
      <c r="C190" s="193"/>
      <c r="D190" s="194" t="s">
        <v>135</v>
      </c>
      <c r="E190" s="193"/>
      <c r="F190" s="195" t="s">
        <v>284</v>
      </c>
      <c r="G190" s="193"/>
      <c r="H190" s="196">
        <v>7.196</v>
      </c>
      <c r="I190" s="197"/>
      <c r="J190" s="193"/>
      <c r="K190" s="193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135</v>
      </c>
      <c r="AU190" s="202" t="s">
        <v>84</v>
      </c>
      <c r="AV190" s="13" t="s">
        <v>84</v>
      </c>
      <c r="AW190" s="13" t="s">
        <v>4</v>
      </c>
      <c r="AX190" s="13" t="s">
        <v>80</v>
      </c>
      <c r="AY190" s="202" t="s">
        <v>123</v>
      </c>
    </row>
    <row r="191" spans="1:65" s="2" customFormat="1" ht="21.75" customHeight="1">
      <c r="A191" s="35"/>
      <c r="B191" s="36"/>
      <c r="C191" s="174" t="s">
        <v>285</v>
      </c>
      <c r="D191" s="174" t="s">
        <v>126</v>
      </c>
      <c r="E191" s="175" t="s">
        <v>286</v>
      </c>
      <c r="F191" s="176" t="s">
        <v>287</v>
      </c>
      <c r="G191" s="177" t="s">
        <v>276</v>
      </c>
      <c r="H191" s="178">
        <v>3.598</v>
      </c>
      <c r="I191" s="179"/>
      <c r="J191" s="180">
        <f>ROUND(I191*H191,2)</f>
        <v>0</v>
      </c>
      <c r="K191" s="176" t="s">
        <v>130</v>
      </c>
      <c r="L191" s="40"/>
      <c r="M191" s="181" t="s">
        <v>19</v>
      </c>
      <c r="N191" s="182" t="s">
        <v>46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131</v>
      </c>
      <c r="AT191" s="185" t="s">
        <v>126</v>
      </c>
      <c r="AU191" s="185" t="s">
        <v>84</v>
      </c>
      <c r="AY191" s="18" t="s">
        <v>123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80</v>
      </c>
      <c r="BK191" s="186">
        <f>ROUND(I191*H191,2)</f>
        <v>0</v>
      </c>
      <c r="BL191" s="18" t="s">
        <v>131</v>
      </c>
      <c r="BM191" s="185" t="s">
        <v>288</v>
      </c>
    </row>
    <row r="192" spans="1:47" s="2" customFormat="1" ht="11.25">
      <c r="A192" s="35"/>
      <c r="B192" s="36"/>
      <c r="C192" s="37"/>
      <c r="D192" s="187" t="s">
        <v>133</v>
      </c>
      <c r="E192" s="37"/>
      <c r="F192" s="188" t="s">
        <v>289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133</v>
      </c>
      <c r="AU192" s="18" t="s">
        <v>84</v>
      </c>
    </row>
    <row r="193" spans="1:65" s="2" customFormat="1" ht="24.2" customHeight="1">
      <c r="A193" s="35"/>
      <c r="B193" s="36"/>
      <c r="C193" s="174" t="s">
        <v>290</v>
      </c>
      <c r="D193" s="174" t="s">
        <v>126</v>
      </c>
      <c r="E193" s="175" t="s">
        <v>291</v>
      </c>
      <c r="F193" s="176" t="s">
        <v>292</v>
      </c>
      <c r="G193" s="177" t="s">
        <v>276</v>
      </c>
      <c r="H193" s="178">
        <v>50.372</v>
      </c>
      <c r="I193" s="179"/>
      <c r="J193" s="180">
        <f>ROUND(I193*H193,2)</f>
        <v>0</v>
      </c>
      <c r="K193" s="176" t="s">
        <v>130</v>
      </c>
      <c r="L193" s="40"/>
      <c r="M193" s="181" t="s">
        <v>19</v>
      </c>
      <c r="N193" s="182" t="s">
        <v>46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131</v>
      </c>
      <c r="AT193" s="185" t="s">
        <v>126</v>
      </c>
      <c r="AU193" s="185" t="s">
        <v>84</v>
      </c>
      <c r="AY193" s="18" t="s">
        <v>123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80</v>
      </c>
      <c r="BK193" s="186">
        <f>ROUND(I193*H193,2)</f>
        <v>0</v>
      </c>
      <c r="BL193" s="18" t="s">
        <v>131</v>
      </c>
      <c r="BM193" s="185" t="s">
        <v>293</v>
      </c>
    </row>
    <row r="194" spans="1:47" s="2" customFormat="1" ht="11.25">
      <c r="A194" s="35"/>
      <c r="B194" s="36"/>
      <c r="C194" s="37"/>
      <c r="D194" s="187" t="s">
        <v>133</v>
      </c>
      <c r="E194" s="37"/>
      <c r="F194" s="188" t="s">
        <v>294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133</v>
      </c>
      <c r="AU194" s="18" t="s">
        <v>84</v>
      </c>
    </row>
    <row r="195" spans="2:51" s="13" customFormat="1" ht="11.25">
      <c r="B195" s="192"/>
      <c r="C195" s="193"/>
      <c r="D195" s="194" t="s">
        <v>135</v>
      </c>
      <c r="E195" s="193"/>
      <c r="F195" s="195" t="s">
        <v>295</v>
      </c>
      <c r="G195" s="193"/>
      <c r="H195" s="196">
        <v>50.372</v>
      </c>
      <c r="I195" s="197"/>
      <c r="J195" s="193"/>
      <c r="K195" s="193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135</v>
      </c>
      <c r="AU195" s="202" t="s">
        <v>84</v>
      </c>
      <c r="AV195" s="13" t="s">
        <v>84</v>
      </c>
      <c r="AW195" s="13" t="s">
        <v>4</v>
      </c>
      <c r="AX195" s="13" t="s">
        <v>80</v>
      </c>
      <c r="AY195" s="202" t="s">
        <v>123</v>
      </c>
    </row>
    <row r="196" spans="1:65" s="2" customFormat="1" ht="16.5" customHeight="1">
      <c r="A196" s="35"/>
      <c r="B196" s="36"/>
      <c r="C196" s="226" t="s">
        <v>296</v>
      </c>
      <c r="D196" s="226" t="s">
        <v>297</v>
      </c>
      <c r="E196" s="227" t="s">
        <v>298</v>
      </c>
      <c r="F196" s="228" t="s">
        <v>299</v>
      </c>
      <c r="G196" s="229" t="s">
        <v>276</v>
      </c>
      <c r="H196" s="230">
        <v>3.598</v>
      </c>
      <c r="I196" s="231"/>
      <c r="J196" s="232">
        <f>ROUND(I196*H196,2)</f>
        <v>0</v>
      </c>
      <c r="K196" s="228" t="s">
        <v>130</v>
      </c>
      <c r="L196" s="233"/>
      <c r="M196" s="234" t="s">
        <v>19</v>
      </c>
      <c r="N196" s="235" t="s">
        <v>46</v>
      </c>
      <c r="O196" s="65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174</v>
      </c>
      <c r="AT196" s="185" t="s">
        <v>297</v>
      </c>
      <c r="AU196" s="185" t="s">
        <v>84</v>
      </c>
      <c r="AY196" s="18" t="s">
        <v>123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80</v>
      </c>
      <c r="BK196" s="186">
        <f>ROUND(I196*H196,2)</f>
        <v>0</v>
      </c>
      <c r="BL196" s="18" t="s">
        <v>131</v>
      </c>
      <c r="BM196" s="185" t="s">
        <v>300</v>
      </c>
    </row>
    <row r="197" spans="2:63" s="12" customFormat="1" ht="22.9" customHeight="1">
      <c r="B197" s="158"/>
      <c r="C197" s="159"/>
      <c r="D197" s="160" t="s">
        <v>74</v>
      </c>
      <c r="E197" s="172" t="s">
        <v>301</v>
      </c>
      <c r="F197" s="172" t="s">
        <v>302</v>
      </c>
      <c r="G197" s="159"/>
      <c r="H197" s="159"/>
      <c r="I197" s="162"/>
      <c r="J197" s="173">
        <f>BK197</f>
        <v>0</v>
      </c>
      <c r="K197" s="159"/>
      <c r="L197" s="164"/>
      <c r="M197" s="165"/>
      <c r="N197" s="166"/>
      <c r="O197" s="166"/>
      <c r="P197" s="167">
        <f>SUM(P198:P199)</f>
        <v>0</v>
      </c>
      <c r="Q197" s="166"/>
      <c r="R197" s="167">
        <f>SUM(R198:R199)</f>
        <v>0</v>
      </c>
      <c r="S197" s="166"/>
      <c r="T197" s="168">
        <f>SUM(T198:T199)</f>
        <v>0</v>
      </c>
      <c r="AR197" s="169" t="s">
        <v>80</v>
      </c>
      <c r="AT197" s="170" t="s">
        <v>74</v>
      </c>
      <c r="AU197" s="170" t="s">
        <v>80</v>
      </c>
      <c r="AY197" s="169" t="s">
        <v>123</v>
      </c>
      <c r="BK197" s="171">
        <f>SUM(BK198:BK199)</f>
        <v>0</v>
      </c>
    </row>
    <row r="198" spans="1:65" s="2" customFormat="1" ht="33" customHeight="1">
      <c r="A198" s="35"/>
      <c r="B198" s="36"/>
      <c r="C198" s="174" t="s">
        <v>303</v>
      </c>
      <c r="D198" s="174" t="s">
        <v>126</v>
      </c>
      <c r="E198" s="175" t="s">
        <v>304</v>
      </c>
      <c r="F198" s="176" t="s">
        <v>305</v>
      </c>
      <c r="G198" s="177" t="s">
        <v>276</v>
      </c>
      <c r="H198" s="178">
        <v>5.728</v>
      </c>
      <c r="I198" s="179"/>
      <c r="J198" s="180">
        <f>ROUND(I198*H198,2)</f>
        <v>0</v>
      </c>
      <c r="K198" s="176" t="s">
        <v>130</v>
      </c>
      <c r="L198" s="40"/>
      <c r="M198" s="181" t="s">
        <v>19</v>
      </c>
      <c r="N198" s="182" t="s">
        <v>46</v>
      </c>
      <c r="O198" s="65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131</v>
      </c>
      <c r="AT198" s="185" t="s">
        <v>126</v>
      </c>
      <c r="AU198" s="185" t="s">
        <v>84</v>
      </c>
      <c r="AY198" s="18" t="s">
        <v>123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80</v>
      </c>
      <c r="BK198" s="186">
        <f>ROUND(I198*H198,2)</f>
        <v>0</v>
      </c>
      <c r="BL198" s="18" t="s">
        <v>131</v>
      </c>
      <c r="BM198" s="185" t="s">
        <v>306</v>
      </c>
    </row>
    <row r="199" spans="1:47" s="2" customFormat="1" ht="11.25">
      <c r="A199" s="35"/>
      <c r="B199" s="36"/>
      <c r="C199" s="37"/>
      <c r="D199" s="187" t="s">
        <v>133</v>
      </c>
      <c r="E199" s="37"/>
      <c r="F199" s="188" t="s">
        <v>307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133</v>
      </c>
      <c r="AU199" s="18" t="s">
        <v>84</v>
      </c>
    </row>
    <row r="200" spans="2:63" s="12" customFormat="1" ht="25.9" customHeight="1">
      <c r="B200" s="158"/>
      <c r="C200" s="159"/>
      <c r="D200" s="160" t="s">
        <v>74</v>
      </c>
      <c r="E200" s="161" t="s">
        <v>308</v>
      </c>
      <c r="F200" s="161" t="s">
        <v>309</v>
      </c>
      <c r="G200" s="159"/>
      <c r="H200" s="159"/>
      <c r="I200" s="162"/>
      <c r="J200" s="163">
        <f>BK200</f>
        <v>0</v>
      </c>
      <c r="K200" s="159"/>
      <c r="L200" s="164"/>
      <c r="M200" s="165"/>
      <c r="N200" s="166"/>
      <c r="O200" s="166"/>
      <c r="P200" s="167">
        <f>P201+P204+P214+P227</f>
        <v>0</v>
      </c>
      <c r="Q200" s="166"/>
      <c r="R200" s="167">
        <f>R201+R204+R214+R227</f>
        <v>5.823840969999999</v>
      </c>
      <c r="S200" s="166"/>
      <c r="T200" s="168">
        <f>T201+T204+T214+T227</f>
        <v>2.37810872</v>
      </c>
      <c r="AR200" s="169" t="s">
        <v>84</v>
      </c>
      <c r="AT200" s="170" t="s">
        <v>74</v>
      </c>
      <c r="AU200" s="170" t="s">
        <v>75</v>
      </c>
      <c r="AY200" s="169" t="s">
        <v>123</v>
      </c>
      <c r="BK200" s="171">
        <f>BK201+BK204+BK214+BK227</f>
        <v>0</v>
      </c>
    </row>
    <row r="201" spans="2:63" s="12" customFormat="1" ht="22.9" customHeight="1">
      <c r="B201" s="158"/>
      <c r="C201" s="159"/>
      <c r="D201" s="160" t="s">
        <v>74</v>
      </c>
      <c r="E201" s="172" t="s">
        <v>310</v>
      </c>
      <c r="F201" s="172" t="s">
        <v>311</v>
      </c>
      <c r="G201" s="159"/>
      <c r="H201" s="159"/>
      <c r="I201" s="162"/>
      <c r="J201" s="173">
        <f>BK201</f>
        <v>0</v>
      </c>
      <c r="K201" s="159"/>
      <c r="L201" s="164"/>
      <c r="M201" s="165"/>
      <c r="N201" s="166"/>
      <c r="O201" s="166"/>
      <c r="P201" s="167">
        <f>SUM(P202:P203)</f>
        <v>0</v>
      </c>
      <c r="Q201" s="166"/>
      <c r="R201" s="167">
        <f>SUM(R202:R203)</f>
        <v>0</v>
      </c>
      <c r="S201" s="166"/>
      <c r="T201" s="168">
        <f>SUM(T202:T203)</f>
        <v>0</v>
      </c>
      <c r="AR201" s="169" t="s">
        <v>84</v>
      </c>
      <c r="AT201" s="170" t="s">
        <v>74</v>
      </c>
      <c r="AU201" s="170" t="s">
        <v>80</v>
      </c>
      <c r="AY201" s="169" t="s">
        <v>123</v>
      </c>
      <c r="BK201" s="171">
        <f>SUM(BK202:BK203)</f>
        <v>0</v>
      </c>
    </row>
    <row r="202" spans="1:65" s="2" customFormat="1" ht="16.5" customHeight="1">
      <c r="A202" s="35"/>
      <c r="B202" s="36"/>
      <c r="C202" s="174" t="s">
        <v>312</v>
      </c>
      <c r="D202" s="174" t="s">
        <v>126</v>
      </c>
      <c r="E202" s="175" t="s">
        <v>313</v>
      </c>
      <c r="F202" s="176" t="s">
        <v>314</v>
      </c>
      <c r="G202" s="177" t="s">
        <v>315</v>
      </c>
      <c r="H202" s="178">
        <v>1</v>
      </c>
      <c r="I202" s="179"/>
      <c r="J202" s="180">
        <f>ROUND(I202*H202,2)</f>
        <v>0</v>
      </c>
      <c r="K202" s="176" t="s">
        <v>316</v>
      </c>
      <c r="L202" s="40"/>
      <c r="M202" s="181" t="s">
        <v>19</v>
      </c>
      <c r="N202" s="182" t="s">
        <v>46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231</v>
      </c>
      <c r="AT202" s="185" t="s">
        <v>126</v>
      </c>
      <c r="AU202" s="185" t="s">
        <v>84</v>
      </c>
      <c r="AY202" s="18" t="s">
        <v>123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80</v>
      </c>
      <c r="BK202" s="186">
        <f>ROUND(I202*H202,2)</f>
        <v>0</v>
      </c>
      <c r="BL202" s="18" t="s">
        <v>231</v>
      </c>
      <c r="BM202" s="185" t="s">
        <v>317</v>
      </c>
    </row>
    <row r="203" spans="1:65" s="2" customFormat="1" ht="16.5" customHeight="1">
      <c r="A203" s="35"/>
      <c r="B203" s="36"/>
      <c r="C203" s="174" t="s">
        <v>318</v>
      </c>
      <c r="D203" s="174" t="s">
        <v>126</v>
      </c>
      <c r="E203" s="175" t="s">
        <v>319</v>
      </c>
      <c r="F203" s="176" t="s">
        <v>320</v>
      </c>
      <c r="G203" s="177" t="s">
        <v>315</v>
      </c>
      <c r="H203" s="178">
        <v>1</v>
      </c>
      <c r="I203" s="179"/>
      <c r="J203" s="180">
        <f>ROUND(I203*H203,2)</f>
        <v>0</v>
      </c>
      <c r="K203" s="176" t="s">
        <v>316</v>
      </c>
      <c r="L203" s="40"/>
      <c r="M203" s="181" t="s">
        <v>19</v>
      </c>
      <c r="N203" s="182" t="s">
        <v>46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231</v>
      </c>
      <c r="AT203" s="185" t="s">
        <v>126</v>
      </c>
      <c r="AU203" s="185" t="s">
        <v>84</v>
      </c>
      <c r="AY203" s="18" t="s">
        <v>123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231</v>
      </c>
      <c r="BM203" s="185" t="s">
        <v>321</v>
      </c>
    </row>
    <row r="204" spans="2:63" s="12" customFormat="1" ht="22.9" customHeight="1">
      <c r="B204" s="158"/>
      <c r="C204" s="159"/>
      <c r="D204" s="160" t="s">
        <v>74</v>
      </c>
      <c r="E204" s="172" t="s">
        <v>322</v>
      </c>
      <c r="F204" s="172" t="s">
        <v>323</v>
      </c>
      <c r="G204" s="159"/>
      <c r="H204" s="159"/>
      <c r="I204" s="162"/>
      <c r="J204" s="173">
        <f>BK204</f>
        <v>0</v>
      </c>
      <c r="K204" s="159"/>
      <c r="L204" s="164"/>
      <c r="M204" s="165"/>
      <c r="N204" s="166"/>
      <c r="O204" s="166"/>
      <c r="P204" s="167">
        <f>SUM(P205:P213)</f>
        <v>0</v>
      </c>
      <c r="Q204" s="166"/>
      <c r="R204" s="167">
        <f>SUM(R205:R213)</f>
        <v>0.32275200000000004</v>
      </c>
      <c r="S204" s="166"/>
      <c r="T204" s="168">
        <f>SUM(T205:T213)</f>
        <v>0.45159039999999995</v>
      </c>
      <c r="AR204" s="169" t="s">
        <v>84</v>
      </c>
      <c r="AT204" s="170" t="s">
        <v>74</v>
      </c>
      <c r="AU204" s="170" t="s">
        <v>80</v>
      </c>
      <c r="AY204" s="169" t="s">
        <v>123</v>
      </c>
      <c r="BK204" s="171">
        <f>SUM(BK205:BK213)</f>
        <v>0</v>
      </c>
    </row>
    <row r="205" spans="1:65" s="2" customFormat="1" ht="24.2" customHeight="1">
      <c r="A205" s="35"/>
      <c r="B205" s="36"/>
      <c r="C205" s="174" t="s">
        <v>324</v>
      </c>
      <c r="D205" s="174" t="s">
        <v>126</v>
      </c>
      <c r="E205" s="175" t="s">
        <v>325</v>
      </c>
      <c r="F205" s="176" t="s">
        <v>326</v>
      </c>
      <c r="G205" s="177" t="s">
        <v>145</v>
      </c>
      <c r="H205" s="178">
        <v>26.24</v>
      </c>
      <c r="I205" s="179"/>
      <c r="J205" s="180">
        <f>ROUND(I205*H205,2)</f>
        <v>0</v>
      </c>
      <c r="K205" s="176" t="s">
        <v>130</v>
      </c>
      <c r="L205" s="40"/>
      <c r="M205" s="181" t="s">
        <v>19</v>
      </c>
      <c r="N205" s="182" t="s">
        <v>46</v>
      </c>
      <c r="O205" s="65"/>
      <c r="P205" s="183">
        <f>O205*H205</f>
        <v>0</v>
      </c>
      <c r="Q205" s="183">
        <v>0.0122</v>
      </c>
      <c r="R205" s="183">
        <f>Q205*H205</f>
        <v>0.320128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231</v>
      </c>
      <c r="AT205" s="185" t="s">
        <v>126</v>
      </c>
      <c r="AU205" s="185" t="s">
        <v>84</v>
      </c>
      <c r="AY205" s="18" t="s">
        <v>123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80</v>
      </c>
      <c r="BK205" s="186">
        <f>ROUND(I205*H205,2)</f>
        <v>0</v>
      </c>
      <c r="BL205" s="18" t="s">
        <v>231</v>
      </c>
      <c r="BM205" s="185" t="s">
        <v>327</v>
      </c>
    </row>
    <row r="206" spans="1:47" s="2" customFormat="1" ht="11.25">
      <c r="A206" s="35"/>
      <c r="B206" s="36"/>
      <c r="C206" s="37"/>
      <c r="D206" s="187" t="s">
        <v>133</v>
      </c>
      <c r="E206" s="37"/>
      <c r="F206" s="188" t="s">
        <v>328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133</v>
      </c>
      <c r="AU206" s="18" t="s">
        <v>84</v>
      </c>
    </row>
    <row r="207" spans="2:51" s="13" customFormat="1" ht="11.25">
      <c r="B207" s="192"/>
      <c r="C207" s="193"/>
      <c r="D207" s="194" t="s">
        <v>135</v>
      </c>
      <c r="E207" s="203" t="s">
        <v>19</v>
      </c>
      <c r="F207" s="195" t="s">
        <v>241</v>
      </c>
      <c r="G207" s="193"/>
      <c r="H207" s="196">
        <v>26.24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135</v>
      </c>
      <c r="AU207" s="202" t="s">
        <v>84</v>
      </c>
      <c r="AV207" s="13" t="s">
        <v>84</v>
      </c>
      <c r="AW207" s="13" t="s">
        <v>36</v>
      </c>
      <c r="AX207" s="13" t="s">
        <v>80</v>
      </c>
      <c r="AY207" s="202" t="s">
        <v>123</v>
      </c>
    </row>
    <row r="208" spans="1:65" s="2" customFormat="1" ht="24.2" customHeight="1">
      <c r="A208" s="35"/>
      <c r="B208" s="36"/>
      <c r="C208" s="174" t="s">
        <v>329</v>
      </c>
      <c r="D208" s="174" t="s">
        <v>126</v>
      </c>
      <c r="E208" s="175" t="s">
        <v>330</v>
      </c>
      <c r="F208" s="176" t="s">
        <v>331</v>
      </c>
      <c r="G208" s="177" t="s">
        <v>145</v>
      </c>
      <c r="H208" s="178">
        <v>26.24</v>
      </c>
      <c r="I208" s="179"/>
      <c r="J208" s="180">
        <f>ROUND(I208*H208,2)</f>
        <v>0</v>
      </c>
      <c r="K208" s="176" t="s">
        <v>130</v>
      </c>
      <c r="L208" s="40"/>
      <c r="M208" s="181" t="s">
        <v>19</v>
      </c>
      <c r="N208" s="182" t="s">
        <v>46</v>
      </c>
      <c r="O208" s="65"/>
      <c r="P208" s="183">
        <f>O208*H208</f>
        <v>0</v>
      </c>
      <c r="Q208" s="183">
        <v>0.0001</v>
      </c>
      <c r="R208" s="183">
        <f>Q208*H208</f>
        <v>0.002624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231</v>
      </c>
      <c r="AT208" s="185" t="s">
        <v>126</v>
      </c>
      <c r="AU208" s="185" t="s">
        <v>84</v>
      </c>
      <c r="AY208" s="18" t="s">
        <v>123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80</v>
      </c>
      <c r="BK208" s="186">
        <f>ROUND(I208*H208,2)</f>
        <v>0</v>
      </c>
      <c r="BL208" s="18" t="s">
        <v>231</v>
      </c>
      <c r="BM208" s="185" t="s">
        <v>332</v>
      </c>
    </row>
    <row r="209" spans="1:47" s="2" customFormat="1" ht="11.25">
      <c r="A209" s="35"/>
      <c r="B209" s="36"/>
      <c r="C209" s="37"/>
      <c r="D209" s="187" t="s">
        <v>133</v>
      </c>
      <c r="E209" s="37"/>
      <c r="F209" s="188" t="s">
        <v>333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133</v>
      </c>
      <c r="AU209" s="18" t="s">
        <v>84</v>
      </c>
    </row>
    <row r="210" spans="1:65" s="2" customFormat="1" ht="24.2" customHeight="1">
      <c r="A210" s="35"/>
      <c r="B210" s="36"/>
      <c r="C210" s="174" t="s">
        <v>334</v>
      </c>
      <c r="D210" s="174" t="s">
        <v>126</v>
      </c>
      <c r="E210" s="175" t="s">
        <v>335</v>
      </c>
      <c r="F210" s="176" t="s">
        <v>336</v>
      </c>
      <c r="G210" s="177" t="s">
        <v>145</v>
      </c>
      <c r="H210" s="178">
        <v>26.24</v>
      </c>
      <c r="I210" s="179"/>
      <c r="J210" s="180">
        <f>ROUND(I210*H210,2)</f>
        <v>0</v>
      </c>
      <c r="K210" s="176" t="s">
        <v>130</v>
      </c>
      <c r="L210" s="40"/>
      <c r="M210" s="181" t="s">
        <v>19</v>
      </c>
      <c r="N210" s="182" t="s">
        <v>46</v>
      </c>
      <c r="O210" s="65"/>
      <c r="P210" s="183">
        <f>O210*H210</f>
        <v>0</v>
      </c>
      <c r="Q210" s="183">
        <v>0</v>
      </c>
      <c r="R210" s="183">
        <f>Q210*H210</f>
        <v>0</v>
      </c>
      <c r="S210" s="183">
        <v>0.01721</v>
      </c>
      <c r="T210" s="184">
        <f>S210*H210</f>
        <v>0.45159039999999995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231</v>
      </c>
      <c r="AT210" s="185" t="s">
        <v>126</v>
      </c>
      <c r="AU210" s="185" t="s">
        <v>84</v>
      </c>
      <c r="AY210" s="18" t="s">
        <v>123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80</v>
      </c>
      <c r="BK210" s="186">
        <f>ROUND(I210*H210,2)</f>
        <v>0</v>
      </c>
      <c r="BL210" s="18" t="s">
        <v>231</v>
      </c>
      <c r="BM210" s="185" t="s">
        <v>337</v>
      </c>
    </row>
    <row r="211" spans="1:47" s="2" customFormat="1" ht="11.25">
      <c r="A211" s="35"/>
      <c r="B211" s="36"/>
      <c r="C211" s="37"/>
      <c r="D211" s="187" t="s">
        <v>133</v>
      </c>
      <c r="E211" s="37"/>
      <c r="F211" s="188" t="s">
        <v>338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133</v>
      </c>
      <c r="AU211" s="18" t="s">
        <v>84</v>
      </c>
    </row>
    <row r="212" spans="1:65" s="2" customFormat="1" ht="37.9" customHeight="1">
      <c r="A212" s="35"/>
      <c r="B212" s="36"/>
      <c r="C212" s="174" t="s">
        <v>339</v>
      </c>
      <c r="D212" s="174" t="s">
        <v>126</v>
      </c>
      <c r="E212" s="175" t="s">
        <v>340</v>
      </c>
      <c r="F212" s="176" t="s">
        <v>341</v>
      </c>
      <c r="G212" s="177" t="s">
        <v>276</v>
      </c>
      <c r="H212" s="178">
        <v>0.323</v>
      </c>
      <c r="I212" s="179"/>
      <c r="J212" s="180">
        <f>ROUND(I212*H212,2)</f>
        <v>0</v>
      </c>
      <c r="K212" s="176" t="s">
        <v>130</v>
      </c>
      <c r="L212" s="40"/>
      <c r="M212" s="181" t="s">
        <v>19</v>
      </c>
      <c r="N212" s="182" t="s">
        <v>46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231</v>
      </c>
      <c r="AT212" s="185" t="s">
        <v>126</v>
      </c>
      <c r="AU212" s="185" t="s">
        <v>84</v>
      </c>
      <c r="AY212" s="18" t="s">
        <v>123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80</v>
      </c>
      <c r="BK212" s="186">
        <f>ROUND(I212*H212,2)</f>
        <v>0</v>
      </c>
      <c r="BL212" s="18" t="s">
        <v>231</v>
      </c>
      <c r="BM212" s="185" t="s">
        <v>342</v>
      </c>
    </row>
    <row r="213" spans="1:47" s="2" customFormat="1" ht="11.25">
      <c r="A213" s="35"/>
      <c r="B213" s="36"/>
      <c r="C213" s="37"/>
      <c r="D213" s="187" t="s">
        <v>133</v>
      </c>
      <c r="E213" s="37"/>
      <c r="F213" s="188" t="s">
        <v>343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133</v>
      </c>
      <c r="AU213" s="18" t="s">
        <v>84</v>
      </c>
    </row>
    <row r="214" spans="2:63" s="12" customFormat="1" ht="22.9" customHeight="1">
      <c r="B214" s="158"/>
      <c r="C214" s="159"/>
      <c r="D214" s="160" t="s">
        <v>74</v>
      </c>
      <c r="E214" s="172" t="s">
        <v>344</v>
      </c>
      <c r="F214" s="172" t="s">
        <v>345</v>
      </c>
      <c r="G214" s="159"/>
      <c r="H214" s="159"/>
      <c r="I214" s="162"/>
      <c r="J214" s="173">
        <f>BK214</f>
        <v>0</v>
      </c>
      <c r="K214" s="159"/>
      <c r="L214" s="164"/>
      <c r="M214" s="165"/>
      <c r="N214" s="166"/>
      <c r="O214" s="166"/>
      <c r="P214" s="167">
        <f>SUM(P215:P226)</f>
        <v>0</v>
      </c>
      <c r="Q214" s="166"/>
      <c r="R214" s="167">
        <f>SUM(R215:R226)</f>
        <v>0.45952452</v>
      </c>
      <c r="S214" s="166"/>
      <c r="T214" s="168">
        <f>SUM(T215:T226)</f>
        <v>0</v>
      </c>
      <c r="AR214" s="169" t="s">
        <v>84</v>
      </c>
      <c r="AT214" s="170" t="s">
        <v>74</v>
      </c>
      <c r="AU214" s="170" t="s">
        <v>80</v>
      </c>
      <c r="AY214" s="169" t="s">
        <v>123</v>
      </c>
      <c r="BK214" s="171">
        <f>SUM(BK215:BK226)</f>
        <v>0</v>
      </c>
    </row>
    <row r="215" spans="1:65" s="2" customFormat="1" ht="16.5" customHeight="1">
      <c r="A215" s="35"/>
      <c r="B215" s="36"/>
      <c r="C215" s="174" t="s">
        <v>346</v>
      </c>
      <c r="D215" s="174" t="s">
        <v>126</v>
      </c>
      <c r="E215" s="175" t="s">
        <v>347</v>
      </c>
      <c r="F215" s="176" t="s">
        <v>348</v>
      </c>
      <c r="G215" s="177" t="s">
        <v>145</v>
      </c>
      <c r="H215" s="178">
        <v>79.092</v>
      </c>
      <c r="I215" s="179"/>
      <c r="J215" s="180">
        <f>ROUND(I215*H215,2)</f>
        <v>0</v>
      </c>
      <c r="K215" s="176" t="s">
        <v>130</v>
      </c>
      <c r="L215" s="40"/>
      <c r="M215" s="181" t="s">
        <v>19</v>
      </c>
      <c r="N215" s="182" t="s">
        <v>46</v>
      </c>
      <c r="O215" s="65"/>
      <c r="P215" s="183">
        <f>O215*H215</f>
        <v>0</v>
      </c>
      <c r="Q215" s="183">
        <v>0.00021</v>
      </c>
      <c r="R215" s="183">
        <f>Q215*H215</f>
        <v>0.01660932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231</v>
      </c>
      <c r="AT215" s="185" t="s">
        <v>126</v>
      </c>
      <c r="AU215" s="185" t="s">
        <v>84</v>
      </c>
      <c r="AY215" s="18" t="s">
        <v>123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80</v>
      </c>
      <c r="BK215" s="186">
        <f>ROUND(I215*H215,2)</f>
        <v>0</v>
      </c>
      <c r="BL215" s="18" t="s">
        <v>231</v>
      </c>
      <c r="BM215" s="185" t="s">
        <v>349</v>
      </c>
    </row>
    <row r="216" spans="1:47" s="2" customFormat="1" ht="11.25">
      <c r="A216" s="35"/>
      <c r="B216" s="36"/>
      <c r="C216" s="37"/>
      <c r="D216" s="187" t="s">
        <v>133</v>
      </c>
      <c r="E216" s="37"/>
      <c r="F216" s="188" t="s">
        <v>350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133</v>
      </c>
      <c r="AU216" s="18" t="s">
        <v>84</v>
      </c>
    </row>
    <row r="217" spans="2:51" s="13" customFormat="1" ht="11.25">
      <c r="B217" s="192"/>
      <c r="C217" s="193"/>
      <c r="D217" s="194" t="s">
        <v>135</v>
      </c>
      <c r="E217" s="203" t="s">
        <v>19</v>
      </c>
      <c r="F217" s="195" t="s">
        <v>351</v>
      </c>
      <c r="G217" s="193"/>
      <c r="H217" s="196">
        <v>15.158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135</v>
      </c>
      <c r="AU217" s="202" t="s">
        <v>84</v>
      </c>
      <c r="AV217" s="13" t="s">
        <v>84</v>
      </c>
      <c r="AW217" s="13" t="s">
        <v>36</v>
      </c>
      <c r="AX217" s="13" t="s">
        <v>75</v>
      </c>
      <c r="AY217" s="202" t="s">
        <v>123</v>
      </c>
    </row>
    <row r="218" spans="2:51" s="13" customFormat="1" ht="11.25">
      <c r="B218" s="192"/>
      <c r="C218" s="193"/>
      <c r="D218" s="194" t="s">
        <v>135</v>
      </c>
      <c r="E218" s="203" t="s">
        <v>19</v>
      </c>
      <c r="F218" s="195" t="s">
        <v>352</v>
      </c>
      <c r="G218" s="193"/>
      <c r="H218" s="196">
        <v>47.918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135</v>
      </c>
      <c r="AU218" s="202" t="s">
        <v>84</v>
      </c>
      <c r="AV218" s="13" t="s">
        <v>84</v>
      </c>
      <c r="AW218" s="13" t="s">
        <v>36</v>
      </c>
      <c r="AX218" s="13" t="s">
        <v>75</v>
      </c>
      <c r="AY218" s="202" t="s">
        <v>123</v>
      </c>
    </row>
    <row r="219" spans="2:51" s="13" customFormat="1" ht="11.25">
      <c r="B219" s="192"/>
      <c r="C219" s="193"/>
      <c r="D219" s="194" t="s">
        <v>135</v>
      </c>
      <c r="E219" s="203" t="s">
        <v>19</v>
      </c>
      <c r="F219" s="195" t="s">
        <v>353</v>
      </c>
      <c r="G219" s="193"/>
      <c r="H219" s="196">
        <v>16.016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135</v>
      </c>
      <c r="AU219" s="202" t="s">
        <v>84</v>
      </c>
      <c r="AV219" s="13" t="s">
        <v>84</v>
      </c>
      <c r="AW219" s="13" t="s">
        <v>36</v>
      </c>
      <c r="AX219" s="13" t="s">
        <v>75</v>
      </c>
      <c r="AY219" s="202" t="s">
        <v>123</v>
      </c>
    </row>
    <row r="220" spans="2:51" s="14" customFormat="1" ht="11.25">
      <c r="B220" s="204"/>
      <c r="C220" s="205"/>
      <c r="D220" s="194" t="s">
        <v>135</v>
      </c>
      <c r="E220" s="206" t="s">
        <v>19</v>
      </c>
      <c r="F220" s="207" t="s">
        <v>151</v>
      </c>
      <c r="G220" s="205"/>
      <c r="H220" s="208">
        <v>79.092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135</v>
      </c>
      <c r="AU220" s="214" t="s">
        <v>84</v>
      </c>
      <c r="AV220" s="14" t="s">
        <v>131</v>
      </c>
      <c r="AW220" s="14" t="s">
        <v>36</v>
      </c>
      <c r="AX220" s="14" t="s">
        <v>80</v>
      </c>
      <c r="AY220" s="214" t="s">
        <v>123</v>
      </c>
    </row>
    <row r="221" spans="1:65" s="2" customFormat="1" ht="21.75" customHeight="1">
      <c r="A221" s="35"/>
      <c r="B221" s="36"/>
      <c r="C221" s="174" t="s">
        <v>354</v>
      </c>
      <c r="D221" s="174" t="s">
        <v>126</v>
      </c>
      <c r="E221" s="175" t="s">
        <v>355</v>
      </c>
      <c r="F221" s="176" t="s">
        <v>356</v>
      </c>
      <c r="G221" s="177" t="s">
        <v>145</v>
      </c>
      <c r="H221" s="178">
        <v>79.092</v>
      </c>
      <c r="I221" s="179"/>
      <c r="J221" s="180">
        <f>ROUND(I221*H221,2)</f>
        <v>0</v>
      </c>
      <c r="K221" s="176" t="s">
        <v>130</v>
      </c>
      <c r="L221" s="40"/>
      <c r="M221" s="181" t="s">
        <v>19</v>
      </c>
      <c r="N221" s="182" t="s">
        <v>46</v>
      </c>
      <c r="O221" s="65"/>
      <c r="P221" s="183">
        <f>O221*H221</f>
        <v>0</v>
      </c>
      <c r="Q221" s="183">
        <v>0.00472</v>
      </c>
      <c r="R221" s="183">
        <f>Q221*H221</f>
        <v>0.37331424</v>
      </c>
      <c r="S221" s="183">
        <v>0</v>
      </c>
      <c r="T221" s="18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231</v>
      </c>
      <c r="AT221" s="185" t="s">
        <v>126</v>
      </c>
      <c r="AU221" s="185" t="s">
        <v>84</v>
      </c>
      <c r="AY221" s="18" t="s">
        <v>123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80</v>
      </c>
      <c r="BK221" s="186">
        <f>ROUND(I221*H221,2)</f>
        <v>0</v>
      </c>
      <c r="BL221" s="18" t="s">
        <v>231</v>
      </c>
      <c r="BM221" s="185" t="s">
        <v>357</v>
      </c>
    </row>
    <row r="222" spans="1:47" s="2" customFormat="1" ht="11.25">
      <c r="A222" s="35"/>
      <c r="B222" s="36"/>
      <c r="C222" s="37"/>
      <c r="D222" s="187" t="s">
        <v>133</v>
      </c>
      <c r="E222" s="37"/>
      <c r="F222" s="188" t="s">
        <v>358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133</v>
      </c>
      <c r="AU222" s="18" t="s">
        <v>84</v>
      </c>
    </row>
    <row r="223" spans="1:65" s="2" customFormat="1" ht="16.5" customHeight="1">
      <c r="A223" s="35"/>
      <c r="B223" s="36"/>
      <c r="C223" s="174" t="s">
        <v>359</v>
      </c>
      <c r="D223" s="174" t="s">
        <v>126</v>
      </c>
      <c r="E223" s="175" t="s">
        <v>360</v>
      </c>
      <c r="F223" s="176" t="s">
        <v>361</v>
      </c>
      <c r="G223" s="177" t="s">
        <v>145</v>
      </c>
      <c r="H223" s="178">
        <v>79.092</v>
      </c>
      <c r="I223" s="179"/>
      <c r="J223" s="180">
        <f>ROUND(I223*H223,2)</f>
        <v>0</v>
      </c>
      <c r="K223" s="176" t="s">
        <v>130</v>
      </c>
      <c r="L223" s="40"/>
      <c r="M223" s="181" t="s">
        <v>19</v>
      </c>
      <c r="N223" s="182" t="s">
        <v>46</v>
      </c>
      <c r="O223" s="65"/>
      <c r="P223" s="183">
        <f>O223*H223</f>
        <v>0</v>
      </c>
      <c r="Q223" s="183">
        <v>0.00034</v>
      </c>
      <c r="R223" s="183">
        <f>Q223*H223</f>
        <v>0.02689128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231</v>
      </c>
      <c r="AT223" s="185" t="s">
        <v>126</v>
      </c>
      <c r="AU223" s="185" t="s">
        <v>84</v>
      </c>
      <c r="AY223" s="18" t="s">
        <v>123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80</v>
      </c>
      <c r="BK223" s="186">
        <f>ROUND(I223*H223,2)</f>
        <v>0</v>
      </c>
      <c r="BL223" s="18" t="s">
        <v>231</v>
      </c>
      <c r="BM223" s="185" t="s">
        <v>362</v>
      </c>
    </row>
    <row r="224" spans="1:47" s="2" customFormat="1" ht="11.25">
      <c r="A224" s="35"/>
      <c r="B224" s="36"/>
      <c r="C224" s="37"/>
      <c r="D224" s="187" t="s">
        <v>133</v>
      </c>
      <c r="E224" s="37"/>
      <c r="F224" s="188" t="s">
        <v>363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133</v>
      </c>
      <c r="AU224" s="18" t="s">
        <v>84</v>
      </c>
    </row>
    <row r="225" spans="1:65" s="2" customFormat="1" ht="24.2" customHeight="1">
      <c r="A225" s="35"/>
      <c r="B225" s="36"/>
      <c r="C225" s="174" t="s">
        <v>364</v>
      </c>
      <c r="D225" s="174" t="s">
        <v>126</v>
      </c>
      <c r="E225" s="175" t="s">
        <v>365</v>
      </c>
      <c r="F225" s="176" t="s">
        <v>366</v>
      </c>
      <c r="G225" s="177" t="s">
        <v>145</v>
      </c>
      <c r="H225" s="178">
        <v>79.092</v>
      </c>
      <c r="I225" s="179"/>
      <c r="J225" s="180">
        <f>ROUND(I225*H225,2)</f>
        <v>0</v>
      </c>
      <c r="K225" s="176" t="s">
        <v>130</v>
      </c>
      <c r="L225" s="40"/>
      <c r="M225" s="181" t="s">
        <v>19</v>
      </c>
      <c r="N225" s="182" t="s">
        <v>46</v>
      </c>
      <c r="O225" s="65"/>
      <c r="P225" s="183">
        <f>O225*H225</f>
        <v>0</v>
      </c>
      <c r="Q225" s="183">
        <v>0.00054</v>
      </c>
      <c r="R225" s="183">
        <f>Q225*H225</f>
        <v>0.04270968</v>
      </c>
      <c r="S225" s="183">
        <v>0</v>
      </c>
      <c r="T225" s="18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231</v>
      </c>
      <c r="AT225" s="185" t="s">
        <v>126</v>
      </c>
      <c r="AU225" s="185" t="s">
        <v>84</v>
      </c>
      <c r="AY225" s="18" t="s">
        <v>123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8" t="s">
        <v>80</v>
      </c>
      <c r="BK225" s="186">
        <f>ROUND(I225*H225,2)</f>
        <v>0</v>
      </c>
      <c r="BL225" s="18" t="s">
        <v>231</v>
      </c>
      <c r="BM225" s="185" t="s">
        <v>367</v>
      </c>
    </row>
    <row r="226" spans="1:47" s="2" customFormat="1" ht="11.25">
      <c r="A226" s="35"/>
      <c r="B226" s="36"/>
      <c r="C226" s="37"/>
      <c r="D226" s="187" t="s">
        <v>133</v>
      </c>
      <c r="E226" s="37"/>
      <c r="F226" s="188" t="s">
        <v>368</v>
      </c>
      <c r="G226" s="37"/>
      <c r="H226" s="37"/>
      <c r="I226" s="189"/>
      <c r="J226" s="37"/>
      <c r="K226" s="37"/>
      <c r="L226" s="40"/>
      <c r="M226" s="190"/>
      <c r="N226" s="191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133</v>
      </c>
      <c r="AU226" s="18" t="s">
        <v>84</v>
      </c>
    </row>
    <row r="227" spans="2:63" s="12" customFormat="1" ht="22.9" customHeight="1">
      <c r="B227" s="158"/>
      <c r="C227" s="159"/>
      <c r="D227" s="160" t="s">
        <v>74</v>
      </c>
      <c r="E227" s="172" t="s">
        <v>369</v>
      </c>
      <c r="F227" s="172" t="s">
        <v>370</v>
      </c>
      <c r="G227" s="159"/>
      <c r="H227" s="159"/>
      <c r="I227" s="162"/>
      <c r="J227" s="173">
        <f>BK227</f>
        <v>0</v>
      </c>
      <c r="K227" s="159"/>
      <c r="L227" s="164"/>
      <c r="M227" s="165"/>
      <c r="N227" s="166"/>
      <c r="O227" s="166"/>
      <c r="P227" s="167">
        <f>SUM(P228:P442)</f>
        <v>0</v>
      </c>
      <c r="Q227" s="166"/>
      <c r="R227" s="167">
        <f>SUM(R228:R442)</f>
        <v>5.041564449999999</v>
      </c>
      <c r="S227" s="166"/>
      <c r="T227" s="168">
        <f>SUM(T228:T442)</f>
        <v>1.92651832</v>
      </c>
      <c r="AR227" s="169" t="s">
        <v>84</v>
      </c>
      <c r="AT227" s="170" t="s">
        <v>74</v>
      </c>
      <c r="AU227" s="170" t="s">
        <v>80</v>
      </c>
      <c r="AY227" s="169" t="s">
        <v>123</v>
      </c>
      <c r="BK227" s="171">
        <f>SUM(BK228:BK442)</f>
        <v>0</v>
      </c>
    </row>
    <row r="228" spans="1:65" s="2" customFormat="1" ht="16.5" customHeight="1">
      <c r="A228" s="35"/>
      <c r="B228" s="36"/>
      <c r="C228" s="174" t="s">
        <v>371</v>
      </c>
      <c r="D228" s="174" t="s">
        <v>126</v>
      </c>
      <c r="E228" s="175" t="s">
        <v>372</v>
      </c>
      <c r="F228" s="176" t="s">
        <v>373</v>
      </c>
      <c r="G228" s="177" t="s">
        <v>145</v>
      </c>
      <c r="H228" s="178">
        <v>2871.902</v>
      </c>
      <c r="I228" s="179"/>
      <c r="J228" s="180">
        <f>ROUND(I228*H228,2)</f>
        <v>0</v>
      </c>
      <c r="K228" s="176" t="s">
        <v>130</v>
      </c>
      <c r="L228" s="40"/>
      <c r="M228" s="181" t="s">
        <v>19</v>
      </c>
      <c r="N228" s="182" t="s">
        <v>46</v>
      </c>
      <c r="O228" s="65"/>
      <c r="P228" s="183">
        <f>O228*H228</f>
        <v>0</v>
      </c>
      <c r="Q228" s="183">
        <v>0</v>
      </c>
      <c r="R228" s="183">
        <f>Q228*H228</f>
        <v>0</v>
      </c>
      <c r="S228" s="183">
        <v>0.00015</v>
      </c>
      <c r="T228" s="184">
        <f>S228*H228</f>
        <v>0.4307853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231</v>
      </c>
      <c r="AT228" s="185" t="s">
        <v>126</v>
      </c>
      <c r="AU228" s="185" t="s">
        <v>84</v>
      </c>
      <c r="AY228" s="18" t="s">
        <v>123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80</v>
      </c>
      <c r="BK228" s="186">
        <f>ROUND(I228*H228,2)</f>
        <v>0</v>
      </c>
      <c r="BL228" s="18" t="s">
        <v>231</v>
      </c>
      <c r="BM228" s="185" t="s">
        <v>374</v>
      </c>
    </row>
    <row r="229" spans="1:47" s="2" customFormat="1" ht="11.25">
      <c r="A229" s="35"/>
      <c r="B229" s="36"/>
      <c r="C229" s="37"/>
      <c r="D229" s="187" t="s">
        <v>133</v>
      </c>
      <c r="E229" s="37"/>
      <c r="F229" s="188" t="s">
        <v>375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133</v>
      </c>
      <c r="AU229" s="18" t="s">
        <v>84</v>
      </c>
    </row>
    <row r="230" spans="2:51" s="13" customFormat="1" ht="11.25">
      <c r="B230" s="192"/>
      <c r="C230" s="193"/>
      <c r="D230" s="194" t="s">
        <v>135</v>
      </c>
      <c r="E230" s="203" t="s">
        <v>19</v>
      </c>
      <c r="F230" s="195" t="s">
        <v>376</v>
      </c>
      <c r="G230" s="193"/>
      <c r="H230" s="196">
        <v>58.03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135</v>
      </c>
      <c r="AU230" s="202" t="s">
        <v>84</v>
      </c>
      <c r="AV230" s="13" t="s">
        <v>84</v>
      </c>
      <c r="AW230" s="13" t="s">
        <v>36</v>
      </c>
      <c r="AX230" s="13" t="s">
        <v>75</v>
      </c>
      <c r="AY230" s="202" t="s">
        <v>123</v>
      </c>
    </row>
    <row r="231" spans="2:51" s="13" customFormat="1" ht="11.25">
      <c r="B231" s="192"/>
      <c r="C231" s="193"/>
      <c r="D231" s="194" t="s">
        <v>135</v>
      </c>
      <c r="E231" s="203" t="s">
        <v>19</v>
      </c>
      <c r="F231" s="195" t="s">
        <v>377</v>
      </c>
      <c r="G231" s="193"/>
      <c r="H231" s="196">
        <v>109.817</v>
      </c>
      <c r="I231" s="197"/>
      <c r="J231" s="193"/>
      <c r="K231" s="193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135</v>
      </c>
      <c r="AU231" s="202" t="s">
        <v>84</v>
      </c>
      <c r="AV231" s="13" t="s">
        <v>84</v>
      </c>
      <c r="AW231" s="13" t="s">
        <v>36</v>
      </c>
      <c r="AX231" s="13" t="s">
        <v>75</v>
      </c>
      <c r="AY231" s="202" t="s">
        <v>123</v>
      </c>
    </row>
    <row r="232" spans="2:51" s="13" customFormat="1" ht="11.25">
      <c r="B232" s="192"/>
      <c r="C232" s="193"/>
      <c r="D232" s="194" t="s">
        <v>135</v>
      </c>
      <c r="E232" s="203" t="s">
        <v>19</v>
      </c>
      <c r="F232" s="195" t="s">
        <v>378</v>
      </c>
      <c r="G232" s="193"/>
      <c r="H232" s="196">
        <v>138.251</v>
      </c>
      <c r="I232" s="197"/>
      <c r="J232" s="193"/>
      <c r="K232" s="193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135</v>
      </c>
      <c r="AU232" s="202" t="s">
        <v>84</v>
      </c>
      <c r="AV232" s="13" t="s">
        <v>84</v>
      </c>
      <c r="AW232" s="13" t="s">
        <v>36</v>
      </c>
      <c r="AX232" s="13" t="s">
        <v>75</v>
      </c>
      <c r="AY232" s="202" t="s">
        <v>123</v>
      </c>
    </row>
    <row r="233" spans="2:51" s="13" customFormat="1" ht="11.25">
      <c r="B233" s="192"/>
      <c r="C233" s="193"/>
      <c r="D233" s="194" t="s">
        <v>135</v>
      </c>
      <c r="E233" s="203" t="s">
        <v>19</v>
      </c>
      <c r="F233" s="195" t="s">
        <v>379</v>
      </c>
      <c r="G233" s="193"/>
      <c r="H233" s="196">
        <v>46.678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135</v>
      </c>
      <c r="AU233" s="202" t="s">
        <v>84</v>
      </c>
      <c r="AV233" s="13" t="s">
        <v>84</v>
      </c>
      <c r="AW233" s="13" t="s">
        <v>36</v>
      </c>
      <c r="AX233" s="13" t="s">
        <v>75</v>
      </c>
      <c r="AY233" s="202" t="s">
        <v>123</v>
      </c>
    </row>
    <row r="234" spans="2:51" s="13" customFormat="1" ht="11.25">
      <c r="B234" s="192"/>
      <c r="C234" s="193"/>
      <c r="D234" s="194" t="s">
        <v>135</v>
      </c>
      <c r="E234" s="203" t="s">
        <v>19</v>
      </c>
      <c r="F234" s="195" t="s">
        <v>380</v>
      </c>
      <c r="G234" s="193"/>
      <c r="H234" s="196">
        <v>31.306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135</v>
      </c>
      <c r="AU234" s="202" t="s">
        <v>84</v>
      </c>
      <c r="AV234" s="13" t="s">
        <v>84</v>
      </c>
      <c r="AW234" s="13" t="s">
        <v>36</v>
      </c>
      <c r="AX234" s="13" t="s">
        <v>75</v>
      </c>
      <c r="AY234" s="202" t="s">
        <v>123</v>
      </c>
    </row>
    <row r="235" spans="2:51" s="13" customFormat="1" ht="11.25">
      <c r="B235" s="192"/>
      <c r="C235" s="193"/>
      <c r="D235" s="194" t="s">
        <v>135</v>
      </c>
      <c r="E235" s="203" t="s">
        <v>19</v>
      </c>
      <c r="F235" s="195" t="s">
        <v>381</v>
      </c>
      <c r="G235" s="193"/>
      <c r="H235" s="196">
        <v>98.75</v>
      </c>
      <c r="I235" s="197"/>
      <c r="J235" s="193"/>
      <c r="K235" s="193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135</v>
      </c>
      <c r="AU235" s="202" t="s">
        <v>84</v>
      </c>
      <c r="AV235" s="13" t="s">
        <v>84</v>
      </c>
      <c r="AW235" s="13" t="s">
        <v>36</v>
      </c>
      <c r="AX235" s="13" t="s">
        <v>75</v>
      </c>
      <c r="AY235" s="202" t="s">
        <v>123</v>
      </c>
    </row>
    <row r="236" spans="2:51" s="13" customFormat="1" ht="11.25">
      <c r="B236" s="192"/>
      <c r="C236" s="193"/>
      <c r="D236" s="194" t="s">
        <v>135</v>
      </c>
      <c r="E236" s="203" t="s">
        <v>19</v>
      </c>
      <c r="F236" s="195" t="s">
        <v>382</v>
      </c>
      <c r="G236" s="193"/>
      <c r="H236" s="196">
        <v>87.371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135</v>
      </c>
      <c r="AU236" s="202" t="s">
        <v>84</v>
      </c>
      <c r="AV236" s="13" t="s">
        <v>84</v>
      </c>
      <c r="AW236" s="13" t="s">
        <v>36</v>
      </c>
      <c r="AX236" s="13" t="s">
        <v>75</v>
      </c>
      <c r="AY236" s="202" t="s">
        <v>123</v>
      </c>
    </row>
    <row r="237" spans="2:51" s="13" customFormat="1" ht="11.25">
      <c r="B237" s="192"/>
      <c r="C237" s="193"/>
      <c r="D237" s="194" t="s">
        <v>135</v>
      </c>
      <c r="E237" s="203" t="s">
        <v>19</v>
      </c>
      <c r="F237" s="195" t="s">
        <v>383</v>
      </c>
      <c r="G237" s="193"/>
      <c r="H237" s="196">
        <v>73.898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135</v>
      </c>
      <c r="AU237" s="202" t="s">
        <v>84</v>
      </c>
      <c r="AV237" s="13" t="s">
        <v>84</v>
      </c>
      <c r="AW237" s="13" t="s">
        <v>36</v>
      </c>
      <c r="AX237" s="13" t="s">
        <v>75</v>
      </c>
      <c r="AY237" s="202" t="s">
        <v>123</v>
      </c>
    </row>
    <row r="238" spans="2:51" s="13" customFormat="1" ht="11.25">
      <c r="B238" s="192"/>
      <c r="C238" s="193"/>
      <c r="D238" s="194" t="s">
        <v>135</v>
      </c>
      <c r="E238" s="203" t="s">
        <v>19</v>
      </c>
      <c r="F238" s="195" t="s">
        <v>384</v>
      </c>
      <c r="G238" s="193"/>
      <c r="H238" s="196">
        <v>137.468</v>
      </c>
      <c r="I238" s="197"/>
      <c r="J238" s="193"/>
      <c r="K238" s="193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135</v>
      </c>
      <c r="AU238" s="202" t="s">
        <v>84</v>
      </c>
      <c r="AV238" s="13" t="s">
        <v>84</v>
      </c>
      <c r="AW238" s="13" t="s">
        <v>36</v>
      </c>
      <c r="AX238" s="13" t="s">
        <v>75</v>
      </c>
      <c r="AY238" s="202" t="s">
        <v>123</v>
      </c>
    </row>
    <row r="239" spans="2:51" s="13" customFormat="1" ht="11.25">
      <c r="B239" s="192"/>
      <c r="C239" s="193"/>
      <c r="D239" s="194" t="s">
        <v>135</v>
      </c>
      <c r="E239" s="203" t="s">
        <v>19</v>
      </c>
      <c r="F239" s="195" t="s">
        <v>385</v>
      </c>
      <c r="G239" s="193"/>
      <c r="H239" s="196">
        <v>29.92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135</v>
      </c>
      <c r="AU239" s="202" t="s">
        <v>84</v>
      </c>
      <c r="AV239" s="13" t="s">
        <v>84</v>
      </c>
      <c r="AW239" s="13" t="s">
        <v>36</v>
      </c>
      <c r="AX239" s="13" t="s">
        <v>75</v>
      </c>
      <c r="AY239" s="202" t="s">
        <v>123</v>
      </c>
    </row>
    <row r="240" spans="2:51" s="13" customFormat="1" ht="11.25">
      <c r="B240" s="192"/>
      <c r="C240" s="193"/>
      <c r="D240" s="194" t="s">
        <v>135</v>
      </c>
      <c r="E240" s="203" t="s">
        <v>19</v>
      </c>
      <c r="F240" s="195" t="s">
        <v>386</v>
      </c>
      <c r="G240" s="193"/>
      <c r="H240" s="196">
        <v>24.54</v>
      </c>
      <c r="I240" s="197"/>
      <c r="J240" s="193"/>
      <c r="K240" s="193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135</v>
      </c>
      <c r="AU240" s="202" t="s">
        <v>84</v>
      </c>
      <c r="AV240" s="13" t="s">
        <v>84</v>
      </c>
      <c r="AW240" s="13" t="s">
        <v>36</v>
      </c>
      <c r="AX240" s="13" t="s">
        <v>75</v>
      </c>
      <c r="AY240" s="202" t="s">
        <v>123</v>
      </c>
    </row>
    <row r="241" spans="2:51" s="13" customFormat="1" ht="11.25">
      <c r="B241" s="192"/>
      <c r="C241" s="193"/>
      <c r="D241" s="194" t="s">
        <v>135</v>
      </c>
      <c r="E241" s="203" t="s">
        <v>19</v>
      </c>
      <c r="F241" s="195" t="s">
        <v>387</v>
      </c>
      <c r="G241" s="193"/>
      <c r="H241" s="196">
        <v>71.479</v>
      </c>
      <c r="I241" s="197"/>
      <c r="J241" s="193"/>
      <c r="K241" s="193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135</v>
      </c>
      <c r="AU241" s="202" t="s">
        <v>84</v>
      </c>
      <c r="AV241" s="13" t="s">
        <v>84</v>
      </c>
      <c r="AW241" s="13" t="s">
        <v>36</v>
      </c>
      <c r="AX241" s="13" t="s">
        <v>75</v>
      </c>
      <c r="AY241" s="202" t="s">
        <v>123</v>
      </c>
    </row>
    <row r="242" spans="2:51" s="13" customFormat="1" ht="11.25">
      <c r="B242" s="192"/>
      <c r="C242" s="193"/>
      <c r="D242" s="194" t="s">
        <v>135</v>
      </c>
      <c r="E242" s="203" t="s">
        <v>19</v>
      </c>
      <c r="F242" s="195" t="s">
        <v>388</v>
      </c>
      <c r="G242" s="193"/>
      <c r="H242" s="196">
        <v>49.98</v>
      </c>
      <c r="I242" s="197"/>
      <c r="J242" s="193"/>
      <c r="K242" s="193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135</v>
      </c>
      <c r="AU242" s="202" t="s">
        <v>84</v>
      </c>
      <c r="AV242" s="13" t="s">
        <v>84</v>
      </c>
      <c r="AW242" s="13" t="s">
        <v>36</v>
      </c>
      <c r="AX242" s="13" t="s">
        <v>75</v>
      </c>
      <c r="AY242" s="202" t="s">
        <v>123</v>
      </c>
    </row>
    <row r="243" spans="2:51" s="13" customFormat="1" ht="11.25">
      <c r="B243" s="192"/>
      <c r="C243" s="193"/>
      <c r="D243" s="194" t="s">
        <v>135</v>
      </c>
      <c r="E243" s="203" t="s">
        <v>19</v>
      </c>
      <c r="F243" s="195" t="s">
        <v>389</v>
      </c>
      <c r="G243" s="193"/>
      <c r="H243" s="196">
        <v>13.13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135</v>
      </c>
      <c r="AU243" s="202" t="s">
        <v>84</v>
      </c>
      <c r="AV243" s="13" t="s">
        <v>84</v>
      </c>
      <c r="AW243" s="13" t="s">
        <v>36</v>
      </c>
      <c r="AX243" s="13" t="s">
        <v>75</v>
      </c>
      <c r="AY243" s="202" t="s">
        <v>123</v>
      </c>
    </row>
    <row r="244" spans="2:51" s="13" customFormat="1" ht="11.25">
      <c r="B244" s="192"/>
      <c r="C244" s="193"/>
      <c r="D244" s="194" t="s">
        <v>135</v>
      </c>
      <c r="E244" s="203" t="s">
        <v>19</v>
      </c>
      <c r="F244" s="195" t="s">
        <v>390</v>
      </c>
      <c r="G244" s="193"/>
      <c r="H244" s="196">
        <v>77.104</v>
      </c>
      <c r="I244" s="197"/>
      <c r="J244" s="193"/>
      <c r="K244" s="193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135</v>
      </c>
      <c r="AU244" s="202" t="s">
        <v>84</v>
      </c>
      <c r="AV244" s="13" t="s">
        <v>84</v>
      </c>
      <c r="AW244" s="13" t="s">
        <v>36</v>
      </c>
      <c r="AX244" s="13" t="s">
        <v>75</v>
      </c>
      <c r="AY244" s="202" t="s">
        <v>123</v>
      </c>
    </row>
    <row r="245" spans="2:51" s="13" customFormat="1" ht="11.25">
      <c r="B245" s="192"/>
      <c r="C245" s="193"/>
      <c r="D245" s="194" t="s">
        <v>135</v>
      </c>
      <c r="E245" s="203" t="s">
        <v>19</v>
      </c>
      <c r="F245" s="195" t="s">
        <v>391</v>
      </c>
      <c r="G245" s="193"/>
      <c r="H245" s="196">
        <v>194.597</v>
      </c>
      <c r="I245" s="197"/>
      <c r="J245" s="193"/>
      <c r="K245" s="193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135</v>
      </c>
      <c r="AU245" s="202" t="s">
        <v>84</v>
      </c>
      <c r="AV245" s="13" t="s">
        <v>84</v>
      </c>
      <c r="AW245" s="13" t="s">
        <v>36</v>
      </c>
      <c r="AX245" s="13" t="s">
        <v>75</v>
      </c>
      <c r="AY245" s="202" t="s">
        <v>123</v>
      </c>
    </row>
    <row r="246" spans="2:51" s="13" customFormat="1" ht="11.25">
      <c r="B246" s="192"/>
      <c r="C246" s="193"/>
      <c r="D246" s="194" t="s">
        <v>135</v>
      </c>
      <c r="E246" s="203" t="s">
        <v>19</v>
      </c>
      <c r="F246" s="195" t="s">
        <v>392</v>
      </c>
      <c r="G246" s="193"/>
      <c r="H246" s="196">
        <v>112.002</v>
      </c>
      <c r="I246" s="197"/>
      <c r="J246" s="193"/>
      <c r="K246" s="193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135</v>
      </c>
      <c r="AU246" s="202" t="s">
        <v>84</v>
      </c>
      <c r="AV246" s="13" t="s">
        <v>84</v>
      </c>
      <c r="AW246" s="13" t="s">
        <v>36</v>
      </c>
      <c r="AX246" s="13" t="s">
        <v>75</v>
      </c>
      <c r="AY246" s="202" t="s">
        <v>123</v>
      </c>
    </row>
    <row r="247" spans="2:51" s="13" customFormat="1" ht="11.25">
      <c r="B247" s="192"/>
      <c r="C247" s="193"/>
      <c r="D247" s="194" t="s">
        <v>135</v>
      </c>
      <c r="E247" s="203" t="s">
        <v>19</v>
      </c>
      <c r="F247" s="195" t="s">
        <v>393</v>
      </c>
      <c r="G247" s="193"/>
      <c r="H247" s="196">
        <v>100.388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135</v>
      </c>
      <c r="AU247" s="202" t="s">
        <v>84</v>
      </c>
      <c r="AV247" s="13" t="s">
        <v>84</v>
      </c>
      <c r="AW247" s="13" t="s">
        <v>36</v>
      </c>
      <c r="AX247" s="13" t="s">
        <v>75</v>
      </c>
      <c r="AY247" s="202" t="s">
        <v>123</v>
      </c>
    </row>
    <row r="248" spans="2:51" s="13" customFormat="1" ht="11.25">
      <c r="B248" s="192"/>
      <c r="C248" s="193"/>
      <c r="D248" s="194" t="s">
        <v>135</v>
      </c>
      <c r="E248" s="203" t="s">
        <v>19</v>
      </c>
      <c r="F248" s="195" t="s">
        <v>394</v>
      </c>
      <c r="G248" s="193"/>
      <c r="H248" s="196">
        <v>116.216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135</v>
      </c>
      <c r="AU248" s="202" t="s">
        <v>84</v>
      </c>
      <c r="AV248" s="13" t="s">
        <v>84</v>
      </c>
      <c r="AW248" s="13" t="s">
        <v>36</v>
      </c>
      <c r="AX248" s="13" t="s">
        <v>75</v>
      </c>
      <c r="AY248" s="202" t="s">
        <v>123</v>
      </c>
    </row>
    <row r="249" spans="2:51" s="13" customFormat="1" ht="11.25">
      <c r="B249" s="192"/>
      <c r="C249" s="193"/>
      <c r="D249" s="194" t="s">
        <v>135</v>
      </c>
      <c r="E249" s="203" t="s">
        <v>19</v>
      </c>
      <c r="F249" s="195" t="s">
        <v>395</v>
      </c>
      <c r="G249" s="193"/>
      <c r="H249" s="196">
        <v>120.003</v>
      </c>
      <c r="I249" s="197"/>
      <c r="J249" s="193"/>
      <c r="K249" s="193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135</v>
      </c>
      <c r="AU249" s="202" t="s">
        <v>84</v>
      </c>
      <c r="AV249" s="13" t="s">
        <v>84</v>
      </c>
      <c r="AW249" s="13" t="s">
        <v>36</v>
      </c>
      <c r="AX249" s="13" t="s">
        <v>75</v>
      </c>
      <c r="AY249" s="202" t="s">
        <v>123</v>
      </c>
    </row>
    <row r="250" spans="2:51" s="13" customFormat="1" ht="11.25">
      <c r="B250" s="192"/>
      <c r="C250" s="193"/>
      <c r="D250" s="194" t="s">
        <v>135</v>
      </c>
      <c r="E250" s="203" t="s">
        <v>19</v>
      </c>
      <c r="F250" s="195" t="s">
        <v>396</v>
      </c>
      <c r="G250" s="193"/>
      <c r="H250" s="196">
        <v>56.42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135</v>
      </c>
      <c r="AU250" s="202" t="s">
        <v>84</v>
      </c>
      <c r="AV250" s="13" t="s">
        <v>84</v>
      </c>
      <c r="AW250" s="13" t="s">
        <v>36</v>
      </c>
      <c r="AX250" s="13" t="s">
        <v>75</v>
      </c>
      <c r="AY250" s="202" t="s">
        <v>123</v>
      </c>
    </row>
    <row r="251" spans="2:51" s="13" customFormat="1" ht="11.25">
      <c r="B251" s="192"/>
      <c r="C251" s="193"/>
      <c r="D251" s="194" t="s">
        <v>135</v>
      </c>
      <c r="E251" s="203" t="s">
        <v>19</v>
      </c>
      <c r="F251" s="195" t="s">
        <v>397</v>
      </c>
      <c r="G251" s="193"/>
      <c r="H251" s="196">
        <v>56.42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135</v>
      </c>
      <c r="AU251" s="202" t="s">
        <v>84</v>
      </c>
      <c r="AV251" s="13" t="s">
        <v>84</v>
      </c>
      <c r="AW251" s="13" t="s">
        <v>36</v>
      </c>
      <c r="AX251" s="13" t="s">
        <v>75</v>
      </c>
      <c r="AY251" s="202" t="s">
        <v>123</v>
      </c>
    </row>
    <row r="252" spans="2:51" s="13" customFormat="1" ht="11.25">
      <c r="B252" s="192"/>
      <c r="C252" s="193"/>
      <c r="D252" s="194" t="s">
        <v>135</v>
      </c>
      <c r="E252" s="203" t="s">
        <v>19</v>
      </c>
      <c r="F252" s="195" t="s">
        <v>398</v>
      </c>
      <c r="G252" s="193"/>
      <c r="H252" s="196">
        <v>15.94</v>
      </c>
      <c r="I252" s="197"/>
      <c r="J252" s="193"/>
      <c r="K252" s="193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135</v>
      </c>
      <c r="AU252" s="202" t="s">
        <v>84</v>
      </c>
      <c r="AV252" s="13" t="s">
        <v>84</v>
      </c>
      <c r="AW252" s="13" t="s">
        <v>36</v>
      </c>
      <c r="AX252" s="13" t="s">
        <v>75</v>
      </c>
      <c r="AY252" s="202" t="s">
        <v>123</v>
      </c>
    </row>
    <row r="253" spans="2:51" s="15" customFormat="1" ht="11.25">
      <c r="B253" s="215"/>
      <c r="C253" s="216"/>
      <c r="D253" s="194" t="s">
        <v>135</v>
      </c>
      <c r="E253" s="217" t="s">
        <v>19</v>
      </c>
      <c r="F253" s="218" t="s">
        <v>399</v>
      </c>
      <c r="G253" s="216"/>
      <c r="H253" s="219">
        <v>1819.7079999999999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135</v>
      </c>
      <c r="AU253" s="225" t="s">
        <v>84</v>
      </c>
      <c r="AV253" s="15" t="s">
        <v>142</v>
      </c>
      <c r="AW253" s="15" t="s">
        <v>36</v>
      </c>
      <c r="AX253" s="15" t="s">
        <v>75</v>
      </c>
      <c r="AY253" s="225" t="s">
        <v>123</v>
      </c>
    </row>
    <row r="254" spans="2:51" s="13" customFormat="1" ht="11.25">
      <c r="B254" s="192"/>
      <c r="C254" s="193"/>
      <c r="D254" s="194" t="s">
        <v>135</v>
      </c>
      <c r="E254" s="203" t="s">
        <v>19</v>
      </c>
      <c r="F254" s="195" t="s">
        <v>400</v>
      </c>
      <c r="G254" s="193"/>
      <c r="H254" s="196">
        <v>49.95</v>
      </c>
      <c r="I254" s="197"/>
      <c r="J254" s="193"/>
      <c r="K254" s="193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135</v>
      </c>
      <c r="AU254" s="202" t="s">
        <v>84</v>
      </c>
      <c r="AV254" s="13" t="s">
        <v>84</v>
      </c>
      <c r="AW254" s="13" t="s">
        <v>36</v>
      </c>
      <c r="AX254" s="13" t="s">
        <v>75</v>
      </c>
      <c r="AY254" s="202" t="s">
        <v>123</v>
      </c>
    </row>
    <row r="255" spans="2:51" s="13" customFormat="1" ht="11.25">
      <c r="B255" s="192"/>
      <c r="C255" s="193"/>
      <c r="D255" s="194" t="s">
        <v>135</v>
      </c>
      <c r="E255" s="203" t="s">
        <v>19</v>
      </c>
      <c r="F255" s="195" t="s">
        <v>401</v>
      </c>
      <c r="G255" s="193"/>
      <c r="H255" s="196">
        <v>51.84</v>
      </c>
      <c r="I255" s="197"/>
      <c r="J255" s="193"/>
      <c r="K255" s="193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135</v>
      </c>
      <c r="AU255" s="202" t="s">
        <v>84</v>
      </c>
      <c r="AV255" s="13" t="s">
        <v>84</v>
      </c>
      <c r="AW255" s="13" t="s">
        <v>36</v>
      </c>
      <c r="AX255" s="13" t="s">
        <v>75</v>
      </c>
      <c r="AY255" s="202" t="s">
        <v>123</v>
      </c>
    </row>
    <row r="256" spans="2:51" s="13" customFormat="1" ht="11.25">
      <c r="B256" s="192"/>
      <c r="C256" s="193"/>
      <c r="D256" s="194" t="s">
        <v>135</v>
      </c>
      <c r="E256" s="203" t="s">
        <v>19</v>
      </c>
      <c r="F256" s="195" t="s">
        <v>402</v>
      </c>
      <c r="G256" s="193"/>
      <c r="H256" s="196">
        <v>118.344</v>
      </c>
      <c r="I256" s="197"/>
      <c r="J256" s="193"/>
      <c r="K256" s="193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135</v>
      </c>
      <c r="AU256" s="202" t="s">
        <v>84</v>
      </c>
      <c r="AV256" s="13" t="s">
        <v>84</v>
      </c>
      <c r="AW256" s="13" t="s">
        <v>36</v>
      </c>
      <c r="AX256" s="13" t="s">
        <v>75</v>
      </c>
      <c r="AY256" s="202" t="s">
        <v>123</v>
      </c>
    </row>
    <row r="257" spans="2:51" s="13" customFormat="1" ht="11.25">
      <c r="B257" s="192"/>
      <c r="C257" s="193"/>
      <c r="D257" s="194" t="s">
        <v>135</v>
      </c>
      <c r="E257" s="203" t="s">
        <v>19</v>
      </c>
      <c r="F257" s="195" t="s">
        <v>403</v>
      </c>
      <c r="G257" s="193"/>
      <c r="H257" s="196">
        <v>28.942</v>
      </c>
      <c r="I257" s="197"/>
      <c r="J257" s="193"/>
      <c r="K257" s="193"/>
      <c r="L257" s="198"/>
      <c r="M257" s="199"/>
      <c r="N257" s="200"/>
      <c r="O257" s="200"/>
      <c r="P257" s="200"/>
      <c r="Q257" s="200"/>
      <c r="R257" s="200"/>
      <c r="S257" s="200"/>
      <c r="T257" s="201"/>
      <c r="AT257" s="202" t="s">
        <v>135</v>
      </c>
      <c r="AU257" s="202" t="s">
        <v>84</v>
      </c>
      <c r="AV257" s="13" t="s">
        <v>84</v>
      </c>
      <c r="AW257" s="13" t="s">
        <v>36</v>
      </c>
      <c r="AX257" s="13" t="s">
        <v>75</v>
      </c>
      <c r="AY257" s="202" t="s">
        <v>123</v>
      </c>
    </row>
    <row r="258" spans="2:51" s="13" customFormat="1" ht="11.25">
      <c r="B258" s="192"/>
      <c r="C258" s="193"/>
      <c r="D258" s="194" t="s">
        <v>135</v>
      </c>
      <c r="E258" s="203" t="s">
        <v>19</v>
      </c>
      <c r="F258" s="195" t="s">
        <v>404</v>
      </c>
      <c r="G258" s="193"/>
      <c r="H258" s="196">
        <v>28.8</v>
      </c>
      <c r="I258" s="197"/>
      <c r="J258" s="193"/>
      <c r="K258" s="193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135</v>
      </c>
      <c r="AU258" s="202" t="s">
        <v>84</v>
      </c>
      <c r="AV258" s="13" t="s">
        <v>84</v>
      </c>
      <c r="AW258" s="13" t="s">
        <v>36</v>
      </c>
      <c r="AX258" s="13" t="s">
        <v>75</v>
      </c>
      <c r="AY258" s="202" t="s">
        <v>123</v>
      </c>
    </row>
    <row r="259" spans="2:51" s="13" customFormat="1" ht="11.25">
      <c r="B259" s="192"/>
      <c r="C259" s="193"/>
      <c r="D259" s="194" t="s">
        <v>135</v>
      </c>
      <c r="E259" s="203" t="s">
        <v>19</v>
      </c>
      <c r="F259" s="195" t="s">
        <v>405</v>
      </c>
      <c r="G259" s="193"/>
      <c r="H259" s="196">
        <v>98.624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135</v>
      </c>
      <c r="AU259" s="202" t="s">
        <v>84</v>
      </c>
      <c r="AV259" s="13" t="s">
        <v>84</v>
      </c>
      <c r="AW259" s="13" t="s">
        <v>36</v>
      </c>
      <c r="AX259" s="13" t="s">
        <v>75</v>
      </c>
      <c r="AY259" s="202" t="s">
        <v>123</v>
      </c>
    </row>
    <row r="260" spans="2:51" s="13" customFormat="1" ht="11.25">
      <c r="B260" s="192"/>
      <c r="C260" s="193"/>
      <c r="D260" s="194" t="s">
        <v>135</v>
      </c>
      <c r="E260" s="203" t="s">
        <v>19</v>
      </c>
      <c r="F260" s="195" t="s">
        <v>406</v>
      </c>
      <c r="G260" s="193"/>
      <c r="H260" s="196">
        <v>130.24</v>
      </c>
      <c r="I260" s="197"/>
      <c r="J260" s="193"/>
      <c r="K260" s="193"/>
      <c r="L260" s="198"/>
      <c r="M260" s="199"/>
      <c r="N260" s="200"/>
      <c r="O260" s="200"/>
      <c r="P260" s="200"/>
      <c r="Q260" s="200"/>
      <c r="R260" s="200"/>
      <c r="S260" s="200"/>
      <c r="T260" s="201"/>
      <c r="AT260" s="202" t="s">
        <v>135</v>
      </c>
      <c r="AU260" s="202" t="s">
        <v>84</v>
      </c>
      <c r="AV260" s="13" t="s">
        <v>84</v>
      </c>
      <c r="AW260" s="13" t="s">
        <v>36</v>
      </c>
      <c r="AX260" s="13" t="s">
        <v>75</v>
      </c>
      <c r="AY260" s="202" t="s">
        <v>123</v>
      </c>
    </row>
    <row r="261" spans="2:51" s="13" customFormat="1" ht="11.25">
      <c r="B261" s="192"/>
      <c r="C261" s="193"/>
      <c r="D261" s="194" t="s">
        <v>135</v>
      </c>
      <c r="E261" s="203" t="s">
        <v>19</v>
      </c>
      <c r="F261" s="195" t="s">
        <v>407</v>
      </c>
      <c r="G261" s="193"/>
      <c r="H261" s="196">
        <v>30.976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135</v>
      </c>
      <c r="AU261" s="202" t="s">
        <v>84</v>
      </c>
      <c r="AV261" s="13" t="s">
        <v>84</v>
      </c>
      <c r="AW261" s="13" t="s">
        <v>36</v>
      </c>
      <c r="AX261" s="13" t="s">
        <v>75</v>
      </c>
      <c r="AY261" s="202" t="s">
        <v>123</v>
      </c>
    </row>
    <row r="262" spans="2:51" s="13" customFormat="1" ht="11.25">
      <c r="B262" s="192"/>
      <c r="C262" s="193"/>
      <c r="D262" s="194" t="s">
        <v>135</v>
      </c>
      <c r="E262" s="203" t="s">
        <v>19</v>
      </c>
      <c r="F262" s="195" t="s">
        <v>408</v>
      </c>
      <c r="G262" s="193"/>
      <c r="H262" s="196">
        <v>52.562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135</v>
      </c>
      <c r="AU262" s="202" t="s">
        <v>84</v>
      </c>
      <c r="AV262" s="13" t="s">
        <v>84</v>
      </c>
      <c r="AW262" s="13" t="s">
        <v>36</v>
      </c>
      <c r="AX262" s="13" t="s">
        <v>75</v>
      </c>
      <c r="AY262" s="202" t="s">
        <v>123</v>
      </c>
    </row>
    <row r="263" spans="2:51" s="13" customFormat="1" ht="11.25">
      <c r="B263" s="192"/>
      <c r="C263" s="193"/>
      <c r="D263" s="194" t="s">
        <v>135</v>
      </c>
      <c r="E263" s="203" t="s">
        <v>19</v>
      </c>
      <c r="F263" s="195" t="s">
        <v>409</v>
      </c>
      <c r="G263" s="193"/>
      <c r="H263" s="196">
        <v>42.014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135</v>
      </c>
      <c r="AU263" s="202" t="s">
        <v>84</v>
      </c>
      <c r="AV263" s="13" t="s">
        <v>84</v>
      </c>
      <c r="AW263" s="13" t="s">
        <v>36</v>
      </c>
      <c r="AX263" s="13" t="s">
        <v>75</v>
      </c>
      <c r="AY263" s="202" t="s">
        <v>123</v>
      </c>
    </row>
    <row r="264" spans="2:51" s="13" customFormat="1" ht="11.25">
      <c r="B264" s="192"/>
      <c r="C264" s="193"/>
      <c r="D264" s="194" t="s">
        <v>135</v>
      </c>
      <c r="E264" s="203" t="s">
        <v>19</v>
      </c>
      <c r="F264" s="195" t="s">
        <v>410</v>
      </c>
      <c r="G264" s="193"/>
      <c r="H264" s="196">
        <v>17.388</v>
      </c>
      <c r="I264" s="197"/>
      <c r="J264" s="193"/>
      <c r="K264" s="193"/>
      <c r="L264" s="198"/>
      <c r="M264" s="199"/>
      <c r="N264" s="200"/>
      <c r="O264" s="200"/>
      <c r="P264" s="200"/>
      <c r="Q264" s="200"/>
      <c r="R264" s="200"/>
      <c r="S264" s="200"/>
      <c r="T264" s="201"/>
      <c r="AT264" s="202" t="s">
        <v>135</v>
      </c>
      <c r="AU264" s="202" t="s">
        <v>84</v>
      </c>
      <c r="AV264" s="13" t="s">
        <v>84</v>
      </c>
      <c r="AW264" s="13" t="s">
        <v>36</v>
      </c>
      <c r="AX264" s="13" t="s">
        <v>75</v>
      </c>
      <c r="AY264" s="202" t="s">
        <v>123</v>
      </c>
    </row>
    <row r="265" spans="2:51" s="13" customFormat="1" ht="11.25">
      <c r="B265" s="192"/>
      <c r="C265" s="193"/>
      <c r="D265" s="194" t="s">
        <v>135</v>
      </c>
      <c r="E265" s="203" t="s">
        <v>19</v>
      </c>
      <c r="F265" s="195" t="s">
        <v>411</v>
      </c>
      <c r="G265" s="193"/>
      <c r="H265" s="196">
        <v>16.264</v>
      </c>
      <c r="I265" s="197"/>
      <c r="J265" s="193"/>
      <c r="K265" s="193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135</v>
      </c>
      <c r="AU265" s="202" t="s">
        <v>84</v>
      </c>
      <c r="AV265" s="13" t="s">
        <v>84</v>
      </c>
      <c r="AW265" s="13" t="s">
        <v>36</v>
      </c>
      <c r="AX265" s="13" t="s">
        <v>75</v>
      </c>
      <c r="AY265" s="202" t="s">
        <v>123</v>
      </c>
    </row>
    <row r="266" spans="2:51" s="13" customFormat="1" ht="11.25">
      <c r="B266" s="192"/>
      <c r="C266" s="193"/>
      <c r="D266" s="194" t="s">
        <v>135</v>
      </c>
      <c r="E266" s="203" t="s">
        <v>19</v>
      </c>
      <c r="F266" s="195" t="s">
        <v>412</v>
      </c>
      <c r="G266" s="193"/>
      <c r="H266" s="196">
        <v>10.118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135</v>
      </c>
      <c r="AU266" s="202" t="s">
        <v>84</v>
      </c>
      <c r="AV266" s="13" t="s">
        <v>84</v>
      </c>
      <c r="AW266" s="13" t="s">
        <v>36</v>
      </c>
      <c r="AX266" s="13" t="s">
        <v>75</v>
      </c>
      <c r="AY266" s="202" t="s">
        <v>123</v>
      </c>
    </row>
    <row r="267" spans="2:51" s="13" customFormat="1" ht="11.25">
      <c r="B267" s="192"/>
      <c r="C267" s="193"/>
      <c r="D267" s="194" t="s">
        <v>135</v>
      </c>
      <c r="E267" s="203" t="s">
        <v>19</v>
      </c>
      <c r="F267" s="195" t="s">
        <v>413</v>
      </c>
      <c r="G267" s="193"/>
      <c r="H267" s="196">
        <v>114.996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135</v>
      </c>
      <c r="AU267" s="202" t="s">
        <v>84</v>
      </c>
      <c r="AV267" s="13" t="s">
        <v>84</v>
      </c>
      <c r="AW267" s="13" t="s">
        <v>36</v>
      </c>
      <c r="AX267" s="13" t="s">
        <v>75</v>
      </c>
      <c r="AY267" s="202" t="s">
        <v>123</v>
      </c>
    </row>
    <row r="268" spans="2:51" s="13" customFormat="1" ht="11.25">
      <c r="B268" s="192"/>
      <c r="C268" s="193"/>
      <c r="D268" s="194" t="s">
        <v>135</v>
      </c>
      <c r="E268" s="203" t="s">
        <v>19</v>
      </c>
      <c r="F268" s="195" t="s">
        <v>414</v>
      </c>
      <c r="G268" s="193"/>
      <c r="H268" s="196">
        <v>85.522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135</v>
      </c>
      <c r="AU268" s="202" t="s">
        <v>84</v>
      </c>
      <c r="AV268" s="13" t="s">
        <v>84</v>
      </c>
      <c r="AW268" s="13" t="s">
        <v>36</v>
      </c>
      <c r="AX268" s="13" t="s">
        <v>75</v>
      </c>
      <c r="AY268" s="202" t="s">
        <v>123</v>
      </c>
    </row>
    <row r="269" spans="2:51" s="13" customFormat="1" ht="11.25">
      <c r="B269" s="192"/>
      <c r="C269" s="193"/>
      <c r="D269" s="194" t="s">
        <v>135</v>
      </c>
      <c r="E269" s="203" t="s">
        <v>19</v>
      </c>
      <c r="F269" s="195" t="s">
        <v>415</v>
      </c>
      <c r="G269" s="193"/>
      <c r="H269" s="196">
        <v>59.505</v>
      </c>
      <c r="I269" s="197"/>
      <c r="J269" s="193"/>
      <c r="K269" s="193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135</v>
      </c>
      <c r="AU269" s="202" t="s">
        <v>84</v>
      </c>
      <c r="AV269" s="13" t="s">
        <v>84</v>
      </c>
      <c r="AW269" s="13" t="s">
        <v>36</v>
      </c>
      <c r="AX269" s="13" t="s">
        <v>75</v>
      </c>
      <c r="AY269" s="202" t="s">
        <v>123</v>
      </c>
    </row>
    <row r="270" spans="2:51" s="13" customFormat="1" ht="11.25">
      <c r="B270" s="192"/>
      <c r="C270" s="193"/>
      <c r="D270" s="194" t="s">
        <v>135</v>
      </c>
      <c r="E270" s="203" t="s">
        <v>19</v>
      </c>
      <c r="F270" s="195" t="s">
        <v>416</v>
      </c>
      <c r="G270" s="193"/>
      <c r="H270" s="196">
        <v>58.32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135</v>
      </c>
      <c r="AU270" s="202" t="s">
        <v>84</v>
      </c>
      <c r="AV270" s="13" t="s">
        <v>84</v>
      </c>
      <c r="AW270" s="13" t="s">
        <v>36</v>
      </c>
      <c r="AX270" s="13" t="s">
        <v>75</v>
      </c>
      <c r="AY270" s="202" t="s">
        <v>123</v>
      </c>
    </row>
    <row r="271" spans="2:51" s="13" customFormat="1" ht="11.25">
      <c r="B271" s="192"/>
      <c r="C271" s="193"/>
      <c r="D271" s="194" t="s">
        <v>135</v>
      </c>
      <c r="E271" s="203" t="s">
        <v>19</v>
      </c>
      <c r="F271" s="195" t="s">
        <v>417</v>
      </c>
      <c r="G271" s="193"/>
      <c r="H271" s="196">
        <v>23.842</v>
      </c>
      <c r="I271" s="197"/>
      <c r="J271" s="193"/>
      <c r="K271" s="193"/>
      <c r="L271" s="198"/>
      <c r="M271" s="199"/>
      <c r="N271" s="200"/>
      <c r="O271" s="200"/>
      <c r="P271" s="200"/>
      <c r="Q271" s="200"/>
      <c r="R271" s="200"/>
      <c r="S271" s="200"/>
      <c r="T271" s="201"/>
      <c r="AT271" s="202" t="s">
        <v>135</v>
      </c>
      <c r="AU271" s="202" t="s">
        <v>84</v>
      </c>
      <c r="AV271" s="13" t="s">
        <v>84</v>
      </c>
      <c r="AW271" s="13" t="s">
        <v>36</v>
      </c>
      <c r="AX271" s="13" t="s">
        <v>75</v>
      </c>
      <c r="AY271" s="202" t="s">
        <v>123</v>
      </c>
    </row>
    <row r="272" spans="2:51" s="13" customFormat="1" ht="11.25">
      <c r="B272" s="192"/>
      <c r="C272" s="193"/>
      <c r="D272" s="194" t="s">
        <v>135</v>
      </c>
      <c r="E272" s="203" t="s">
        <v>19</v>
      </c>
      <c r="F272" s="195" t="s">
        <v>418</v>
      </c>
      <c r="G272" s="193"/>
      <c r="H272" s="196">
        <v>29.192</v>
      </c>
      <c r="I272" s="197"/>
      <c r="J272" s="193"/>
      <c r="K272" s="193"/>
      <c r="L272" s="198"/>
      <c r="M272" s="199"/>
      <c r="N272" s="200"/>
      <c r="O272" s="200"/>
      <c r="P272" s="200"/>
      <c r="Q272" s="200"/>
      <c r="R272" s="200"/>
      <c r="S272" s="200"/>
      <c r="T272" s="201"/>
      <c r="AT272" s="202" t="s">
        <v>135</v>
      </c>
      <c r="AU272" s="202" t="s">
        <v>84</v>
      </c>
      <c r="AV272" s="13" t="s">
        <v>84</v>
      </c>
      <c r="AW272" s="13" t="s">
        <v>36</v>
      </c>
      <c r="AX272" s="13" t="s">
        <v>75</v>
      </c>
      <c r="AY272" s="202" t="s">
        <v>123</v>
      </c>
    </row>
    <row r="273" spans="2:51" s="13" customFormat="1" ht="11.25">
      <c r="B273" s="192"/>
      <c r="C273" s="193"/>
      <c r="D273" s="194" t="s">
        <v>135</v>
      </c>
      <c r="E273" s="203" t="s">
        <v>19</v>
      </c>
      <c r="F273" s="195" t="s">
        <v>419</v>
      </c>
      <c r="G273" s="193"/>
      <c r="H273" s="196">
        <v>45.45</v>
      </c>
      <c r="I273" s="197"/>
      <c r="J273" s="193"/>
      <c r="K273" s="193"/>
      <c r="L273" s="198"/>
      <c r="M273" s="199"/>
      <c r="N273" s="200"/>
      <c r="O273" s="200"/>
      <c r="P273" s="200"/>
      <c r="Q273" s="200"/>
      <c r="R273" s="200"/>
      <c r="S273" s="200"/>
      <c r="T273" s="201"/>
      <c r="AT273" s="202" t="s">
        <v>135</v>
      </c>
      <c r="AU273" s="202" t="s">
        <v>84</v>
      </c>
      <c r="AV273" s="13" t="s">
        <v>84</v>
      </c>
      <c r="AW273" s="13" t="s">
        <v>36</v>
      </c>
      <c r="AX273" s="13" t="s">
        <v>75</v>
      </c>
      <c r="AY273" s="202" t="s">
        <v>123</v>
      </c>
    </row>
    <row r="274" spans="2:51" s="13" customFormat="1" ht="11.25">
      <c r="B274" s="192"/>
      <c r="C274" s="193"/>
      <c r="D274" s="194" t="s">
        <v>135</v>
      </c>
      <c r="E274" s="203" t="s">
        <v>19</v>
      </c>
      <c r="F274" s="195" t="s">
        <v>420</v>
      </c>
      <c r="G274" s="193"/>
      <c r="H274" s="196">
        <v>72.556</v>
      </c>
      <c r="I274" s="197"/>
      <c r="J274" s="193"/>
      <c r="K274" s="193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135</v>
      </c>
      <c r="AU274" s="202" t="s">
        <v>84</v>
      </c>
      <c r="AV274" s="13" t="s">
        <v>84</v>
      </c>
      <c r="AW274" s="13" t="s">
        <v>36</v>
      </c>
      <c r="AX274" s="13" t="s">
        <v>75</v>
      </c>
      <c r="AY274" s="202" t="s">
        <v>123</v>
      </c>
    </row>
    <row r="275" spans="2:51" s="13" customFormat="1" ht="11.25">
      <c r="B275" s="192"/>
      <c r="C275" s="193"/>
      <c r="D275" s="194" t="s">
        <v>135</v>
      </c>
      <c r="E275" s="203" t="s">
        <v>19</v>
      </c>
      <c r="F275" s="195" t="s">
        <v>421</v>
      </c>
      <c r="G275" s="193"/>
      <c r="H275" s="196">
        <v>64.504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135</v>
      </c>
      <c r="AU275" s="202" t="s">
        <v>84</v>
      </c>
      <c r="AV275" s="13" t="s">
        <v>84</v>
      </c>
      <c r="AW275" s="13" t="s">
        <v>36</v>
      </c>
      <c r="AX275" s="13" t="s">
        <v>75</v>
      </c>
      <c r="AY275" s="202" t="s">
        <v>123</v>
      </c>
    </row>
    <row r="276" spans="2:51" s="13" customFormat="1" ht="11.25">
      <c r="B276" s="192"/>
      <c r="C276" s="193"/>
      <c r="D276" s="194" t="s">
        <v>135</v>
      </c>
      <c r="E276" s="203" t="s">
        <v>19</v>
      </c>
      <c r="F276" s="195" t="s">
        <v>422</v>
      </c>
      <c r="G276" s="193"/>
      <c r="H276" s="196">
        <v>64.644</v>
      </c>
      <c r="I276" s="197"/>
      <c r="J276" s="193"/>
      <c r="K276" s="193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135</v>
      </c>
      <c r="AU276" s="202" t="s">
        <v>84</v>
      </c>
      <c r="AV276" s="13" t="s">
        <v>84</v>
      </c>
      <c r="AW276" s="13" t="s">
        <v>36</v>
      </c>
      <c r="AX276" s="13" t="s">
        <v>75</v>
      </c>
      <c r="AY276" s="202" t="s">
        <v>123</v>
      </c>
    </row>
    <row r="277" spans="2:51" s="13" customFormat="1" ht="11.25">
      <c r="B277" s="192"/>
      <c r="C277" s="193"/>
      <c r="D277" s="194" t="s">
        <v>135</v>
      </c>
      <c r="E277" s="203" t="s">
        <v>19</v>
      </c>
      <c r="F277" s="195" t="s">
        <v>423</v>
      </c>
      <c r="G277" s="193"/>
      <c r="H277" s="196">
        <v>76.701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135</v>
      </c>
      <c r="AU277" s="202" t="s">
        <v>84</v>
      </c>
      <c r="AV277" s="13" t="s">
        <v>84</v>
      </c>
      <c r="AW277" s="13" t="s">
        <v>36</v>
      </c>
      <c r="AX277" s="13" t="s">
        <v>75</v>
      </c>
      <c r="AY277" s="202" t="s">
        <v>123</v>
      </c>
    </row>
    <row r="278" spans="2:51" s="15" customFormat="1" ht="11.25">
      <c r="B278" s="215"/>
      <c r="C278" s="216"/>
      <c r="D278" s="194" t="s">
        <v>135</v>
      </c>
      <c r="E278" s="217" t="s">
        <v>19</v>
      </c>
      <c r="F278" s="218" t="s">
        <v>424</v>
      </c>
      <c r="G278" s="216"/>
      <c r="H278" s="219">
        <v>1371.294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135</v>
      </c>
      <c r="AU278" s="225" t="s">
        <v>84</v>
      </c>
      <c r="AV278" s="15" t="s">
        <v>142</v>
      </c>
      <c r="AW278" s="15" t="s">
        <v>36</v>
      </c>
      <c r="AX278" s="15" t="s">
        <v>75</v>
      </c>
      <c r="AY278" s="225" t="s">
        <v>123</v>
      </c>
    </row>
    <row r="279" spans="2:51" s="14" customFormat="1" ht="11.25">
      <c r="B279" s="204"/>
      <c r="C279" s="205"/>
      <c r="D279" s="194" t="s">
        <v>135</v>
      </c>
      <c r="E279" s="206" t="s">
        <v>19</v>
      </c>
      <c r="F279" s="207" t="s">
        <v>151</v>
      </c>
      <c r="G279" s="205"/>
      <c r="H279" s="208">
        <v>3191.0019999999995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135</v>
      </c>
      <c r="AU279" s="214" t="s">
        <v>84</v>
      </c>
      <c r="AV279" s="14" t="s">
        <v>131</v>
      </c>
      <c r="AW279" s="14" t="s">
        <v>36</v>
      </c>
      <c r="AX279" s="14" t="s">
        <v>80</v>
      </c>
      <c r="AY279" s="214" t="s">
        <v>123</v>
      </c>
    </row>
    <row r="280" spans="2:51" s="13" customFormat="1" ht="11.25">
      <c r="B280" s="192"/>
      <c r="C280" s="193"/>
      <c r="D280" s="194" t="s">
        <v>135</v>
      </c>
      <c r="E280" s="193"/>
      <c r="F280" s="195" t="s">
        <v>425</v>
      </c>
      <c r="G280" s="193"/>
      <c r="H280" s="196">
        <v>2871.902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135</v>
      </c>
      <c r="AU280" s="202" t="s">
        <v>84</v>
      </c>
      <c r="AV280" s="13" t="s">
        <v>84</v>
      </c>
      <c r="AW280" s="13" t="s">
        <v>4</v>
      </c>
      <c r="AX280" s="13" t="s">
        <v>80</v>
      </c>
      <c r="AY280" s="202" t="s">
        <v>123</v>
      </c>
    </row>
    <row r="281" spans="1:65" s="2" customFormat="1" ht="16.5" customHeight="1">
      <c r="A281" s="35"/>
      <c r="B281" s="36"/>
      <c r="C281" s="174" t="s">
        <v>426</v>
      </c>
      <c r="D281" s="174" t="s">
        <v>126</v>
      </c>
      <c r="E281" s="175" t="s">
        <v>427</v>
      </c>
      <c r="F281" s="176" t="s">
        <v>428</v>
      </c>
      <c r="G281" s="177" t="s">
        <v>145</v>
      </c>
      <c r="H281" s="178">
        <v>616.61</v>
      </c>
      <c r="I281" s="179"/>
      <c r="J281" s="180">
        <f>ROUND(I281*H281,2)</f>
        <v>0</v>
      </c>
      <c r="K281" s="176" t="s">
        <v>130</v>
      </c>
      <c r="L281" s="40"/>
      <c r="M281" s="181" t="s">
        <v>19</v>
      </c>
      <c r="N281" s="182" t="s">
        <v>46</v>
      </c>
      <c r="O281" s="65"/>
      <c r="P281" s="183">
        <f>O281*H281</f>
        <v>0</v>
      </c>
      <c r="Q281" s="183">
        <v>0</v>
      </c>
      <c r="R281" s="183">
        <f>Q281*H281</f>
        <v>0</v>
      </c>
      <c r="S281" s="183">
        <v>0.00015</v>
      </c>
      <c r="T281" s="184">
        <f>S281*H281</f>
        <v>0.09249149999999999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231</v>
      </c>
      <c r="AT281" s="185" t="s">
        <v>126</v>
      </c>
      <c r="AU281" s="185" t="s">
        <v>84</v>
      </c>
      <c r="AY281" s="18" t="s">
        <v>123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80</v>
      </c>
      <c r="BK281" s="186">
        <f>ROUND(I281*H281,2)</f>
        <v>0</v>
      </c>
      <c r="BL281" s="18" t="s">
        <v>231</v>
      </c>
      <c r="BM281" s="185" t="s">
        <v>429</v>
      </c>
    </row>
    <row r="282" spans="1:47" s="2" customFormat="1" ht="11.25">
      <c r="A282" s="35"/>
      <c r="B282" s="36"/>
      <c r="C282" s="37"/>
      <c r="D282" s="187" t="s">
        <v>133</v>
      </c>
      <c r="E282" s="37"/>
      <c r="F282" s="188" t="s">
        <v>430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133</v>
      </c>
      <c r="AU282" s="18" t="s">
        <v>84</v>
      </c>
    </row>
    <row r="283" spans="2:51" s="13" customFormat="1" ht="11.25">
      <c r="B283" s="192"/>
      <c r="C283" s="193"/>
      <c r="D283" s="194" t="s">
        <v>135</v>
      </c>
      <c r="E283" s="203" t="s">
        <v>19</v>
      </c>
      <c r="F283" s="195" t="s">
        <v>431</v>
      </c>
      <c r="G283" s="193"/>
      <c r="H283" s="196">
        <v>151.331</v>
      </c>
      <c r="I283" s="197"/>
      <c r="J283" s="193"/>
      <c r="K283" s="193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135</v>
      </c>
      <c r="AU283" s="202" t="s">
        <v>84</v>
      </c>
      <c r="AV283" s="13" t="s">
        <v>84</v>
      </c>
      <c r="AW283" s="13" t="s">
        <v>36</v>
      </c>
      <c r="AX283" s="13" t="s">
        <v>75</v>
      </c>
      <c r="AY283" s="202" t="s">
        <v>123</v>
      </c>
    </row>
    <row r="284" spans="2:51" s="13" customFormat="1" ht="11.25">
      <c r="B284" s="192"/>
      <c r="C284" s="193"/>
      <c r="D284" s="194" t="s">
        <v>135</v>
      </c>
      <c r="E284" s="203" t="s">
        <v>19</v>
      </c>
      <c r="F284" s="195" t="s">
        <v>432</v>
      </c>
      <c r="G284" s="193"/>
      <c r="H284" s="196">
        <v>133.453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135</v>
      </c>
      <c r="AU284" s="202" t="s">
        <v>84</v>
      </c>
      <c r="AV284" s="13" t="s">
        <v>84</v>
      </c>
      <c r="AW284" s="13" t="s">
        <v>36</v>
      </c>
      <c r="AX284" s="13" t="s">
        <v>75</v>
      </c>
      <c r="AY284" s="202" t="s">
        <v>123</v>
      </c>
    </row>
    <row r="285" spans="2:51" s="15" customFormat="1" ht="11.25">
      <c r="B285" s="215"/>
      <c r="C285" s="216"/>
      <c r="D285" s="194" t="s">
        <v>135</v>
      </c>
      <c r="E285" s="217" t="s">
        <v>19</v>
      </c>
      <c r="F285" s="218" t="s">
        <v>399</v>
      </c>
      <c r="G285" s="216"/>
      <c r="H285" s="219">
        <v>284.784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135</v>
      </c>
      <c r="AU285" s="225" t="s">
        <v>84</v>
      </c>
      <c r="AV285" s="15" t="s">
        <v>142</v>
      </c>
      <c r="AW285" s="15" t="s">
        <v>36</v>
      </c>
      <c r="AX285" s="15" t="s">
        <v>75</v>
      </c>
      <c r="AY285" s="225" t="s">
        <v>123</v>
      </c>
    </row>
    <row r="286" spans="2:51" s="13" customFormat="1" ht="11.25">
      <c r="B286" s="192"/>
      <c r="C286" s="193"/>
      <c r="D286" s="194" t="s">
        <v>135</v>
      </c>
      <c r="E286" s="203" t="s">
        <v>19</v>
      </c>
      <c r="F286" s="195" t="s">
        <v>433</v>
      </c>
      <c r="G286" s="193"/>
      <c r="H286" s="196">
        <v>122.71</v>
      </c>
      <c r="I286" s="197"/>
      <c r="J286" s="193"/>
      <c r="K286" s="193"/>
      <c r="L286" s="198"/>
      <c r="M286" s="199"/>
      <c r="N286" s="200"/>
      <c r="O286" s="200"/>
      <c r="P286" s="200"/>
      <c r="Q286" s="200"/>
      <c r="R286" s="200"/>
      <c r="S286" s="200"/>
      <c r="T286" s="201"/>
      <c r="AT286" s="202" t="s">
        <v>135</v>
      </c>
      <c r="AU286" s="202" t="s">
        <v>84</v>
      </c>
      <c r="AV286" s="13" t="s">
        <v>84</v>
      </c>
      <c r="AW286" s="13" t="s">
        <v>36</v>
      </c>
      <c r="AX286" s="13" t="s">
        <v>75</v>
      </c>
      <c r="AY286" s="202" t="s">
        <v>123</v>
      </c>
    </row>
    <row r="287" spans="2:51" s="13" customFormat="1" ht="11.25">
      <c r="B287" s="192"/>
      <c r="C287" s="193"/>
      <c r="D287" s="194" t="s">
        <v>135</v>
      </c>
      <c r="E287" s="203" t="s">
        <v>19</v>
      </c>
      <c r="F287" s="195" t="s">
        <v>434</v>
      </c>
      <c r="G287" s="193"/>
      <c r="H287" s="196">
        <v>75.37</v>
      </c>
      <c r="I287" s="197"/>
      <c r="J287" s="193"/>
      <c r="K287" s="193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135</v>
      </c>
      <c r="AU287" s="202" t="s">
        <v>84</v>
      </c>
      <c r="AV287" s="13" t="s">
        <v>84</v>
      </c>
      <c r="AW287" s="13" t="s">
        <v>36</v>
      </c>
      <c r="AX287" s="13" t="s">
        <v>75</v>
      </c>
      <c r="AY287" s="202" t="s">
        <v>123</v>
      </c>
    </row>
    <row r="288" spans="2:51" s="13" customFormat="1" ht="11.25">
      <c r="B288" s="192"/>
      <c r="C288" s="193"/>
      <c r="D288" s="194" t="s">
        <v>135</v>
      </c>
      <c r="E288" s="203" t="s">
        <v>19</v>
      </c>
      <c r="F288" s="195" t="s">
        <v>435</v>
      </c>
      <c r="G288" s="193"/>
      <c r="H288" s="196">
        <v>95.902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135</v>
      </c>
      <c r="AU288" s="202" t="s">
        <v>84</v>
      </c>
      <c r="AV288" s="13" t="s">
        <v>84</v>
      </c>
      <c r="AW288" s="13" t="s">
        <v>36</v>
      </c>
      <c r="AX288" s="13" t="s">
        <v>75</v>
      </c>
      <c r="AY288" s="202" t="s">
        <v>123</v>
      </c>
    </row>
    <row r="289" spans="2:51" s="15" customFormat="1" ht="11.25">
      <c r="B289" s="215"/>
      <c r="C289" s="216"/>
      <c r="D289" s="194" t="s">
        <v>135</v>
      </c>
      <c r="E289" s="217" t="s">
        <v>19</v>
      </c>
      <c r="F289" s="218" t="s">
        <v>424</v>
      </c>
      <c r="G289" s="216"/>
      <c r="H289" s="219">
        <v>293.98199999999997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135</v>
      </c>
      <c r="AU289" s="225" t="s">
        <v>84</v>
      </c>
      <c r="AV289" s="15" t="s">
        <v>142</v>
      </c>
      <c r="AW289" s="15" t="s">
        <v>36</v>
      </c>
      <c r="AX289" s="15" t="s">
        <v>75</v>
      </c>
      <c r="AY289" s="225" t="s">
        <v>123</v>
      </c>
    </row>
    <row r="290" spans="2:51" s="13" customFormat="1" ht="11.25">
      <c r="B290" s="192"/>
      <c r="C290" s="193"/>
      <c r="D290" s="194" t="s">
        <v>135</v>
      </c>
      <c r="E290" s="203" t="s">
        <v>19</v>
      </c>
      <c r="F290" s="195" t="s">
        <v>224</v>
      </c>
      <c r="G290" s="193"/>
      <c r="H290" s="196">
        <v>106.356</v>
      </c>
      <c r="I290" s="197"/>
      <c r="J290" s="193"/>
      <c r="K290" s="193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135</v>
      </c>
      <c r="AU290" s="202" t="s">
        <v>84</v>
      </c>
      <c r="AV290" s="13" t="s">
        <v>84</v>
      </c>
      <c r="AW290" s="13" t="s">
        <v>36</v>
      </c>
      <c r="AX290" s="13" t="s">
        <v>75</v>
      </c>
      <c r="AY290" s="202" t="s">
        <v>123</v>
      </c>
    </row>
    <row r="291" spans="2:51" s="15" customFormat="1" ht="11.25">
      <c r="B291" s="215"/>
      <c r="C291" s="216"/>
      <c r="D291" s="194" t="s">
        <v>135</v>
      </c>
      <c r="E291" s="217" t="s">
        <v>19</v>
      </c>
      <c r="F291" s="218" t="s">
        <v>225</v>
      </c>
      <c r="G291" s="216"/>
      <c r="H291" s="219">
        <v>106.356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135</v>
      </c>
      <c r="AU291" s="225" t="s">
        <v>84</v>
      </c>
      <c r="AV291" s="15" t="s">
        <v>142</v>
      </c>
      <c r="AW291" s="15" t="s">
        <v>36</v>
      </c>
      <c r="AX291" s="15" t="s">
        <v>75</v>
      </c>
      <c r="AY291" s="225" t="s">
        <v>123</v>
      </c>
    </row>
    <row r="292" spans="2:51" s="14" customFormat="1" ht="11.25">
      <c r="B292" s="204"/>
      <c r="C292" s="205"/>
      <c r="D292" s="194" t="s">
        <v>135</v>
      </c>
      <c r="E292" s="206" t="s">
        <v>19</v>
      </c>
      <c r="F292" s="207" t="s">
        <v>151</v>
      </c>
      <c r="G292" s="205"/>
      <c r="H292" s="208">
        <v>685.122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135</v>
      </c>
      <c r="AU292" s="214" t="s">
        <v>84</v>
      </c>
      <c r="AV292" s="14" t="s">
        <v>131</v>
      </c>
      <c r="AW292" s="14" t="s">
        <v>36</v>
      </c>
      <c r="AX292" s="14" t="s">
        <v>80</v>
      </c>
      <c r="AY292" s="214" t="s">
        <v>123</v>
      </c>
    </row>
    <row r="293" spans="2:51" s="13" customFormat="1" ht="11.25">
      <c r="B293" s="192"/>
      <c r="C293" s="193"/>
      <c r="D293" s="194" t="s">
        <v>135</v>
      </c>
      <c r="E293" s="193"/>
      <c r="F293" s="195" t="s">
        <v>436</v>
      </c>
      <c r="G293" s="193"/>
      <c r="H293" s="196">
        <v>616.61</v>
      </c>
      <c r="I293" s="197"/>
      <c r="J293" s="193"/>
      <c r="K293" s="193"/>
      <c r="L293" s="198"/>
      <c r="M293" s="199"/>
      <c r="N293" s="200"/>
      <c r="O293" s="200"/>
      <c r="P293" s="200"/>
      <c r="Q293" s="200"/>
      <c r="R293" s="200"/>
      <c r="S293" s="200"/>
      <c r="T293" s="201"/>
      <c r="AT293" s="202" t="s">
        <v>135</v>
      </c>
      <c r="AU293" s="202" t="s">
        <v>84</v>
      </c>
      <c r="AV293" s="13" t="s">
        <v>84</v>
      </c>
      <c r="AW293" s="13" t="s">
        <v>4</v>
      </c>
      <c r="AX293" s="13" t="s">
        <v>80</v>
      </c>
      <c r="AY293" s="202" t="s">
        <v>123</v>
      </c>
    </row>
    <row r="294" spans="1:65" s="2" customFormat="1" ht="16.5" customHeight="1">
      <c r="A294" s="35"/>
      <c r="B294" s="36"/>
      <c r="C294" s="174" t="s">
        <v>437</v>
      </c>
      <c r="D294" s="174" t="s">
        <v>126</v>
      </c>
      <c r="E294" s="175" t="s">
        <v>438</v>
      </c>
      <c r="F294" s="176" t="s">
        <v>439</v>
      </c>
      <c r="G294" s="177" t="s">
        <v>145</v>
      </c>
      <c r="H294" s="178">
        <v>3191.02</v>
      </c>
      <c r="I294" s="179"/>
      <c r="J294" s="180">
        <f>ROUND(I294*H294,2)</f>
        <v>0</v>
      </c>
      <c r="K294" s="176" t="s">
        <v>130</v>
      </c>
      <c r="L294" s="40"/>
      <c r="M294" s="181" t="s">
        <v>19</v>
      </c>
      <c r="N294" s="182" t="s">
        <v>46</v>
      </c>
      <c r="O294" s="65"/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5" t="s">
        <v>231</v>
      </c>
      <c r="AT294" s="185" t="s">
        <v>126</v>
      </c>
      <c r="AU294" s="185" t="s">
        <v>84</v>
      </c>
      <c r="AY294" s="18" t="s">
        <v>123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18" t="s">
        <v>80</v>
      </c>
      <c r="BK294" s="186">
        <f>ROUND(I294*H294,2)</f>
        <v>0</v>
      </c>
      <c r="BL294" s="18" t="s">
        <v>231</v>
      </c>
      <c r="BM294" s="185" t="s">
        <v>440</v>
      </c>
    </row>
    <row r="295" spans="1:47" s="2" customFormat="1" ht="11.25">
      <c r="A295" s="35"/>
      <c r="B295" s="36"/>
      <c r="C295" s="37"/>
      <c r="D295" s="187" t="s">
        <v>133</v>
      </c>
      <c r="E295" s="37"/>
      <c r="F295" s="188" t="s">
        <v>441</v>
      </c>
      <c r="G295" s="37"/>
      <c r="H295" s="37"/>
      <c r="I295" s="189"/>
      <c r="J295" s="37"/>
      <c r="K295" s="37"/>
      <c r="L295" s="40"/>
      <c r="M295" s="190"/>
      <c r="N295" s="191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133</v>
      </c>
      <c r="AU295" s="18" t="s">
        <v>84</v>
      </c>
    </row>
    <row r="296" spans="1:65" s="2" customFormat="1" ht="16.5" customHeight="1">
      <c r="A296" s="35"/>
      <c r="B296" s="36"/>
      <c r="C296" s="174" t="s">
        <v>442</v>
      </c>
      <c r="D296" s="174" t="s">
        <v>126</v>
      </c>
      <c r="E296" s="175" t="s">
        <v>443</v>
      </c>
      <c r="F296" s="176" t="s">
        <v>444</v>
      </c>
      <c r="G296" s="177" t="s">
        <v>145</v>
      </c>
      <c r="H296" s="178">
        <v>616.61</v>
      </c>
      <c r="I296" s="179"/>
      <c r="J296" s="180">
        <f>ROUND(I296*H296,2)</f>
        <v>0</v>
      </c>
      <c r="K296" s="176" t="s">
        <v>130</v>
      </c>
      <c r="L296" s="40"/>
      <c r="M296" s="181" t="s">
        <v>19</v>
      </c>
      <c r="N296" s="182" t="s">
        <v>46</v>
      </c>
      <c r="O296" s="65"/>
      <c r="P296" s="183">
        <f>O296*H296</f>
        <v>0</v>
      </c>
      <c r="Q296" s="183">
        <v>0</v>
      </c>
      <c r="R296" s="183">
        <f>Q296*H296</f>
        <v>0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231</v>
      </c>
      <c r="AT296" s="185" t="s">
        <v>126</v>
      </c>
      <c r="AU296" s="185" t="s">
        <v>84</v>
      </c>
      <c r="AY296" s="18" t="s">
        <v>123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8" t="s">
        <v>80</v>
      </c>
      <c r="BK296" s="186">
        <f>ROUND(I296*H296,2)</f>
        <v>0</v>
      </c>
      <c r="BL296" s="18" t="s">
        <v>231</v>
      </c>
      <c r="BM296" s="185" t="s">
        <v>445</v>
      </c>
    </row>
    <row r="297" spans="1:47" s="2" customFormat="1" ht="11.25">
      <c r="A297" s="35"/>
      <c r="B297" s="36"/>
      <c r="C297" s="37"/>
      <c r="D297" s="187" t="s">
        <v>133</v>
      </c>
      <c r="E297" s="37"/>
      <c r="F297" s="188" t="s">
        <v>446</v>
      </c>
      <c r="G297" s="37"/>
      <c r="H297" s="37"/>
      <c r="I297" s="189"/>
      <c r="J297" s="37"/>
      <c r="K297" s="37"/>
      <c r="L297" s="40"/>
      <c r="M297" s="190"/>
      <c r="N297" s="191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133</v>
      </c>
      <c r="AU297" s="18" t="s">
        <v>84</v>
      </c>
    </row>
    <row r="298" spans="2:51" s="13" customFormat="1" ht="11.25">
      <c r="B298" s="192"/>
      <c r="C298" s="193"/>
      <c r="D298" s="194" t="s">
        <v>135</v>
      </c>
      <c r="E298" s="193"/>
      <c r="F298" s="195" t="s">
        <v>436</v>
      </c>
      <c r="G298" s="193"/>
      <c r="H298" s="196">
        <v>616.61</v>
      </c>
      <c r="I298" s="197"/>
      <c r="J298" s="193"/>
      <c r="K298" s="193"/>
      <c r="L298" s="198"/>
      <c r="M298" s="199"/>
      <c r="N298" s="200"/>
      <c r="O298" s="200"/>
      <c r="P298" s="200"/>
      <c r="Q298" s="200"/>
      <c r="R298" s="200"/>
      <c r="S298" s="200"/>
      <c r="T298" s="201"/>
      <c r="AT298" s="202" t="s">
        <v>135</v>
      </c>
      <c r="AU298" s="202" t="s">
        <v>84</v>
      </c>
      <c r="AV298" s="13" t="s">
        <v>84</v>
      </c>
      <c r="AW298" s="13" t="s">
        <v>4</v>
      </c>
      <c r="AX298" s="13" t="s">
        <v>80</v>
      </c>
      <c r="AY298" s="202" t="s">
        <v>123</v>
      </c>
    </row>
    <row r="299" spans="1:65" s="2" customFormat="1" ht="16.5" customHeight="1">
      <c r="A299" s="35"/>
      <c r="B299" s="36"/>
      <c r="C299" s="174" t="s">
        <v>447</v>
      </c>
      <c r="D299" s="174" t="s">
        <v>126</v>
      </c>
      <c r="E299" s="175" t="s">
        <v>448</v>
      </c>
      <c r="F299" s="176" t="s">
        <v>449</v>
      </c>
      <c r="G299" s="177" t="s">
        <v>145</v>
      </c>
      <c r="H299" s="178">
        <v>319.1</v>
      </c>
      <c r="I299" s="179"/>
      <c r="J299" s="180">
        <f>ROUND(I299*H299,2)</f>
        <v>0</v>
      </c>
      <c r="K299" s="176" t="s">
        <v>130</v>
      </c>
      <c r="L299" s="40"/>
      <c r="M299" s="181" t="s">
        <v>19</v>
      </c>
      <c r="N299" s="182" t="s">
        <v>46</v>
      </c>
      <c r="O299" s="65"/>
      <c r="P299" s="183">
        <f>O299*H299</f>
        <v>0</v>
      </c>
      <c r="Q299" s="183">
        <v>0.001</v>
      </c>
      <c r="R299" s="183">
        <f>Q299*H299</f>
        <v>0.31910000000000005</v>
      </c>
      <c r="S299" s="183">
        <v>0.00031</v>
      </c>
      <c r="T299" s="184">
        <f>S299*H299</f>
        <v>0.09892100000000001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5" t="s">
        <v>231</v>
      </c>
      <c r="AT299" s="185" t="s">
        <v>126</v>
      </c>
      <c r="AU299" s="185" t="s">
        <v>84</v>
      </c>
      <c r="AY299" s="18" t="s">
        <v>123</v>
      </c>
      <c r="BE299" s="186">
        <f>IF(N299="základní",J299,0)</f>
        <v>0</v>
      </c>
      <c r="BF299" s="186">
        <f>IF(N299="snížená",J299,0)</f>
        <v>0</v>
      </c>
      <c r="BG299" s="186">
        <f>IF(N299="zákl. přenesená",J299,0)</f>
        <v>0</v>
      </c>
      <c r="BH299" s="186">
        <f>IF(N299="sníž. přenesená",J299,0)</f>
        <v>0</v>
      </c>
      <c r="BI299" s="186">
        <f>IF(N299="nulová",J299,0)</f>
        <v>0</v>
      </c>
      <c r="BJ299" s="18" t="s">
        <v>80</v>
      </c>
      <c r="BK299" s="186">
        <f>ROUND(I299*H299,2)</f>
        <v>0</v>
      </c>
      <c r="BL299" s="18" t="s">
        <v>231</v>
      </c>
      <c r="BM299" s="185" t="s">
        <v>450</v>
      </c>
    </row>
    <row r="300" spans="1:47" s="2" customFormat="1" ht="11.25">
      <c r="A300" s="35"/>
      <c r="B300" s="36"/>
      <c r="C300" s="37"/>
      <c r="D300" s="187" t="s">
        <v>133</v>
      </c>
      <c r="E300" s="37"/>
      <c r="F300" s="188" t="s">
        <v>451</v>
      </c>
      <c r="G300" s="37"/>
      <c r="H300" s="37"/>
      <c r="I300" s="189"/>
      <c r="J300" s="37"/>
      <c r="K300" s="37"/>
      <c r="L300" s="40"/>
      <c r="M300" s="190"/>
      <c r="N300" s="191"/>
      <c r="O300" s="65"/>
      <c r="P300" s="65"/>
      <c r="Q300" s="65"/>
      <c r="R300" s="65"/>
      <c r="S300" s="65"/>
      <c r="T300" s="66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133</v>
      </c>
      <c r="AU300" s="18" t="s">
        <v>84</v>
      </c>
    </row>
    <row r="301" spans="2:51" s="13" customFormat="1" ht="11.25">
      <c r="B301" s="192"/>
      <c r="C301" s="193"/>
      <c r="D301" s="194" t="s">
        <v>135</v>
      </c>
      <c r="E301" s="193"/>
      <c r="F301" s="195" t="s">
        <v>452</v>
      </c>
      <c r="G301" s="193"/>
      <c r="H301" s="196">
        <v>319.1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135</v>
      </c>
      <c r="AU301" s="202" t="s">
        <v>84</v>
      </c>
      <c r="AV301" s="13" t="s">
        <v>84</v>
      </c>
      <c r="AW301" s="13" t="s">
        <v>4</v>
      </c>
      <c r="AX301" s="13" t="s">
        <v>80</v>
      </c>
      <c r="AY301" s="202" t="s">
        <v>123</v>
      </c>
    </row>
    <row r="302" spans="1:65" s="2" customFormat="1" ht="16.5" customHeight="1">
      <c r="A302" s="35"/>
      <c r="B302" s="36"/>
      <c r="C302" s="174" t="s">
        <v>453</v>
      </c>
      <c r="D302" s="174" t="s">
        <v>126</v>
      </c>
      <c r="E302" s="175" t="s">
        <v>454</v>
      </c>
      <c r="F302" s="176" t="s">
        <v>455</v>
      </c>
      <c r="G302" s="177" t="s">
        <v>145</v>
      </c>
      <c r="H302" s="178">
        <v>68.512</v>
      </c>
      <c r="I302" s="179"/>
      <c r="J302" s="180">
        <f>ROUND(I302*H302,2)</f>
        <v>0</v>
      </c>
      <c r="K302" s="176" t="s">
        <v>130</v>
      </c>
      <c r="L302" s="40"/>
      <c r="M302" s="181" t="s">
        <v>19</v>
      </c>
      <c r="N302" s="182" t="s">
        <v>46</v>
      </c>
      <c r="O302" s="65"/>
      <c r="P302" s="183">
        <f>O302*H302</f>
        <v>0</v>
      </c>
      <c r="Q302" s="183">
        <v>0.001</v>
      </c>
      <c r="R302" s="183">
        <f>Q302*H302</f>
        <v>0.068512</v>
      </c>
      <c r="S302" s="183">
        <v>0.00031</v>
      </c>
      <c r="T302" s="184">
        <f>S302*H302</f>
        <v>0.02123872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231</v>
      </c>
      <c r="AT302" s="185" t="s">
        <v>126</v>
      </c>
      <c r="AU302" s="185" t="s">
        <v>84</v>
      </c>
      <c r="AY302" s="18" t="s">
        <v>123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18" t="s">
        <v>80</v>
      </c>
      <c r="BK302" s="186">
        <f>ROUND(I302*H302,2)</f>
        <v>0</v>
      </c>
      <c r="BL302" s="18" t="s">
        <v>231</v>
      </c>
      <c r="BM302" s="185" t="s">
        <v>456</v>
      </c>
    </row>
    <row r="303" spans="1:47" s="2" customFormat="1" ht="11.25">
      <c r="A303" s="35"/>
      <c r="B303" s="36"/>
      <c r="C303" s="37"/>
      <c r="D303" s="187" t="s">
        <v>133</v>
      </c>
      <c r="E303" s="37"/>
      <c r="F303" s="188" t="s">
        <v>457</v>
      </c>
      <c r="G303" s="37"/>
      <c r="H303" s="37"/>
      <c r="I303" s="189"/>
      <c r="J303" s="37"/>
      <c r="K303" s="37"/>
      <c r="L303" s="40"/>
      <c r="M303" s="190"/>
      <c r="N303" s="191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133</v>
      </c>
      <c r="AU303" s="18" t="s">
        <v>84</v>
      </c>
    </row>
    <row r="304" spans="2:51" s="13" customFormat="1" ht="11.25">
      <c r="B304" s="192"/>
      <c r="C304" s="193"/>
      <c r="D304" s="194" t="s">
        <v>135</v>
      </c>
      <c r="E304" s="193"/>
      <c r="F304" s="195" t="s">
        <v>458</v>
      </c>
      <c r="G304" s="193"/>
      <c r="H304" s="196">
        <v>68.512</v>
      </c>
      <c r="I304" s="197"/>
      <c r="J304" s="193"/>
      <c r="K304" s="193"/>
      <c r="L304" s="198"/>
      <c r="M304" s="199"/>
      <c r="N304" s="200"/>
      <c r="O304" s="200"/>
      <c r="P304" s="200"/>
      <c r="Q304" s="200"/>
      <c r="R304" s="200"/>
      <c r="S304" s="200"/>
      <c r="T304" s="201"/>
      <c r="AT304" s="202" t="s">
        <v>135</v>
      </c>
      <c r="AU304" s="202" t="s">
        <v>84</v>
      </c>
      <c r="AV304" s="13" t="s">
        <v>84</v>
      </c>
      <c r="AW304" s="13" t="s">
        <v>4</v>
      </c>
      <c r="AX304" s="13" t="s">
        <v>80</v>
      </c>
      <c r="AY304" s="202" t="s">
        <v>123</v>
      </c>
    </row>
    <row r="305" spans="1:65" s="2" customFormat="1" ht="16.5" customHeight="1">
      <c r="A305" s="35"/>
      <c r="B305" s="36"/>
      <c r="C305" s="174" t="s">
        <v>459</v>
      </c>
      <c r="D305" s="174" t="s">
        <v>126</v>
      </c>
      <c r="E305" s="175" t="s">
        <v>460</v>
      </c>
      <c r="F305" s="176" t="s">
        <v>461</v>
      </c>
      <c r="G305" s="177" t="s">
        <v>145</v>
      </c>
      <c r="H305" s="178">
        <v>319.1</v>
      </c>
      <c r="I305" s="179"/>
      <c r="J305" s="180">
        <f>ROUND(I305*H305,2)</f>
        <v>0</v>
      </c>
      <c r="K305" s="176" t="s">
        <v>130</v>
      </c>
      <c r="L305" s="40"/>
      <c r="M305" s="181" t="s">
        <v>19</v>
      </c>
      <c r="N305" s="182" t="s">
        <v>46</v>
      </c>
      <c r="O305" s="65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231</v>
      </c>
      <c r="AT305" s="185" t="s">
        <v>126</v>
      </c>
      <c r="AU305" s="185" t="s">
        <v>84</v>
      </c>
      <c r="AY305" s="18" t="s">
        <v>123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8" t="s">
        <v>80</v>
      </c>
      <c r="BK305" s="186">
        <f>ROUND(I305*H305,2)</f>
        <v>0</v>
      </c>
      <c r="BL305" s="18" t="s">
        <v>231</v>
      </c>
      <c r="BM305" s="185" t="s">
        <v>462</v>
      </c>
    </row>
    <row r="306" spans="1:47" s="2" customFormat="1" ht="11.25">
      <c r="A306" s="35"/>
      <c r="B306" s="36"/>
      <c r="C306" s="37"/>
      <c r="D306" s="187" t="s">
        <v>133</v>
      </c>
      <c r="E306" s="37"/>
      <c r="F306" s="188" t="s">
        <v>463</v>
      </c>
      <c r="G306" s="37"/>
      <c r="H306" s="37"/>
      <c r="I306" s="189"/>
      <c r="J306" s="37"/>
      <c r="K306" s="37"/>
      <c r="L306" s="40"/>
      <c r="M306" s="190"/>
      <c r="N306" s="191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133</v>
      </c>
      <c r="AU306" s="18" t="s">
        <v>84</v>
      </c>
    </row>
    <row r="307" spans="2:51" s="13" customFormat="1" ht="11.25">
      <c r="B307" s="192"/>
      <c r="C307" s="193"/>
      <c r="D307" s="194" t="s">
        <v>135</v>
      </c>
      <c r="E307" s="193"/>
      <c r="F307" s="195" t="s">
        <v>464</v>
      </c>
      <c r="G307" s="193"/>
      <c r="H307" s="196">
        <v>319.1</v>
      </c>
      <c r="I307" s="197"/>
      <c r="J307" s="193"/>
      <c r="K307" s="193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135</v>
      </c>
      <c r="AU307" s="202" t="s">
        <v>84</v>
      </c>
      <c r="AV307" s="13" t="s">
        <v>84</v>
      </c>
      <c r="AW307" s="13" t="s">
        <v>4</v>
      </c>
      <c r="AX307" s="13" t="s">
        <v>80</v>
      </c>
      <c r="AY307" s="202" t="s">
        <v>123</v>
      </c>
    </row>
    <row r="308" spans="1:65" s="2" customFormat="1" ht="16.5" customHeight="1">
      <c r="A308" s="35"/>
      <c r="B308" s="36"/>
      <c r="C308" s="174" t="s">
        <v>465</v>
      </c>
      <c r="D308" s="174" t="s">
        <v>126</v>
      </c>
      <c r="E308" s="175" t="s">
        <v>466</v>
      </c>
      <c r="F308" s="176" t="s">
        <v>467</v>
      </c>
      <c r="G308" s="177" t="s">
        <v>145</v>
      </c>
      <c r="H308" s="178">
        <v>68.512</v>
      </c>
      <c r="I308" s="179"/>
      <c r="J308" s="180">
        <f>ROUND(I308*H308,2)</f>
        <v>0</v>
      </c>
      <c r="K308" s="176" t="s">
        <v>130</v>
      </c>
      <c r="L308" s="40"/>
      <c r="M308" s="181" t="s">
        <v>19</v>
      </c>
      <c r="N308" s="182" t="s">
        <v>46</v>
      </c>
      <c r="O308" s="65"/>
      <c r="P308" s="183">
        <f>O308*H308</f>
        <v>0</v>
      </c>
      <c r="Q308" s="183">
        <v>0</v>
      </c>
      <c r="R308" s="183">
        <f>Q308*H308</f>
        <v>0</v>
      </c>
      <c r="S308" s="183">
        <v>0</v>
      </c>
      <c r="T308" s="18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5" t="s">
        <v>231</v>
      </c>
      <c r="AT308" s="185" t="s">
        <v>126</v>
      </c>
      <c r="AU308" s="185" t="s">
        <v>84</v>
      </c>
      <c r="AY308" s="18" t="s">
        <v>123</v>
      </c>
      <c r="BE308" s="186">
        <f>IF(N308="základní",J308,0)</f>
        <v>0</v>
      </c>
      <c r="BF308" s="186">
        <f>IF(N308="snížená",J308,0)</f>
        <v>0</v>
      </c>
      <c r="BG308" s="186">
        <f>IF(N308="zákl. přenesená",J308,0)</f>
        <v>0</v>
      </c>
      <c r="BH308" s="186">
        <f>IF(N308="sníž. přenesená",J308,0)</f>
        <v>0</v>
      </c>
      <c r="BI308" s="186">
        <f>IF(N308="nulová",J308,0)</f>
        <v>0</v>
      </c>
      <c r="BJ308" s="18" t="s">
        <v>80</v>
      </c>
      <c r="BK308" s="186">
        <f>ROUND(I308*H308,2)</f>
        <v>0</v>
      </c>
      <c r="BL308" s="18" t="s">
        <v>231</v>
      </c>
      <c r="BM308" s="185" t="s">
        <v>468</v>
      </c>
    </row>
    <row r="309" spans="1:47" s="2" customFormat="1" ht="11.25">
      <c r="A309" s="35"/>
      <c r="B309" s="36"/>
      <c r="C309" s="37"/>
      <c r="D309" s="187" t="s">
        <v>133</v>
      </c>
      <c r="E309" s="37"/>
      <c r="F309" s="188" t="s">
        <v>469</v>
      </c>
      <c r="G309" s="37"/>
      <c r="H309" s="37"/>
      <c r="I309" s="189"/>
      <c r="J309" s="37"/>
      <c r="K309" s="37"/>
      <c r="L309" s="40"/>
      <c r="M309" s="190"/>
      <c r="N309" s="191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133</v>
      </c>
      <c r="AU309" s="18" t="s">
        <v>84</v>
      </c>
    </row>
    <row r="310" spans="2:51" s="13" customFormat="1" ht="11.25">
      <c r="B310" s="192"/>
      <c r="C310" s="193"/>
      <c r="D310" s="194" t="s">
        <v>135</v>
      </c>
      <c r="E310" s="193"/>
      <c r="F310" s="195" t="s">
        <v>458</v>
      </c>
      <c r="G310" s="193"/>
      <c r="H310" s="196">
        <v>68.512</v>
      </c>
      <c r="I310" s="197"/>
      <c r="J310" s="193"/>
      <c r="K310" s="193"/>
      <c r="L310" s="198"/>
      <c r="M310" s="199"/>
      <c r="N310" s="200"/>
      <c r="O310" s="200"/>
      <c r="P310" s="200"/>
      <c r="Q310" s="200"/>
      <c r="R310" s="200"/>
      <c r="S310" s="200"/>
      <c r="T310" s="201"/>
      <c r="AT310" s="202" t="s">
        <v>135</v>
      </c>
      <c r="AU310" s="202" t="s">
        <v>84</v>
      </c>
      <c r="AV310" s="13" t="s">
        <v>84</v>
      </c>
      <c r="AW310" s="13" t="s">
        <v>4</v>
      </c>
      <c r="AX310" s="13" t="s">
        <v>80</v>
      </c>
      <c r="AY310" s="202" t="s">
        <v>123</v>
      </c>
    </row>
    <row r="311" spans="1:65" s="2" customFormat="1" ht="24.2" customHeight="1">
      <c r="A311" s="35"/>
      <c r="B311" s="36"/>
      <c r="C311" s="174" t="s">
        <v>470</v>
      </c>
      <c r="D311" s="174" t="s">
        <v>126</v>
      </c>
      <c r="E311" s="175" t="s">
        <v>471</v>
      </c>
      <c r="F311" s="176" t="s">
        <v>472</v>
      </c>
      <c r="G311" s="177" t="s">
        <v>145</v>
      </c>
      <c r="H311" s="178">
        <v>493.493</v>
      </c>
      <c r="I311" s="179"/>
      <c r="J311" s="180">
        <f>ROUND(I311*H311,2)</f>
        <v>0</v>
      </c>
      <c r="K311" s="176" t="s">
        <v>130</v>
      </c>
      <c r="L311" s="40"/>
      <c r="M311" s="181" t="s">
        <v>19</v>
      </c>
      <c r="N311" s="182" t="s">
        <v>46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0.0026</v>
      </c>
      <c r="T311" s="184">
        <f>S311*H311</f>
        <v>1.2830818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231</v>
      </c>
      <c r="AT311" s="185" t="s">
        <v>126</v>
      </c>
      <c r="AU311" s="185" t="s">
        <v>84</v>
      </c>
      <c r="AY311" s="18" t="s">
        <v>123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80</v>
      </c>
      <c r="BK311" s="186">
        <f>ROUND(I311*H311,2)</f>
        <v>0</v>
      </c>
      <c r="BL311" s="18" t="s">
        <v>231</v>
      </c>
      <c r="BM311" s="185" t="s">
        <v>473</v>
      </c>
    </row>
    <row r="312" spans="1:47" s="2" customFormat="1" ht="11.25">
      <c r="A312" s="35"/>
      <c r="B312" s="36"/>
      <c r="C312" s="37"/>
      <c r="D312" s="187" t="s">
        <v>133</v>
      </c>
      <c r="E312" s="37"/>
      <c r="F312" s="188" t="s">
        <v>474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133</v>
      </c>
      <c r="AU312" s="18" t="s">
        <v>84</v>
      </c>
    </row>
    <row r="313" spans="2:51" s="13" customFormat="1" ht="11.25">
      <c r="B313" s="192"/>
      <c r="C313" s="193"/>
      <c r="D313" s="194" t="s">
        <v>135</v>
      </c>
      <c r="E313" s="203" t="s">
        <v>19</v>
      </c>
      <c r="F313" s="195" t="s">
        <v>475</v>
      </c>
      <c r="G313" s="193"/>
      <c r="H313" s="196">
        <v>175.662</v>
      </c>
      <c r="I313" s="197"/>
      <c r="J313" s="193"/>
      <c r="K313" s="193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135</v>
      </c>
      <c r="AU313" s="202" t="s">
        <v>84</v>
      </c>
      <c r="AV313" s="13" t="s">
        <v>84</v>
      </c>
      <c r="AW313" s="13" t="s">
        <v>36</v>
      </c>
      <c r="AX313" s="13" t="s">
        <v>75</v>
      </c>
      <c r="AY313" s="202" t="s">
        <v>123</v>
      </c>
    </row>
    <row r="314" spans="2:51" s="13" customFormat="1" ht="11.25">
      <c r="B314" s="192"/>
      <c r="C314" s="193"/>
      <c r="D314" s="194" t="s">
        <v>135</v>
      </c>
      <c r="E314" s="203" t="s">
        <v>19</v>
      </c>
      <c r="F314" s="195" t="s">
        <v>476</v>
      </c>
      <c r="G314" s="193"/>
      <c r="H314" s="196">
        <v>160.737</v>
      </c>
      <c r="I314" s="197"/>
      <c r="J314" s="193"/>
      <c r="K314" s="193"/>
      <c r="L314" s="198"/>
      <c r="M314" s="199"/>
      <c r="N314" s="200"/>
      <c r="O314" s="200"/>
      <c r="P314" s="200"/>
      <c r="Q314" s="200"/>
      <c r="R314" s="200"/>
      <c r="S314" s="200"/>
      <c r="T314" s="201"/>
      <c r="AT314" s="202" t="s">
        <v>135</v>
      </c>
      <c r="AU314" s="202" t="s">
        <v>84</v>
      </c>
      <c r="AV314" s="13" t="s">
        <v>84</v>
      </c>
      <c r="AW314" s="13" t="s">
        <v>36</v>
      </c>
      <c r="AX314" s="13" t="s">
        <v>75</v>
      </c>
      <c r="AY314" s="202" t="s">
        <v>123</v>
      </c>
    </row>
    <row r="315" spans="2:51" s="13" customFormat="1" ht="11.25">
      <c r="B315" s="192"/>
      <c r="C315" s="193"/>
      <c r="D315" s="194" t="s">
        <v>135</v>
      </c>
      <c r="E315" s="203" t="s">
        <v>19</v>
      </c>
      <c r="F315" s="195" t="s">
        <v>477</v>
      </c>
      <c r="G315" s="193"/>
      <c r="H315" s="196">
        <v>157.094</v>
      </c>
      <c r="I315" s="197"/>
      <c r="J315" s="193"/>
      <c r="K315" s="193"/>
      <c r="L315" s="198"/>
      <c r="M315" s="199"/>
      <c r="N315" s="200"/>
      <c r="O315" s="200"/>
      <c r="P315" s="200"/>
      <c r="Q315" s="200"/>
      <c r="R315" s="200"/>
      <c r="S315" s="200"/>
      <c r="T315" s="201"/>
      <c r="AT315" s="202" t="s">
        <v>135</v>
      </c>
      <c r="AU315" s="202" t="s">
        <v>84</v>
      </c>
      <c r="AV315" s="13" t="s">
        <v>84</v>
      </c>
      <c r="AW315" s="13" t="s">
        <v>36</v>
      </c>
      <c r="AX315" s="13" t="s">
        <v>75</v>
      </c>
      <c r="AY315" s="202" t="s">
        <v>123</v>
      </c>
    </row>
    <row r="316" spans="2:51" s="14" customFormat="1" ht="11.25">
      <c r="B316" s="204"/>
      <c r="C316" s="205"/>
      <c r="D316" s="194" t="s">
        <v>135</v>
      </c>
      <c r="E316" s="206" t="s">
        <v>19</v>
      </c>
      <c r="F316" s="207" t="s">
        <v>151</v>
      </c>
      <c r="G316" s="205"/>
      <c r="H316" s="208">
        <v>493.493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135</v>
      </c>
      <c r="AU316" s="214" t="s">
        <v>84</v>
      </c>
      <c r="AV316" s="14" t="s">
        <v>131</v>
      </c>
      <c r="AW316" s="14" t="s">
        <v>36</v>
      </c>
      <c r="AX316" s="14" t="s">
        <v>80</v>
      </c>
      <c r="AY316" s="214" t="s">
        <v>123</v>
      </c>
    </row>
    <row r="317" spans="1:65" s="2" customFormat="1" ht="24.2" customHeight="1">
      <c r="A317" s="35"/>
      <c r="B317" s="36"/>
      <c r="C317" s="174" t="s">
        <v>478</v>
      </c>
      <c r="D317" s="174" t="s">
        <v>126</v>
      </c>
      <c r="E317" s="175" t="s">
        <v>479</v>
      </c>
      <c r="F317" s="176" t="s">
        <v>480</v>
      </c>
      <c r="G317" s="177" t="s">
        <v>129</v>
      </c>
      <c r="H317" s="178">
        <v>957.301</v>
      </c>
      <c r="I317" s="179"/>
      <c r="J317" s="180">
        <f>ROUND(I317*H317,2)</f>
        <v>0</v>
      </c>
      <c r="K317" s="176" t="s">
        <v>130</v>
      </c>
      <c r="L317" s="40"/>
      <c r="M317" s="181" t="s">
        <v>19</v>
      </c>
      <c r="N317" s="182" t="s">
        <v>46</v>
      </c>
      <c r="O317" s="65"/>
      <c r="P317" s="183">
        <f>O317*H317</f>
        <v>0</v>
      </c>
      <c r="Q317" s="183">
        <v>0.00048</v>
      </c>
      <c r="R317" s="183">
        <f>Q317*H317</f>
        <v>0.45950448000000005</v>
      </c>
      <c r="S317" s="183">
        <v>0</v>
      </c>
      <c r="T317" s="18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231</v>
      </c>
      <c r="AT317" s="185" t="s">
        <v>126</v>
      </c>
      <c r="AU317" s="185" t="s">
        <v>84</v>
      </c>
      <c r="AY317" s="18" t="s">
        <v>123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18" t="s">
        <v>80</v>
      </c>
      <c r="BK317" s="186">
        <f>ROUND(I317*H317,2)</f>
        <v>0</v>
      </c>
      <c r="BL317" s="18" t="s">
        <v>231</v>
      </c>
      <c r="BM317" s="185" t="s">
        <v>481</v>
      </c>
    </row>
    <row r="318" spans="1:47" s="2" customFormat="1" ht="11.25">
      <c r="A318" s="35"/>
      <c r="B318" s="36"/>
      <c r="C318" s="37"/>
      <c r="D318" s="187" t="s">
        <v>133</v>
      </c>
      <c r="E318" s="37"/>
      <c r="F318" s="188" t="s">
        <v>482</v>
      </c>
      <c r="G318" s="37"/>
      <c r="H318" s="37"/>
      <c r="I318" s="189"/>
      <c r="J318" s="37"/>
      <c r="K318" s="37"/>
      <c r="L318" s="40"/>
      <c r="M318" s="190"/>
      <c r="N318" s="191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133</v>
      </c>
      <c r="AU318" s="18" t="s">
        <v>84</v>
      </c>
    </row>
    <row r="319" spans="2:51" s="13" customFormat="1" ht="11.25">
      <c r="B319" s="192"/>
      <c r="C319" s="193"/>
      <c r="D319" s="194" t="s">
        <v>135</v>
      </c>
      <c r="E319" s="193"/>
      <c r="F319" s="195" t="s">
        <v>483</v>
      </c>
      <c r="G319" s="193"/>
      <c r="H319" s="196">
        <v>957.301</v>
      </c>
      <c r="I319" s="197"/>
      <c r="J319" s="193"/>
      <c r="K319" s="193"/>
      <c r="L319" s="198"/>
      <c r="M319" s="199"/>
      <c r="N319" s="200"/>
      <c r="O319" s="200"/>
      <c r="P319" s="200"/>
      <c r="Q319" s="200"/>
      <c r="R319" s="200"/>
      <c r="S319" s="200"/>
      <c r="T319" s="201"/>
      <c r="AT319" s="202" t="s">
        <v>135</v>
      </c>
      <c r="AU319" s="202" t="s">
        <v>84</v>
      </c>
      <c r="AV319" s="13" t="s">
        <v>84</v>
      </c>
      <c r="AW319" s="13" t="s">
        <v>4</v>
      </c>
      <c r="AX319" s="13" t="s">
        <v>80</v>
      </c>
      <c r="AY319" s="202" t="s">
        <v>123</v>
      </c>
    </row>
    <row r="320" spans="1:65" s="2" customFormat="1" ht="24.2" customHeight="1">
      <c r="A320" s="35"/>
      <c r="B320" s="36"/>
      <c r="C320" s="174" t="s">
        <v>484</v>
      </c>
      <c r="D320" s="174" t="s">
        <v>126</v>
      </c>
      <c r="E320" s="175" t="s">
        <v>485</v>
      </c>
      <c r="F320" s="176" t="s">
        <v>486</v>
      </c>
      <c r="G320" s="177" t="s">
        <v>129</v>
      </c>
      <c r="H320" s="178">
        <v>173.63</v>
      </c>
      <c r="I320" s="179"/>
      <c r="J320" s="180">
        <f>ROUND(I320*H320,2)</f>
        <v>0</v>
      </c>
      <c r="K320" s="176" t="s">
        <v>130</v>
      </c>
      <c r="L320" s="40"/>
      <c r="M320" s="181" t="s">
        <v>19</v>
      </c>
      <c r="N320" s="182" t="s">
        <v>46</v>
      </c>
      <c r="O320" s="65"/>
      <c r="P320" s="183">
        <f>O320*H320</f>
        <v>0</v>
      </c>
      <c r="Q320" s="183">
        <v>0.00048</v>
      </c>
      <c r="R320" s="183">
        <f>Q320*H320</f>
        <v>0.0833424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231</v>
      </c>
      <c r="AT320" s="185" t="s">
        <v>126</v>
      </c>
      <c r="AU320" s="185" t="s">
        <v>84</v>
      </c>
      <c r="AY320" s="18" t="s">
        <v>123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80</v>
      </c>
      <c r="BK320" s="186">
        <f>ROUND(I320*H320,2)</f>
        <v>0</v>
      </c>
      <c r="BL320" s="18" t="s">
        <v>231</v>
      </c>
      <c r="BM320" s="185" t="s">
        <v>487</v>
      </c>
    </row>
    <row r="321" spans="1:47" s="2" customFormat="1" ht="11.25">
      <c r="A321" s="35"/>
      <c r="B321" s="36"/>
      <c r="C321" s="37"/>
      <c r="D321" s="187" t="s">
        <v>133</v>
      </c>
      <c r="E321" s="37"/>
      <c r="F321" s="188" t="s">
        <v>488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133</v>
      </c>
      <c r="AU321" s="18" t="s">
        <v>84</v>
      </c>
    </row>
    <row r="322" spans="2:51" s="13" customFormat="1" ht="11.25">
      <c r="B322" s="192"/>
      <c r="C322" s="193"/>
      <c r="D322" s="194" t="s">
        <v>135</v>
      </c>
      <c r="E322" s="193"/>
      <c r="F322" s="195" t="s">
        <v>489</v>
      </c>
      <c r="G322" s="193"/>
      <c r="H322" s="196">
        <v>173.63</v>
      </c>
      <c r="I322" s="197"/>
      <c r="J322" s="193"/>
      <c r="K322" s="193"/>
      <c r="L322" s="198"/>
      <c r="M322" s="199"/>
      <c r="N322" s="200"/>
      <c r="O322" s="200"/>
      <c r="P322" s="200"/>
      <c r="Q322" s="200"/>
      <c r="R322" s="200"/>
      <c r="S322" s="200"/>
      <c r="T322" s="201"/>
      <c r="AT322" s="202" t="s">
        <v>135</v>
      </c>
      <c r="AU322" s="202" t="s">
        <v>84</v>
      </c>
      <c r="AV322" s="13" t="s">
        <v>84</v>
      </c>
      <c r="AW322" s="13" t="s">
        <v>4</v>
      </c>
      <c r="AX322" s="13" t="s">
        <v>80</v>
      </c>
      <c r="AY322" s="202" t="s">
        <v>123</v>
      </c>
    </row>
    <row r="323" spans="1:65" s="2" customFormat="1" ht="21.75" customHeight="1">
      <c r="A323" s="35"/>
      <c r="B323" s="36"/>
      <c r="C323" s="174" t="s">
        <v>490</v>
      </c>
      <c r="D323" s="174" t="s">
        <v>126</v>
      </c>
      <c r="E323" s="175" t="s">
        <v>491</v>
      </c>
      <c r="F323" s="176" t="s">
        <v>492</v>
      </c>
      <c r="G323" s="177" t="s">
        <v>145</v>
      </c>
      <c r="H323" s="178">
        <v>493.493</v>
      </c>
      <c r="I323" s="179"/>
      <c r="J323" s="180">
        <f>ROUND(I323*H323,2)</f>
        <v>0</v>
      </c>
      <c r="K323" s="176" t="s">
        <v>130</v>
      </c>
      <c r="L323" s="40"/>
      <c r="M323" s="181" t="s">
        <v>19</v>
      </c>
      <c r="N323" s="182" t="s">
        <v>46</v>
      </c>
      <c r="O323" s="65"/>
      <c r="P323" s="183">
        <f>O323*H323</f>
        <v>0</v>
      </c>
      <c r="Q323" s="183">
        <v>0.00318</v>
      </c>
      <c r="R323" s="183">
        <f>Q323*H323</f>
        <v>1.56930774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231</v>
      </c>
      <c r="AT323" s="185" t="s">
        <v>126</v>
      </c>
      <c r="AU323" s="185" t="s">
        <v>84</v>
      </c>
      <c r="AY323" s="18" t="s">
        <v>123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80</v>
      </c>
      <c r="BK323" s="186">
        <f>ROUND(I323*H323,2)</f>
        <v>0</v>
      </c>
      <c r="BL323" s="18" t="s">
        <v>231</v>
      </c>
      <c r="BM323" s="185" t="s">
        <v>493</v>
      </c>
    </row>
    <row r="324" spans="1:47" s="2" customFormat="1" ht="11.25">
      <c r="A324" s="35"/>
      <c r="B324" s="36"/>
      <c r="C324" s="37"/>
      <c r="D324" s="187" t="s">
        <v>133</v>
      </c>
      <c r="E324" s="37"/>
      <c r="F324" s="188" t="s">
        <v>494</v>
      </c>
      <c r="G324" s="37"/>
      <c r="H324" s="37"/>
      <c r="I324" s="189"/>
      <c r="J324" s="37"/>
      <c r="K324" s="37"/>
      <c r="L324" s="40"/>
      <c r="M324" s="190"/>
      <c r="N324" s="191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133</v>
      </c>
      <c r="AU324" s="18" t="s">
        <v>84</v>
      </c>
    </row>
    <row r="325" spans="2:51" s="13" customFormat="1" ht="11.25">
      <c r="B325" s="192"/>
      <c r="C325" s="193"/>
      <c r="D325" s="194" t="s">
        <v>135</v>
      </c>
      <c r="E325" s="203" t="s">
        <v>19</v>
      </c>
      <c r="F325" s="195" t="s">
        <v>475</v>
      </c>
      <c r="G325" s="193"/>
      <c r="H325" s="196">
        <v>175.662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135</v>
      </c>
      <c r="AU325" s="202" t="s">
        <v>84</v>
      </c>
      <c r="AV325" s="13" t="s">
        <v>84</v>
      </c>
      <c r="AW325" s="13" t="s">
        <v>36</v>
      </c>
      <c r="AX325" s="13" t="s">
        <v>75</v>
      </c>
      <c r="AY325" s="202" t="s">
        <v>123</v>
      </c>
    </row>
    <row r="326" spans="2:51" s="13" customFormat="1" ht="11.25">
      <c r="B326" s="192"/>
      <c r="C326" s="193"/>
      <c r="D326" s="194" t="s">
        <v>135</v>
      </c>
      <c r="E326" s="203" t="s">
        <v>19</v>
      </c>
      <c r="F326" s="195" t="s">
        <v>476</v>
      </c>
      <c r="G326" s="193"/>
      <c r="H326" s="196">
        <v>160.737</v>
      </c>
      <c r="I326" s="197"/>
      <c r="J326" s="193"/>
      <c r="K326" s="193"/>
      <c r="L326" s="198"/>
      <c r="M326" s="199"/>
      <c r="N326" s="200"/>
      <c r="O326" s="200"/>
      <c r="P326" s="200"/>
      <c r="Q326" s="200"/>
      <c r="R326" s="200"/>
      <c r="S326" s="200"/>
      <c r="T326" s="201"/>
      <c r="AT326" s="202" t="s">
        <v>135</v>
      </c>
      <c r="AU326" s="202" t="s">
        <v>84</v>
      </c>
      <c r="AV326" s="13" t="s">
        <v>84</v>
      </c>
      <c r="AW326" s="13" t="s">
        <v>36</v>
      </c>
      <c r="AX326" s="13" t="s">
        <v>75</v>
      </c>
      <c r="AY326" s="202" t="s">
        <v>123</v>
      </c>
    </row>
    <row r="327" spans="2:51" s="13" customFormat="1" ht="11.25">
      <c r="B327" s="192"/>
      <c r="C327" s="193"/>
      <c r="D327" s="194" t="s">
        <v>135</v>
      </c>
      <c r="E327" s="203" t="s">
        <v>19</v>
      </c>
      <c r="F327" s="195" t="s">
        <v>477</v>
      </c>
      <c r="G327" s="193"/>
      <c r="H327" s="196">
        <v>157.094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135</v>
      </c>
      <c r="AU327" s="202" t="s">
        <v>84</v>
      </c>
      <c r="AV327" s="13" t="s">
        <v>84</v>
      </c>
      <c r="AW327" s="13" t="s">
        <v>36</v>
      </c>
      <c r="AX327" s="13" t="s">
        <v>75</v>
      </c>
      <c r="AY327" s="202" t="s">
        <v>123</v>
      </c>
    </row>
    <row r="328" spans="2:51" s="14" customFormat="1" ht="11.25">
      <c r="B328" s="204"/>
      <c r="C328" s="205"/>
      <c r="D328" s="194" t="s">
        <v>135</v>
      </c>
      <c r="E328" s="206" t="s">
        <v>19</v>
      </c>
      <c r="F328" s="207" t="s">
        <v>151</v>
      </c>
      <c r="G328" s="205"/>
      <c r="H328" s="208">
        <v>493.493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135</v>
      </c>
      <c r="AU328" s="214" t="s">
        <v>84</v>
      </c>
      <c r="AV328" s="14" t="s">
        <v>131</v>
      </c>
      <c r="AW328" s="14" t="s">
        <v>36</v>
      </c>
      <c r="AX328" s="14" t="s">
        <v>80</v>
      </c>
      <c r="AY328" s="214" t="s">
        <v>123</v>
      </c>
    </row>
    <row r="329" spans="1:65" s="2" customFormat="1" ht="16.5" customHeight="1">
      <c r="A329" s="35"/>
      <c r="B329" s="36"/>
      <c r="C329" s="174" t="s">
        <v>495</v>
      </c>
      <c r="D329" s="174" t="s">
        <v>126</v>
      </c>
      <c r="E329" s="175" t="s">
        <v>496</v>
      </c>
      <c r="F329" s="176" t="s">
        <v>497</v>
      </c>
      <c r="G329" s="177" t="s">
        <v>145</v>
      </c>
      <c r="H329" s="178">
        <v>1209.138</v>
      </c>
      <c r="I329" s="179"/>
      <c r="J329" s="180">
        <f>ROUND(I329*H329,2)</f>
        <v>0</v>
      </c>
      <c r="K329" s="176" t="s">
        <v>130</v>
      </c>
      <c r="L329" s="40"/>
      <c r="M329" s="181" t="s">
        <v>19</v>
      </c>
      <c r="N329" s="182" t="s">
        <v>46</v>
      </c>
      <c r="O329" s="65"/>
      <c r="P329" s="183">
        <f>O329*H329</f>
        <v>0</v>
      </c>
      <c r="Q329" s="183">
        <v>0</v>
      </c>
      <c r="R329" s="183">
        <f>Q329*H329</f>
        <v>0</v>
      </c>
      <c r="S329" s="183">
        <v>0</v>
      </c>
      <c r="T329" s="184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231</v>
      </c>
      <c r="AT329" s="185" t="s">
        <v>126</v>
      </c>
      <c r="AU329" s="185" t="s">
        <v>84</v>
      </c>
      <c r="AY329" s="18" t="s">
        <v>123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18" t="s">
        <v>80</v>
      </c>
      <c r="BK329" s="186">
        <f>ROUND(I329*H329,2)</f>
        <v>0</v>
      </c>
      <c r="BL329" s="18" t="s">
        <v>231</v>
      </c>
      <c r="BM329" s="185" t="s">
        <v>498</v>
      </c>
    </row>
    <row r="330" spans="1:47" s="2" customFormat="1" ht="11.25">
      <c r="A330" s="35"/>
      <c r="B330" s="36"/>
      <c r="C330" s="37"/>
      <c r="D330" s="187" t="s">
        <v>133</v>
      </c>
      <c r="E330" s="37"/>
      <c r="F330" s="188" t="s">
        <v>499</v>
      </c>
      <c r="G330" s="37"/>
      <c r="H330" s="37"/>
      <c r="I330" s="189"/>
      <c r="J330" s="37"/>
      <c r="K330" s="37"/>
      <c r="L330" s="40"/>
      <c r="M330" s="190"/>
      <c r="N330" s="191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133</v>
      </c>
      <c r="AU330" s="18" t="s">
        <v>84</v>
      </c>
    </row>
    <row r="331" spans="2:51" s="13" customFormat="1" ht="11.25">
      <c r="B331" s="192"/>
      <c r="C331" s="193"/>
      <c r="D331" s="194" t="s">
        <v>135</v>
      </c>
      <c r="E331" s="203" t="s">
        <v>19</v>
      </c>
      <c r="F331" s="195" t="s">
        <v>500</v>
      </c>
      <c r="G331" s="193"/>
      <c r="H331" s="196">
        <v>297.68</v>
      </c>
      <c r="I331" s="197"/>
      <c r="J331" s="193"/>
      <c r="K331" s="193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135</v>
      </c>
      <c r="AU331" s="202" t="s">
        <v>84</v>
      </c>
      <c r="AV331" s="13" t="s">
        <v>84</v>
      </c>
      <c r="AW331" s="13" t="s">
        <v>36</v>
      </c>
      <c r="AX331" s="13" t="s">
        <v>75</v>
      </c>
      <c r="AY331" s="202" t="s">
        <v>123</v>
      </c>
    </row>
    <row r="332" spans="2:51" s="13" customFormat="1" ht="11.25">
      <c r="B332" s="192"/>
      <c r="C332" s="193"/>
      <c r="D332" s="194" t="s">
        <v>135</v>
      </c>
      <c r="E332" s="203" t="s">
        <v>19</v>
      </c>
      <c r="F332" s="195" t="s">
        <v>501</v>
      </c>
      <c r="G332" s="193"/>
      <c r="H332" s="196">
        <v>274.06</v>
      </c>
      <c r="I332" s="197"/>
      <c r="J332" s="193"/>
      <c r="K332" s="193"/>
      <c r="L332" s="198"/>
      <c r="M332" s="199"/>
      <c r="N332" s="200"/>
      <c r="O332" s="200"/>
      <c r="P332" s="200"/>
      <c r="Q332" s="200"/>
      <c r="R332" s="200"/>
      <c r="S332" s="200"/>
      <c r="T332" s="201"/>
      <c r="AT332" s="202" t="s">
        <v>135</v>
      </c>
      <c r="AU332" s="202" t="s">
        <v>84</v>
      </c>
      <c r="AV332" s="13" t="s">
        <v>84</v>
      </c>
      <c r="AW332" s="13" t="s">
        <v>36</v>
      </c>
      <c r="AX332" s="13" t="s">
        <v>75</v>
      </c>
      <c r="AY332" s="202" t="s">
        <v>123</v>
      </c>
    </row>
    <row r="333" spans="2:51" s="15" customFormat="1" ht="11.25">
      <c r="B333" s="215"/>
      <c r="C333" s="216"/>
      <c r="D333" s="194" t="s">
        <v>135</v>
      </c>
      <c r="E333" s="217" t="s">
        <v>19</v>
      </c>
      <c r="F333" s="218" t="s">
        <v>220</v>
      </c>
      <c r="G333" s="216"/>
      <c r="H333" s="219">
        <v>571.74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135</v>
      </c>
      <c r="AU333" s="225" t="s">
        <v>84</v>
      </c>
      <c r="AV333" s="15" t="s">
        <v>142</v>
      </c>
      <c r="AW333" s="15" t="s">
        <v>36</v>
      </c>
      <c r="AX333" s="15" t="s">
        <v>75</v>
      </c>
      <c r="AY333" s="225" t="s">
        <v>123</v>
      </c>
    </row>
    <row r="334" spans="2:51" s="13" customFormat="1" ht="11.25">
      <c r="B334" s="192"/>
      <c r="C334" s="193"/>
      <c r="D334" s="194" t="s">
        <v>135</v>
      </c>
      <c r="E334" s="203" t="s">
        <v>19</v>
      </c>
      <c r="F334" s="195" t="s">
        <v>502</v>
      </c>
      <c r="G334" s="193"/>
      <c r="H334" s="196">
        <v>231.65</v>
      </c>
      <c r="I334" s="197"/>
      <c r="J334" s="193"/>
      <c r="K334" s="193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135</v>
      </c>
      <c r="AU334" s="202" t="s">
        <v>84</v>
      </c>
      <c r="AV334" s="13" t="s">
        <v>84</v>
      </c>
      <c r="AW334" s="13" t="s">
        <v>36</v>
      </c>
      <c r="AX334" s="13" t="s">
        <v>75</v>
      </c>
      <c r="AY334" s="202" t="s">
        <v>123</v>
      </c>
    </row>
    <row r="335" spans="2:51" s="13" customFormat="1" ht="11.25">
      <c r="B335" s="192"/>
      <c r="C335" s="193"/>
      <c r="D335" s="194" t="s">
        <v>135</v>
      </c>
      <c r="E335" s="203" t="s">
        <v>19</v>
      </c>
      <c r="F335" s="195" t="s">
        <v>503</v>
      </c>
      <c r="G335" s="193"/>
      <c r="H335" s="196">
        <v>328.938</v>
      </c>
      <c r="I335" s="197"/>
      <c r="J335" s="193"/>
      <c r="K335" s="193"/>
      <c r="L335" s="198"/>
      <c r="M335" s="199"/>
      <c r="N335" s="200"/>
      <c r="O335" s="200"/>
      <c r="P335" s="200"/>
      <c r="Q335" s="200"/>
      <c r="R335" s="200"/>
      <c r="S335" s="200"/>
      <c r="T335" s="201"/>
      <c r="AT335" s="202" t="s">
        <v>135</v>
      </c>
      <c r="AU335" s="202" t="s">
        <v>84</v>
      </c>
      <c r="AV335" s="13" t="s">
        <v>84</v>
      </c>
      <c r="AW335" s="13" t="s">
        <v>4</v>
      </c>
      <c r="AX335" s="13" t="s">
        <v>75</v>
      </c>
      <c r="AY335" s="202" t="s">
        <v>123</v>
      </c>
    </row>
    <row r="336" spans="2:51" s="13" customFormat="1" ht="11.25">
      <c r="B336" s="192"/>
      <c r="C336" s="193"/>
      <c r="D336" s="194" t="s">
        <v>135</v>
      </c>
      <c r="E336" s="203" t="s">
        <v>19</v>
      </c>
      <c r="F336" s="195" t="s">
        <v>504</v>
      </c>
      <c r="G336" s="193"/>
      <c r="H336" s="196">
        <v>50.05</v>
      </c>
      <c r="I336" s="197"/>
      <c r="J336" s="193"/>
      <c r="K336" s="193"/>
      <c r="L336" s="198"/>
      <c r="M336" s="199"/>
      <c r="N336" s="200"/>
      <c r="O336" s="200"/>
      <c r="P336" s="200"/>
      <c r="Q336" s="200"/>
      <c r="R336" s="200"/>
      <c r="S336" s="200"/>
      <c r="T336" s="201"/>
      <c r="AT336" s="202" t="s">
        <v>135</v>
      </c>
      <c r="AU336" s="202" t="s">
        <v>84</v>
      </c>
      <c r="AV336" s="13" t="s">
        <v>84</v>
      </c>
      <c r="AW336" s="13" t="s">
        <v>36</v>
      </c>
      <c r="AX336" s="13" t="s">
        <v>75</v>
      </c>
      <c r="AY336" s="202" t="s">
        <v>123</v>
      </c>
    </row>
    <row r="337" spans="2:51" s="15" customFormat="1" ht="11.25">
      <c r="B337" s="215"/>
      <c r="C337" s="216"/>
      <c r="D337" s="194" t="s">
        <v>135</v>
      </c>
      <c r="E337" s="217" t="s">
        <v>19</v>
      </c>
      <c r="F337" s="218" t="s">
        <v>424</v>
      </c>
      <c r="G337" s="216"/>
      <c r="H337" s="219">
        <v>610.6379999999999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135</v>
      </c>
      <c r="AU337" s="225" t="s">
        <v>84</v>
      </c>
      <c r="AV337" s="15" t="s">
        <v>142</v>
      </c>
      <c r="AW337" s="15" t="s">
        <v>36</v>
      </c>
      <c r="AX337" s="15" t="s">
        <v>75</v>
      </c>
      <c r="AY337" s="225" t="s">
        <v>123</v>
      </c>
    </row>
    <row r="338" spans="2:51" s="13" customFormat="1" ht="11.25">
      <c r="B338" s="192"/>
      <c r="C338" s="193"/>
      <c r="D338" s="194" t="s">
        <v>135</v>
      </c>
      <c r="E338" s="203" t="s">
        <v>19</v>
      </c>
      <c r="F338" s="195" t="s">
        <v>505</v>
      </c>
      <c r="G338" s="193"/>
      <c r="H338" s="196">
        <v>26.76</v>
      </c>
      <c r="I338" s="197"/>
      <c r="J338" s="193"/>
      <c r="K338" s="193"/>
      <c r="L338" s="198"/>
      <c r="M338" s="199"/>
      <c r="N338" s="200"/>
      <c r="O338" s="200"/>
      <c r="P338" s="200"/>
      <c r="Q338" s="200"/>
      <c r="R338" s="200"/>
      <c r="S338" s="200"/>
      <c r="T338" s="201"/>
      <c r="AT338" s="202" t="s">
        <v>135</v>
      </c>
      <c r="AU338" s="202" t="s">
        <v>84</v>
      </c>
      <c r="AV338" s="13" t="s">
        <v>84</v>
      </c>
      <c r="AW338" s="13" t="s">
        <v>36</v>
      </c>
      <c r="AX338" s="13" t="s">
        <v>75</v>
      </c>
      <c r="AY338" s="202" t="s">
        <v>123</v>
      </c>
    </row>
    <row r="339" spans="2:51" s="14" customFormat="1" ht="11.25">
      <c r="B339" s="204"/>
      <c r="C339" s="205"/>
      <c r="D339" s="194" t="s">
        <v>135</v>
      </c>
      <c r="E339" s="206" t="s">
        <v>19</v>
      </c>
      <c r="F339" s="207" t="s">
        <v>151</v>
      </c>
      <c r="G339" s="205"/>
      <c r="H339" s="208">
        <v>1209.138</v>
      </c>
      <c r="I339" s="209"/>
      <c r="J339" s="205"/>
      <c r="K339" s="205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135</v>
      </c>
      <c r="AU339" s="214" t="s">
        <v>84</v>
      </c>
      <c r="AV339" s="14" t="s">
        <v>131</v>
      </c>
      <c r="AW339" s="14" t="s">
        <v>36</v>
      </c>
      <c r="AX339" s="14" t="s">
        <v>80</v>
      </c>
      <c r="AY339" s="214" t="s">
        <v>123</v>
      </c>
    </row>
    <row r="340" spans="1:65" s="2" customFormat="1" ht="16.5" customHeight="1">
      <c r="A340" s="35"/>
      <c r="B340" s="36"/>
      <c r="C340" s="226" t="s">
        <v>506</v>
      </c>
      <c r="D340" s="226" t="s">
        <v>297</v>
      </c>
      <c r="E340" s="227" t="s">
        <v>507</v>
      </c>
      <c r="F340" s="228" t="s">
        <v>508</v>
      </c>
      <c r="G340" s="229" t="s">
        <v>145</v>
      </c>
      <c r="H340" s="230">
        <v>1269.595</v>
      </c>
      <c r="I340" s="231"/>
      <c r="J340" s="232">
        <f>ROUND(I340*H340,2)</f>
        <v>0</v>
      </c>
      <c r="K340" s="228" t="s">
        <v>130</v>
      </c>
      <c r="L340" s="233"/>
      <c r="M340" s="234" t="s">
        <v>19</v>
      </c>
      <c r="N340" s="235" t="s">
        <v>46</v>
      </c>
      <c r="O340" s="65"/>
      <c r="P340" s="183">
        <f>O340*H340</f>
        <v>0</v>
      </c>
      <c r="Q340" s="183">
        <v>0.00035</v>
      </c>
      <c r="R340" s="183">
        <f>Q340*H340</f>
        <v>0.44435825</v>
      </c>
      <c r="S340" s="183">
        <v>0</v>
      </c>
      <c r="T340" s="18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329</v>
      </c>
      <c r="AT340" s="185" t="s">
        <v>297</v>
      </c>
      <c r="AU340" s="185" t="s">
        <v>84</v>
      </c>
      <c r="AY340" s="18" t="s">
        <v>123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8" t="s">
        <v>80</v>
      </c>
      <c r="BK340" s="186">
        <f>ROUND(I340*H340,2)</f>
        <v>0</v>
      </c>
      <c r="BL340" s="18" t="s">
        <v>231</v>
      </c>
      <c r="BM340" s="185" t="s">
        <v>509</v>
      </c>
    </row>
    <row r="341" spans="2:51" s="13" customFormat="1" ht="11.25">
      <c r="B341" s="192"/>
      <c r="C341" s="193"/>
      <c r="D341" s="194" t="s">
        <v>135</v>
      </c>
      <c r="E341" s="193"/>
      <c r="F341" s="195" t="s">
        <v>510</v>
      </c>
      <c r="G341" s="193"/>
      <c r="H341" s="196">
        <v>1269.595</v>
      </c>
      <c r="I341" s="197"/>
      <c r="J341" s="193"/>
      <c r="K341" s="193"/>
      <c r="L341" s="198"/>
      <c r="M341" s="199"/>
      <c r="N341" s="200"/>
      <c r="O341" s="200"/>
      <c r="P341" s="200"/>
      <c r="Q341" s="200"/>
      <c r="R341" s="200"/>
      <c r="S341" s="200"/>
      <c r="T341" s="201"/>
      <c r="AT341" s="202" t="s">
        <v>135</v>
      </c>
      <c r="AU341" s="202" t="s">
        <v>84</v>
      </c>
      <c r="AV341" s="13" t="s">
        <v>84</v>
      </c>
      <c r="AW341" s="13" t="s">
        <v>4</v>
      </c>
      <c r="AX341" s="13" t="s">
        <v>80</v>
      </c>
      <c r="AY341" s="202" t="s">
        <v>123</v>
      </c>
    </row>
    <row r="342" spans="1:65" s="2" customFormat="1" ht="33" customHeight="1">
      <c r="A342" s="35"/>
      <c r="B342" s="36"/>
      <c r="C342" s="174" t="s">
        <v>511</v>
      </c>
      <c r="D342" s="174" t="s">
        <v>126</v>
      </c>
      <c r="E342" s="175" t="s">
        <v>512</v>
      </c>
      <c r="F342" s="176" t="s">
        <v>513</v>
      </c>
      <c r="G342" s="177" t="s">
        <v>145</v>
      </c>
      <c r="H342" s="178">
        <v>2210.697</v>
      </c>
      <c r="I342" s="179"/>
      <c r="J342" s="180">
        <f>ROUND(I342*H342,2)</f>
        <v>0</v>
      </c>
      <c r="K342" s="176" t="s">
        <v>130</v>
      </c>
      <c r="L342" s="40"/>
      <c r="M342" s="181" t="s">
        <v>19</v>
      </c>
      <c r="N342" s="182" t="s">
        <v>46</v>
      </c>
      <c r="O342" s="65"/>
      <c r="P342" s="183">
        <f>O342*H342</f>
        <v>0</v>
      </c>
      <c r="Q342" s="183">
        <v>0</v>
      </c>
      <c r="R342" s="183">
        <f>Q342*H342</f>
        <v>0</v>
      </c>
      <c r="S342" s="183">
        <v>0</v>
      </c>
      <c r="T342" s="18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231</v>
      </c>
      <c r="AT342" s="185" t="s">
        <v>126</v>
      </c>
      <c r="AU342" s="185" t="s">
        <v>84</v>
      </c>
      <c r="AY342" s="18" t="s">
        <v>123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80</v>
      </c>
      <c r="BK342" s="186">
        <f>ROUND(I342*H342,2)</f>
        <v>0</v>
      </c>
      <c r="BL342" s="18" t="s">
        <v>231</v>
      </c>
      <c r="BM342" s="185" t="s">
        <v>514</v>
      </c>
    </row>
    <row r="343" spans="1:47" s="2" customFormat="1" ht="11.25">
      <c r="A343" s="35"/>
      <c r="B343" s="36"/>
      <c r="C343" s="37"/>
      <c r="D343" s="187" t="s">
        <v>133</v>
      </c>
      <c r="E343" s="37"/>
      <c r="F343" s="188" t="s">
        <v>515</v>
      </c>
      <c r="G343" s="37"/>
      <c r="H343" s="37"/>
      <c r="I343" s="189"/>
      <c r="J343" s="37"/>
      <c r="K343" s="37"/>
      <c r="L343" s="40"/>
      <c r="M343" s="190"/>
      <c r="N343" s="191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133</v>
      </c>
      <c r="AU343" s="18" t="s">
        <v>84</v>
      </c>
    </row>
    <row r="344" spans="2:51" s="13" customFormat="1" ht="11.25">
      <c r="B344" s="192"/>
      <c r="C344" s="193"/>
      <c r="D344" s="194" t="s">
        <v>135</v>
      </c>
      <c r="E344" s="203" t="s">
        <v>19</v>
      </c>
      <c r="F344" s="195" t="s">
        <v>516</v>
      </c>
      <c r="G344" s="193"/>
      <c r="H344" s="196">
        <v>3684.495</v>
      </c>
      <c r="I344" s="197"/>
      <c r="J344" s="193"/>
      <c r="K344" s="193"/>
      <c r="L344" s="198"/>
      <c r="M344" s="199"/>
      <c r="N344" s="200"/>
      <c r="O344" s="200"/>
      <c r="P344" s="200"/>
      <c r="Q344" s="200"/>
      <c r="R344" s="200"/>
      <c r="S344" s="200"/>
      <c r="T344" s="201"/>
      <c r="AT344" s="202" t="s">
        <v>135</v>
      </c>
      <c r="AU344" s="202" t="s">
        <v>84</v>
      </c>
      <c r="AV344" s="13" t="s">
        <v>84</v>
      </c>
      <c r="AW344" s="13" t="s">
        <v>36</v>
      </c>
      <c r="AX344" s="13" t="s">
        <v>80</v>
      </c>
      <c r="AY344" s="202" t="s">
        <v>123</v>
      </c>
    </row>
    <row r="345" spans="2:51" s="13" customFormat="1" ht="11.25">
      <c r="B345" s="192"/>
      <c r="C345" s="193"/>
      <c r="D345" s="194" t="s">
        <v>135</v>
      </c>
      <c r="E345" s="193"/>
      <c r="F345" s="195" t="s">
        <v>517</v>
      </c>
      <c r="G345" s="193"/>
      <c r="H345" s="196">
        <v>2210.697</v>
      </c>
      <c r="I345" s="197"/>
      <c r="J345" s="193"/>
      <c r="K345" s="193"/>
      <c r="L345" s="198"/>
      <c r="M345" s="199"/>
      <c r="N345" s="200"/>
      <c r="O345" s="200"/>
      <c r="P345" s="200"/>
      <c r="Q345" s="200"/>
      <c r="R345" s="200"/>
      <c r="S345" s="200"/>
      <c r="T345" s="201"/>
      <c r="AT345" s="202" t="s">
        <v>135</v>
      </c>
      <c r="AU345" s="202" t="s">
        <v>84</v>
      </c>
      <c r="AV345" s="13" t="s">
        <v>84</v>
      </c>
      <c r="AW345" s="13" t="s">
        <v>4</v>
      </c>
      <c r="AX345" s="13" t="s">
        <v>80</v>
      </c>
      <c r="AY345" s="202" t="s">
        <v>123</v>
      </c>
    </row>
    <row r="346" spans="1:65" s="2" customFormat="1" ht="33" customHeight="1">
      <c r="A346" s="35"/>
      <c r="B346" s="36"/>
      <c r="C346" s="174" t="s">
        <v>518</v>
      </c>
      <c r="D346" s="174" t="s">
        <v>126</v>
      </c>
      <c r="E346" s="175" t="s">
        <v>519</v>
      </c>
      <c r="F346" s="176" t="s">
        <v>520</v>
      </c>
      <c r="G346" s="177" t="s">
        <v>145</v>
      </c>
      <c r="H346" s="178">
        <v>137.024</v>
      </c>
      <c r="I346" s="179"/>
      <c r="J346" s="180">
        <f>ROUND(I346*H346,2)</f>
        <v>0</v>
      </c>
      <c r="K346" s="176" t="s">
        <v>130</v>
      </c>
      <c r="L346" s="40"/>
      <c r="M346" s="181" t="s">
        <v>19</v>
      </c>
      <c r="N346" s="182" t="s">
        <v>46</v>
      </c>
      <c r="O346" s="65"/>
      <c r="P346" s="183">
        <f>O346*H346</f>
        <v>0</v>
      </c>
      <c r="Q346" s="183">
        <v>0</v>
      </c>
      <c r="R346" s="183">
        <f>Q346*H346</f>
        <v>0</v>
      </c>
      <c r="S346" s="183">
        <v>0</v>
      </c>
      <c r="T346" s="184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5" t="s">
        <v>231</v>
      </c>
      <c r="AT346" s="185" t="s">
        <v>126</v>
      </c>
      <c r="AU346" s="185" t="s">
        <v>84</v>
      </c>
      <c r="AY346" s="18" t="s">
        <v>123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18" t="s">
        <v>80</v>
      </c>
      <c r="BK346" s="186">
        <f>ROUND(I346*H346,2)</f>
        <v>0</v>
      </c>
      <c r="BL346" s="18" t="s">
        <v>231</v>
      </c>
      <c r="BM346" s="185" t="s">
        <v>521</v>
      </c>
    </row>
    <row r="347" spans="1:47" s="2" customFormat="1" ht="11.25">
      <c r="A347" s="35"/>
      <c r="B347" s="36"/>
      <c r="C347" s="37"/>
      <c r="D347" s="187" t="s">
        <v>133</v>
      </c>
      <c r="E347" s="37"/>
      <c r="F347" s="188" t="s">
        <v>522</v>
      </c>
      <c r="G347" s="37"/>
      <c r="H347" s="37"/>
      <c r="I347" s="189"/>
      <c r="J347" s="37"/>
      <c r="K347" s="37"/>
      <c r="L347" s="40"/>
      <c r="M347" s="190"/>
      <c r="N347" s="191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133</v>
      </c>
      <c r="AU347" s="18" t="s">
        <v>84</v>
      </c>
    </row>
    <row r="348" spans="2:51" s="13" customFormat="1" ht="11.25">
      <c r="B348" s="192"/>
      <c r="C348" s="193"/>
      <c r="D348" s="194" t="s">
        <v>135</v>
      </c>
      <c r="E348" s="193"/>
      <c r="F348" s="195" t="s">
        <v>523</v>
      </c>
      <c r="G348" s="193"/>
      <c r="H348" s="196">
        <v>137.024</v>
      </c>
      <c r="I348" s="197"/>
      <c r="J348" s="193"/>
      <c r="K348" s="193"/>
      <c r="L348" s="198"/>
      <c r="M348" s="199"/>
      <c r="N348" s="200"/>
      <c r="O348" s="200"/>
      <c r="P348" s="200"/>
      <c r="Q348" s="200"/>
      <c r="R348" s="200"/>
      <c r="S348" s="200"/>
      <c r="T348" s="201"/>
      <c r="AT348" s="202" t="s">
        <v>135</v>
      </c>
      <c r="AU348" s="202" t="s">
        <v>84</v>
      </c>
      <c r="AV348" s="13" t="s">
        <v>84</v>
      </c>
      <c r="AW348" s="13" t="s">
        <v>4</v>
      </c>
      <c r="AX348" s="13" t="s">
        <v>80</v>
      </c>
      <c r="AY348" s="202" t="s">
        <v>123</v>
      </c>
    </row>
    <row r="349" spans="1:65" s="2" customFormat="1" ht="16.5" customHeight="1">
      <c r="A349" s="35"/>
      <c r="B349" s="36"/>
      <c r="C349" s="226" t="s">
        <v>524</v>
      </c>
      <c r="D349" s="226" t="s">
        <v>297</v>
      </c>
      <c r="E349" s="227" t="s">
        <v>525</v>
      </c>
      <c r="F349" s="228" t="s">
        <v>526</v>
      </c>
      <c r="G349" s="229" t="s">
        <v>145</v>
      </c>
      <c r="H349" s="230">
        <v>2360.107</v>
      </c>
      <c r="I349" s="231"/>
      <c r="J349" s="232">
        <f>ROUND(I349*H349,2)</f>
        <v>0</v>
      </c>
      <c r="K349" s="228" t="s">
        <v>130</v>
      </c>
      <c r="L349" s="233"/>
      <c r="M349" s="234" t="s">
        <v>19</v>
      </c>
      <c r="N349" s="235" t="s">
        <v>46</v>
      </c>
      <c r="O349" s="65"/>
      <c r="P349" s="183">
        <f>O349*H349</f>
        <v>0</v>
      </c>
      <c r="Q349" s="183">
        <v>0</v>
      </c>
      <c r="R349" s="183">
        <f>Q349*H349</f>
        <v>0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329</v>
      </c>
      <c r="AT349" s="185" t="s">
        <v>297</v>
      </c>
      <c r="AU349" s="185" t="s">
        <v>84</v>
      </c>
      <c r="AY349" s="18" t="s">
        <v>123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80</v>
      </c>
      <c r="BK349" s="186">
        <f>ROUND(I349*H349,2)</f>
        <v>0</v>
      </c>
      <c r="BL349" s="18" t="s">
        <v>231</v>
      </c>
      <c r="BM349" s="185" t="s">
        <v>527</v>
      </c>
    </row>
    <row r="350" spans="2:51" s="13" customFormat="1" ht="11.25">
      <c r="B350" s="192"/>
      <c r="C350" s="193"/>
      <c r="D350" s="194" t="s">
        <v>135</v>
      </c>
      <c r="E350" s="203" t="s">
        <v>19</v>
      </c>
      <c r="F350" s="195" t="s">
        <v>528</v>
      </c>
      <c r="G350" s="193"/>
      <c r="H350" s="196">
        <v>2247.721</v>
      </c>
      <c r="I350" s="197"/>
      <c r="J350" s="193"/>
      <c r="K350" s="193"/>
      <c r="L350" s="198"/>
      <c r="M350" s="199"/>
      <c r="N350" s="200"/>
      <c r="O350" s="200"/>
      <c r="P350" s="200"/>
      <c r="Q350" s="200"/>
      <c r="R350" s="200"/>
      <c r="S350" s="200"/>
      <c r="T350" s="201"/>
      <c r="AT350" s="202" t="s">
        <v>135</v>
      </c>
      <c r="AU350" s="202" t="s">
        <v>84</v>
      </c>
      <c r="AV350" s="13" t="s">
        <v>84</v>
      </c>
      <c r="AW350" s="13" t="s">
        <v>36</v>
      </c>
      <c r="AX350" s="13" t="s">
        <v>80</v>
      </c>
      <c r="AY350" s="202" t="s">
        <v>123</v>
      </c>
    </row>
    <row r="351" spans="2:51" s="13" customFormat="1" ht="11.25">
      <c r="B351" s="192"/>
      <c r="C351" s="193"/>
      <c r="D351" s="194" t="s">
        <v>135</v>
      </c>
      <c r="E351" s="193"/>
      <c r="F351" s="195" t="s">
        <v>529</v>
      </c>
      <c r="G351" s="193"/>
      <c r="H351" s="196">
        <v>2360.107</v>
      </c>
      <c r="I351" s="197"/>
      <c r="J351" s="193"/>
      <c r="K351" s="193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135</v>
      </c>
      <c r="AU351" s="202" t="s">
        <v>84</v>
      </c>
      <c r="AV351" s="13" t="s">
        <v>84</v>
      </c>
      <c r="AW351" s="13" t="s">
        <v>4</v>
      </c>
      <c r="AX351" s="13" t="s">
        <v>80</v>
      </c>
      <c r="AY351" s="202" t="s">
        <v>123</v>
      </c>
    </row>
    <row r="352" spans="1:65" s="2" customFormat="1" ht="21.75" customHeight="1">
      <c r="A352" s="35"/>
      <c r="B352" s="36"/>
      <c r="C352" s="174" t="s">
        <v>530</v>
      </c>
      <c r="D352" s="174" t="s">
        <v>126</v>
      </c>
      <c r="E352" s="175" t="s">
        <v>531</v>
      </c>
      <c r="F352" s="176" t="s">
        <v>532</v>
      </c>
      <c r="G352" s="177" t="s">
        <v>145</v>
      </c>
      <c r="H352" s="178">
        <v>3684.513</v>
      </c>
      <c r="I352" s="179"/>
      <c r="J352" s="180">
        <f>ROUND(I352*H352,2)</f>
        <v>0</v>
      </c>
      <c r="K352" s="176" t="s">
        <v>130</v>
      </c>
      <c r="L352" s="40"/>
      <c r="M352" s="181" t="s">
        <v>19</v>
      </c>
      <c r="N352" s="182" t="s">
        <v>46</v>
      </c>
      <c r="O352" s="65"/>
      <c r="P352" s="183">
        <f>O352*H352</f>
        <v>0</v>
      </c>
      <c r="Q352" s="183">
        <v>0.00019</v>
      </c>
      <c r="R352" s="183">
        <f>Q352*H352</f>
        <v>0.7000574700000001</v>
      </c>
      <c r="S352" s="183">
        <v>0</v>
      </c>
      <c r="T352" s="18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231</v>
      </c>
      <c r="AT352" s="185" t="s">
        <v>126</v>
      </c>
      <c r="AU352" s="185" t="s">
        <v>84</v>
      </c>
      <c r="AY352" s="18" t="s">
        <v>123</v>
      </c>
      <c r="BE352" s="186">
        <f>IF(N352="základní",J352,0)</f>
        <v>0</v>
      </c>
      <c r="BF352" s="186">
        <f>IF(N352="snížená",J352,0)</f>
        <v>0</v>
      </c>
      <c r="BG352" s="186">
        <f>IF(N352="zákl. přenesená",J352,0)</f>
        <v>0</v>
      </c>
      <c r="BH352" s="186">
        <f>IF(N352="sníž. přenesená",J352,0)</f>
        <v>0</v>
      </c>
      <c r="BI352" s="186">
        <f>IF(N352="nulová",J352,0)</f>
        <v>0</v>
      </c>
      <c r="BJ352" s="18" t="s">
        <v>80</v>
      </c>
      <c r="BK352" s="186">
        <f>ROUND(I352*H352,2)</f>
        <v>0</v>
      </c>
      <c r="BL352" s="18" t="s">
        <v>231</v>
      </c>
      <c r="BM352" s="185" t="s">
        <v>533</v>
      </c>
    </row>
    <row r="353" spans="1:47" s="2" customFormat="1" ht="11.25">
      <c r="A353" s="35"/>
      <c r="B353" s="36"/>
      <c r="C353" s="37"/>
      <c r="D353" s="187" t="s">
        <v>133</v>
      </c>
      <c r="E353" s="37"/>
      <c r="F353" s="188" t="s">
        <v>534</v>
      </c>
      <c r="G353" s="37"/>
      <c r="H353" s="37"/>
      <c r="I353" s="189"/>
      <c r="J353" s="37"/>
      <c r="K353" s="37"/>
      <c r="L353" s="40"/>
      <c r="M353" s="190"/>
      <c r="N353" s="191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133</v>
      </c>
      <c r="AU353" s="18" t="s">
        <v>84</v>
      </c>
    </row>
    <row r="354" spans="2:51" s="13" customFormat="1" ht="11.25">
      <c r="B354" s="192"/>
      <c r="C354" s="193"/>
      <c r="D354" s="194" t="s">
        <v>135</v>
      </c>
      <c r="E354" s="203" t="s">
        <v>19</v>
      </c>
      <c r="F354" s="195" t="s">
        <v>535</v>
      </c>
      <c r="G354" s="193"/>
      <c r="H354" s="196">
        <v>3684.513</v>
      </c>
      <c r="I354" s="197"/>
      <c r="J354" s="193"/>
      <c r="K354" s="193"/>
      <c r="L354" s="198"/>
      <c r="M354" s="199"/>
      <c r="N354" s="200"/>
      <c r="O354" s="200"/>
      <c r="P354" s="200"/>
      <c r="Q354" s="200"/>
      <c r="R354" s="200"/>
      <c r="S354" s="200"/>
      <c r="T354" s="201"/>
      <c r="AT354" s="202" t="s">
        <v>135</v>
      </c>
      <c r="AU354" s="202" t="s">
        <v>84</v>
      </c>
      <c r="AV354" s="13" t="s">
        <v>84</v>
      </c>
      <c r="AW354" s="13" t="s">
        <v>36</v>
      </c>
      <c r="AX354" s="13" t="s">
        <v>80</v>
      </c>
      <c r="AY354" s="202" t="s">
        <v>123</v>
      </c>
    </row>
    <row r="355" spans="1:65" s="2" customFormat="1" ht="21.75" customHeight="1">
      <c r="A355" s="35"/>
      <c r="B355" s="36"/>
      <c r="C355" s="174" t="s">
        <v>536</v>
      </c>
      <c r="D355" s="174" t="s">
        <v>126</v>
      </c>
      <c r="E355" s="175" t="s">
        <v>537</v>
      </c>
      <c r="F355" s="176" t="s">
        <v>538</v>
      </c>
      <c r="G355" s="177" t="s">
        <v>145</v>
      </c>
      <c r="H355" s="178">
        <v>685.122</v>
      </c>
      <c r="I355" s="179"/>
      <c r="J355" s="180">
        <f>ROUND(I355*H355,2)</f>
        <v>0</v>
      </c>
      <c r="K355" s="176" t="s">
        <v>130</v>
      </c>
      <c r="L355" s="40"/>
      <c r="M355" s="181" t="s">
        <v>19</v>
      </c>
      <c r="N355" s="182" t="s">
        <v>46</v>
      </c>
      <c r="O355" s="65"/>
      <c r="P355" s="183">
        <f>O355*H355</f>
        <v>0</v>
      </c>
      <c r="Q355" s="183">
        <v>0.00019</v>
      </c>
      <c r="R355" s="183">
        <f>Q355*H355</f>
        <v>0.13017318</v>
      </c>
      <c r="S355" s="183">
        <v>0</v>
      </c>
      <c r="T355" s="18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231</v>
      </c>
      <c r="AT355" s="185" t="s">
        <v>126</v>
      </c>
      <c r="AU355" s="185" t="s">
        <v>84</v>
      </c>
      <c r="AY355" s="18" t="s">
        <v>123</v>
      </c>
      <c r="BE355" s="186">
        <f>IF(N355="základní",J355,0)</f>
        <v>0</v>
      </c>
      <c r="BF355" s="186">
        <f>IF(N355="snížená",J355,0)</f>
        <v>0</v>
      </c>
      <c r="BG355" s="186">
        <f>IF(N355="zákl. přenesená",J355,0)</f>
        <v>0</v>
      </c>
      <c r="BH355" s="186">
        <f>IF(N355="sníž. přenesená",J355,0)</f>
        <v>0</v>
      </c>
      <c r="BI355" s="186">
        <f>IF(N355="nulová",J355,0)</f>
        <v>0</v>
      </c>
      <c r="BJ355" s="18" t="s">
        <v>80</v>
      </c>
      <c r="BK355" s="186">
        <f>ROUND(I355*H355,2)</f>
        <v>0</v>
      </c>
      <c r="BL355" s="18" t="s">
        <v>231</v>
      </c>
      <c r="BM355" s="185" t="s">
        <v>539</v>
      </c>
    </row>
    <row r="356" spans="1:47" s="2" customFormat="1" ht="11.25">
      <c r="A356" s="35"/>
      <c r="B356" s="36"/>
      <c r="C356" s="37"/>
      <c r="D356" s="187" t="s">
        <v>133</v>
      </c>
      <c r="E356" s="37"/>
      <c r="F356" s="188" t="s">
        <v>540</v>
      </c>
      <c r="G356" s="37"/>
      <c r="H356" s="37"/>
      <c r="I356" s="189"/>
      <c r="J356" s="37"/>
      <c r="K356" s="37"/>
      <c r="L356" s="40"/>
      <c r="M356" s="190"/>
      <c r="N356" s="191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133</v>
      </c>
      <c r="AU356" s="18" t="s">
        <v>84</v>
      </c>
    </row>
    <row r="357" spans="1:65" s="2" customFormat="1" ht="16.5" customHeight="1">
      <c r="A357" s="35"/>
      <c r="B357" s="36"/>
      <c r="C357" s="174" t="s">
        <v>541</v>
      </c>
      <c r="D357" s="174" t="s">
        <v>126</v>
      </c>
      <c r="E357" s="175" t="s">
        <v>542</v>
      </c>
      <c r="F357" s="176" t="s">
        <v>543</v>
      </c>
      <c r="G357" s="177" t="s">
        <v>315</v>
      </c>
      <c r="H357" s="178">
        <v>1</v>
      </c>
      <c r="I357" s="179"/>
      <c r="J357" s="180">
        <f>ROUND(I357*H357,2)</f>
        <v>0</v>
      </c>
      <c r="K357" s="176" t="s">
        <v>316</v>
      </c>
      <c r="L357" s="40"/>
      <c r="M357" s="181" t="s">
        <v>19</v>
      </c>
      <c r="N357" s="182" t="s">
        <v>46</v>
      </c>
      <c r="O357" s="65"/>
      <c r="P357" s="183">
        <f>O357*H357</f>
        <v>0</v>
      </c>
      <c r="Q357" s="183">
        <v>2E-05</v>
      </c>
      <c r="R357" s="183">
        <f>Q357*H357</f>
        <v>2E-05</v>
      </c>
      <c r="S357" s="183">
        <v>0</v>
      </c>
      <c r="T357" s="184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5" t="s">
        <v>231</v>
      </c>
      <c r="AT357" s="185" t="s">
        <v>126</v>
      </c>
      <c r="AU357" s="185" t="s">
        <v>84</v>
      </c>
      <c r="AY357" s="18" t="s">
        <v>123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18" t="s">
        <v>80</v>
      </c>
      <c r="BK357" s="186">
        <f>ROUND(I357*H357,2)</f>
        <v>0</v>
      </c>
      <c r="BL357" s="18" t="s">
        <v>231</v>
      </c>
      <c r="BM357" s="185" t="s">
        <v>544</v>
      </c>
    </row>
    <row r="358" spans="1:65" s="2" customFormat="1" ht="24.2" customHeight="1">
      <c r="A358" s="35"/>
      <c r="B358" s="36"/>
      <c r="C358" s="174" t="s">
        <v>545</v>
      </c>
      <c r="D358" s="174" t="s">
        <v>126</v>
      </c>
      <c r="E358" s="175" t="s">
        <v>546</v>
      </c>
      <c r="F358" s="176" t="s">
        <v>547</v>
      </c>
      <c r="G358" s="177" t="s">
        <v>145</v>
      </c>
      <c r="H358" s="178">
        <v>2459.522</v>
      </c>
      <c r="I358" s="179"/>
      <c r="J358" s="180">
        <f>ROUND(I358*H358,2)</f>
        <v>0</v>
      </c>
      <c r="K358" s="176" t="s">
        <v>130</v>
      </c>
      <c r="L358" s="40"/>
      <c r="M358" s="181" t="s">
        <v>19</v>
      </c>
      <c r="N358" s="182" t="s">
        <v>46</v>
      </c>
      <c r="O358" s="65"/>
      <c r="P358" s="183">
        <f>O358*H358</f>
        <v>0</v>
      </c>
      <c r="Q358" s="183">
        <v>0.00029</v>
      </c>
      <c r="R358" s="183">
        <f>Q358*H358</f>
        <v>0.71326138</v>
      </c>
      <c r="S358" s="183">
        <v>0</v>
      </c>
      <c r="T358" s="18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5" t="s">
        <v>231</v>
      </c>
      <c r="AT358" s="185" t="s">
        <v>126</v>
      </c>
      <c r="AU358" s="185" t="s">
        <v>84</v>
      </c>
      <c r="AY358" s="18" t="s">
        <v>123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18" t="s">
        <v>80</v>
      </c>
      <c r="BK358" s="186">
        <f>ROUND(I358*H358,2)</f>
        <v>0</v>
      </c>
      <c r="BL358" s="18" t="s">
        <v>231</v>
      </c>
      <c r="BM358" s="185" t="s">
        <v>548</v>
      </c>
    </row>
    <row r="359" spans="1:47" s="2" customFormat="1" ht="11.25">
      <c r="A359" s="35"/>
      <c r="B359" s="36"/>
      <c r="C359" s="37"/>
      <c r="D359" s="187" t="s">
        <v>133</v>
      </c>
      <c r="E359" s="37"/>
      <c r="F359" s="188" t="s">
        <v>549</v>
      </c>
      <c r="G359" s="37"/>
      <c r="H359" s="37"/>
      <c r="I359" s="189"/>
      <c r="J359" s="37"/>
      <c r="K359" s="37"/>
      <c r="L359" s="40"/>
      <c r="M359" s="190"/>
      <c r="N359" s="191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133</v>
      </c>
      <c r="AU359" s="18" t="s">
        <v>84</v>
      </c>
    </row>
    <row r="360" spans="2:51" s="13" customFormat="1" ht="11.25">
      <c r="B360" s="192"/>
      <c r="C360" s="193"/>
      <c r="D360" s="194" t="s">
        <v>135</v>
      </c>
      <c r="E360" s="203" t="s">
        <v>19</v>
      </c>
      <c r="F360" s="195" t="s">
        <v>379</v>
      </c>
      <c r="G360" s="193"/>
      <c r="H360" s="196">
        <v>46.678</v>
      </c>
      <c r="I360" s="197"/>
      <c r="J360" s="193"/>
      <c r="K360" s="193"/>
      <c r="L360" s="198"/>
      <c r="M360" s="199"/>
      <c r="N360" s="200"/>
      <c r="O360" s="200"/>
      <c r="P360" s="200"/>
      <c r="Q360" s="200"/>
      <c r="R360" s="200"/>
      <c r="S360" s="200"/>
      <c r="T360" s="201"/>
      <c r="AT360" s="202" t="s">
        <v>135</v>
      </c>
      <c r="AU360" s="202" t="s">
        <v>84</v>
      </c>
      <c r="AV360" s="13" t="s">
        <v>84</v>
      </c>
      <c r="AW360" s="13" t="s">
        <v>36</v>
      </c>
      <c r="AX360" s="13" t="s">
        <v>75</v>
      </c>
      <c r="AY360" s="202" t="s">
        <v>123</v>
      </c>
    </row>
    <row r="361" spans="2:51" s="13" customFormat="1" ht="11.25">
      <c r="B361" s="192"/>
      <c r="C361" s="193"/>
      <c r="D361" s="194" t="s">
        <v>135</v>
      </c>
      <c r="E361" s="203" t="s">
        <v>19</v>
      </c>
      <c r="F361" s="195" t="s">
        <v>380</v>
      </c>
      <c r="G361" s="193"/>
      <c r="H361" s="196">
        <v>31.306</v>
      </c>
      <c r="I361" s="197"/>
      <c r="J361" s="193"/>
      <c r="K361" s="193"/>
      <c r="L361" s="198"/>
      <c r="M361" s="199"/>
      <c r="N361" s="200"/>
      <c r="O361" s="200"/>
      <c r="P361" s="200"/>
      <c r="Q361" s="200"/>
      <c r="R361" s="200"/>
      <c r="S361" s="200"/>
      <c r="T361" s="201"/>
      <c r="AT361" s="202" t="s">
        <v>135</v>
      </c>
      <c r="AU361" s="202" t="s">
        <v>84</v>
      </c>
      <c r="AV361" s="13" t="s">
        <v>84</v>
      </c>
      <c r="AW361" s="13" t="s">
        <v>36</v>
      </c>
      <c r="AX361" s="13" t="s">
        <v>75</v>
      </c>
      <c r="AY361" s="202" t="s">
        <v>123</v>
      </c>
    </row>
    <row r="362" spans="2:51" s="13" customFormat="1" ht="11.25">
      <c r="B362" s="192"/>
      <c r="C362" s="193"/>
      <c r="D362" s="194" t="s">
        <v>135</v>
      </c>
      <c r="E362" s="203" t="s">
        <v>19</v>
      </c>
      <c r="F362" s="195" t="s">
        <v>382</v>
      </c>
      <c r="G362" s="193"/>
      <c r="H362" s="196">
        <v>87.371</v>
      </c>
      <c r="I362" s="197"/>
      <c r="J362" s="193"/>
      <c r="K362" s="193"/>
      <c r="L362" s="198"/>
      <c r="M362" s="199"/>
      <c r="N362" s="200"/>
      <c r="O362" s="200"/>
      <c r="P362" s="200"/>
      <c r="Q362" s="200"/>
      <c r="R362" s="200"/>
      <c r="S362" s="200"/>
      <c r="T362" s="201"/>
      <c r="AT362" s="202" t="s">
        <v>135</v>
      </c>
      <c r="AU362" s="202" t="s">
        <v>84</v>
      </c>
      <c r="AV362" s="13" t="s">
        <v>84</v>
      </c>
      <c r="AW362" s="13" t="s">
        <v>36</v>
      </c>
      <c r="AX362" s="13" t="s">
        <v>75</v>
      </c>
      <c r="AY362" s="202" t="s">
        <v>123</v>
      </c>
    </row>
    <row r="363" spans="2:51" s="13" customFormat="1" ht="11.25">
      <c r="B363" s="192"/>
      <c r="C363" s="193"/>
      <c r="D363" s="194" t="s">
        <v>135</v>
      </c>
      <c r="E363" s="203" t="s">
        <v>19</v>
      </c>
      <c r="F363" s="195" t="s">
        <v>383</v>
      </c>
      <c r="G363" s="193"/>
      <c r="H363" s="196">
        <v>73.898</v>
      </c>
      <c r="I363" s="197"/>
      <c r="J363" s="193"/>
      <c r="K363" s="193"/>
      <c r="L363" s="198"/>
      <c r="M363" s="199"/>
      <c r="N363" s="200"/>
      <c r="O363" s="200"/>
      <c r="P363" s="200"/>
      <c r="Q363" s="200"/>
      <c r="R363" s="200"/>
      <c r="S363" s="200"/>
      <c r="T363" s="201"/>
      <c r="AT363" s="202" t="s">
        <v>135</v>
      </c>
      <c r="AU363" s="202" t="s">
        <v>84</v>
      </c>
      <c r="AV363" s="13" t="s">
        <v>84</v>
      </c>
      <c r="AW363" s="13" t="s">
        <v>36</v>
      </c>
      <c r="AX363" s="13" t="s">
        <v>75</v>
      </c>
      <c r="AY363" s="202" t="s">
        <v>123</v>
      </c>
    </row>
    <row r="364" spans="2:51" s="13" customFormat="1" ht="11.25">
      <c r="B364" s="192"/>
      <c r="C364" s="193"/>
      <c r="D364" s="194" t="s">
        <v>135</v>
      </c>
      <c r="E364" s="203" t="s">
        <v>19</v>
      </c>
      <c r="F364" s="195" t="s">
        <v>384</v>
      </c>
      <c r="G364" s="193"/>
      <c r="H364" s="196">
        <v>137.468</v>
      </c>
      <c r="I364" s="197"/>
      <c r="J364" s="193"/>
      <c r="K364" s="193"/>
      <c r="L364" s="198"/>
      <c r="M364" s="199"/>
      <c r="N364" s="200"/>
      <c r="O364" s="200"/>
      <c r="P364" s="200"/>
      <c r="Q364" s="200"/>
      <c r="R364" s="200"/>
      <c r="S364" s="200"/>
      <c r="T364" s="201"/>
      <c r="AT364" s="202" t="s">
        <v>135</v>
      </c>
      <c r="AU364" s="202" t="s">
        <v>84</v>
      </c>
      <c r="AV364" s="13" t="s">
        <v>84</v>
      </c>
      <c r="AW364" s="13" t="s">
        <v>36</v>
      </c>
      <c r="AX364" s="13" t="s">
        <v>75</v>
      </c>
      <c r="AY364" s="202" t="s">
        <v>123</v>
      </c>
    </row>
    <row r="365" spans="2:51" s="13" customFormat="1" ht="11.25">
      <c r="B365" s="192"/>
      <c r="C365" s="193"/>
      <c r="D365" s="194" t="s">
        <v>135</v>
      </c>
      <c r="E365" s="203" t="s">
        <v>19</v>
      </c>
      <c r="F365" s="195" t="s">
        <v>385</v>
      </c>
      <c r="G365" s="193"/>
      <c r="H365" s="196">
        <v>29.92</v>
      </c>
      <c r="I365" s="197"/>
      <c r="J365" s="193"/>
      <c r="K365" s="193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135</v>
      </c>
      <c r="AU365" s="202" t="s">
        <v>84</v>
      </c>
      <c r="AV365" s="13" t="s">
        <v>84</v>
      </c>
      <c r="AW365" s="13" t="s">
        <v>36</v>
      </c>
      <c r="AX365" s="13" t="s">
        <v>75</v>
      </c>
      <c r="AY365" s="202" t="s">
        <v>123</v>
      </c>
    </row>
    <row r="366" spans="2:51" s="13" customFormat="1" ht="11.25">
      <c r="B366" s="192"/>
      <c r="C366" s="193"/>
      <c r="D366" s="194" t="s">
        <v>135</v>
      </c>
      <c r="E366" s="203" t="s">
        <v>19</v>
      </c>
      <c r="F366" s="195" t="s">
        <v>386</v>
      </c>
      <c r="G366" s="193"/>
      <c r="H366" s="196">
        <v>24.54</v>
      </c>
      <c r="I366" s="197"/>
      <c r="J366" s="193"/>
      <c r="K366" s="193"/>
      <c r="L366" s="198"/>
      <c r="M366" s="199"/>
      <c r="N366" s="200"/>
      <c r="O366" s="200"/>
      <c r="P366" s="200"/>
      <c r="Q366" s="200"/>
      <c r="R366" s="200"/>
      <c r="S366" s="200"/>
      <c r="T366" s="201"/>
      <c r="AT366" s="202" t="s">
        <v>135</v>
      </c>
      <c r="AU366" s="202" t="s">
        <v>84</v>
      </c>
      <c r="AV366" s="13" t="s">
        <v>84</v>
      </c>
      <c r="AW366" s="13" t="s">
        <v>36</v>
      </c>
      <c r="AX366" s="13" t="s">
        <v>75</v>
      </c>
      <c r="AY366" s="202" t="s">
        <v>123</v>
      </c>
    </row>
    <row r="367" spans="2:51" s="13" customFormat="1" ht="11.25">
      <c r="B367" s="192"/>
      <c r="C367" s="193"/>
      <c r="D367" s="194" t="s">
        <v>135</v>
      </c>
      <c r="E367" s="203" t="s">
        <v>19</v>
      </c>
      <c r="F367" s="195" t="s">
        <v>387</v>
      </c>
      <c r="G367" s="193"/>
      <c r="H367" s="196">
        <v>71.479</v>
      </c>
      <c r="I367" s="197"/>
      <c r="J367" s="193"/>
      <c r="K367" s="193"/>
      <c r="L367" s="198"/>
      <c r="M367" s="199"/>
      <c r="N367" s="200"/>
      <c r="O367" s="200"/>
      <c r="P367" s="200"/>
      <c r="Q367" s="200"/>
      <c r="R367" s="200"/>
      <c r="S367" s="200"/>
      <c r="T367" s="201"/>
      <c r="AT367" s="202" t="s">
        <v>135</v>
      </c>
      <c r="AU367" s="202" t="s">
        <v>84</v>
      </c>
      <c r="AV367" s="13" t="s">
        <v>84</v>
      </c>
      <c r="AW367" s="13" t="s">
        <v>36</v>
      </c>
      <c r="AX367" s="13" t="s">
        <v>75</v>
      </c>
      <c r="AY367" s="202" t="s">
        <v>123</v>
      </c>
    </row>
    <row r="368" spans="2:51" s="13" customFormat="1" ht="11.25">
      <c r="B368" s="192"/>
      <c r="C368" s="193"/>
      <c r="D368" s="194" t="s">
        <v>135</v>
      </c>
      <c r="E368" s="203" t="s">
        <v>19</v>
      </c>
      <c r="F368" s="195" t="s">
        <v>388</v>
      </c>
      <c r="G368" s="193"/>
      <c r="H368" s="196">
        <v>49.98</v>
      </c>
      <c r="I368" s="197"/>
      <c r="J368" s="193"/>
      <c r="K368" s="193"/>
      <c r="L368" s="198"/>
      <c r="M368" s="199"/>
      <c r="N368" s="200"/>
      <c r="O368" s="200"/>
      <c r="P368" s="200"/>
      <c r="Q368" s="200"/>
      <c r="R368" s="200"/>
      <c r="S368" s="200"/>
      <c r="T368" s="201"/>
      <c r="AT368" s="202" t="s">
        <v>135</v>
      </c>
      <c r="AU368" s="202" t="s">
        <v>84</v>
      </c>
      <c r="AV368" s="13" t="s">
        <v>84</v>
      </c>
      <c r="AW368" s="13" t="s">
        <v>36</v>
      </c>
      <c r="AX368" s="13" t="s">
        <v>75</v>
      </c>
      <c r="AY368" s="202" t="s">
        <v>123</v>
      </c>
    </row>
    <row r="369" spans="2:51" s="13" customFormat="1" ht="11.25">
      <c r="B369" s="192"/>
      <c r="C369" s="193"/>
      <c r="D369" s="194" t="s">
        <v>135</v>
      </c>
      <c r="E369" s="203" t="s">
        <v>19</v>
      </c>
      <c r="F369" s="195" t="s">
        <v>389</v>
      </c>
      <c r="G369" s="193"/>
      <c r="H369" s="196">
        <v>13.13</v>
      </c>
      <c r="I369" s="197"/>
      <c r="J369" s="193"/>
      <c r="K369" s="193"/>
      <c r="L369" s="198"/>
      <c r="M369" s="199"/>
      <c r="N369" s="200"/>
      <c r="O369" s="200"/>
      <c r="P369" s="200"/>
      <c r="Q369" s="200"/>
      <c r="R369" s="200"/>
      <c r="S369" s="200"/>
      <c r="T369" s="201"/>
      <c r="AT369" s="202" t="s">
        <v>135</v>
      </c>
      <c r="AU369" s="202" t="s">
        <v>84</v>
      </c>
      <c r="AV369" s="13" t="s">
        <v>84</v>
      </c>
      <c r="AW369" s="13" t="s">
        <v>36</v>
      </c>
      <c r="AX369" s="13" t="s">
        <v>75</v>
      </c>
      <c r="AY369" s="202" t="s">
        <v>123</v>
      </c>
    </row>
    <row r="370" spans="2:51" s="13" customFormat="1" ht="11.25">
      <c r="B370" s="192"/>
      <c r="C370" s="193"/>
      <c r="D370" s="194" t="s">
        <v>135</v>
      </c>
      <c r="E370" s="203" t="s">
        <v>19</v>
      </c>
      <c r="F370" s="195" t="s">
        <v>390</v>
      </c>
      <c r="G370" s="193"/>
      <c r="H370" s="196">
        <v>77.104</v>
      </c>
      <c r="I370" s="197"/>
      <c r="J370" s="193"/>
      <c r="K370" s="193"/>
      <c r="L370" s="198"/>
      <c r="M370" s="199"/>
      <c r="N370" s="200"/>
      <c r="O370" s="200"/>
      <c r="P370" s="200"/>
      <c r="Q370" s="200"/>
      <c r="R370" s="200"/>
      <c r="S370" s="200"/>
      <c r="T370" s="201"/>
      <c r="AT370" s="202" t="s">
        <v>135</v>
      </c>
      <c r="AU370" s="202" t="s">
        <v>84</v>
      </c>
      <c r="AV370" s="13" t="s">
        <v>84</v>
      </c>
      <c r="AW370" s="13" t="s">
        <v>36</v>
      </c>
      <c r="AX370" s="13" t="s">
        <v>75</v>
      </c>
      <c r="AY370" s="202" t="s">
        <v>123</v>
      </c>
    </row>
    <row r="371" spans="2:51" s="13" customFormat="1" ht="11.25">
      <c r="B371" s="192"/>
      <c r="C371" s="193"/>
      <c r="D371" s="194" t="s">
        <v>135</v>
      </c>
      <c r="E371" s="203" t="s">
        <v>19</v>
      </c>
      <c r="F371" s="195" t="s">
        <v>391</v>
      </c>
      <c r="G371" s="193"/>
      <c r="H371" s="196">
        <v>194.597</v>
      </c>
      <c r="I371" s="197"/>
      <c r="J371" s="193"/>
      <c r="K371" s="193"/>
      <c r="L371" s="198"/>
      <c r="M371" s="199"/>
      <c r="N371" s="200"/>
      <c r="O371" s="200"/>
      <c r="P371" s="200"/>
      <c r="Q371" s="200"/>
      <c r="R371" s="200"/>
      <c r="S371" s="200"/>
      <c r="T371" s="201"/>
      <c r="AT371" s="202" t="s">
        <v>135</v>
      </c>
      <c r="AU371" s="202" t="s">
        <v>84</v>
      </c>
      <c r="AV371" s="13" t="s">
        <v>84</v>
      </c>
      <c r="AW371" s="13" t="s">
        <v>36</v>
      </c>
      <c r="AX371" s="13" t="s">
        <v>75</v>
      </c>
      <c r="AY371" s="202" t="s">
        <v>123</v>
      </c>
    </row>
    <row r="372" spans="2:51" s="13" customFormat="1" ht="11.25">
      <c r="B372" s="192"/>
      <c r="C372" s="193"/>
      <c r="D372" s="194" t="s">
        <v>135</v>
      </c>
      <c r="E372" s="203" t="s">
        <v>19</v>
      </c>
      <c r="F372" s="195" t="s">
        <v>393</v>
      </c>
      <c r="G372" s="193"/>
      <c r="H372" s="196">
        <v>100.388</v>
      </c>
      <c r="I372" s="197"/>
      <c r="J372" s="193"/>
      <c r="K372" s="193"/>
      <c r="L372" s="198"/>
      <c r="M372" s="199"/>
      <c r="N372" s="200"/>
      <c r="O372" s="200"/>
      <c r="P372" s="200"/>
      <c r="Q372" s="200"/>
      <c r="R372" s="200"/>
      <c r="S372" s="200"/>
      <c r="T372" s="201"/>
      <c r="AT372" s="202" t="s">
        <v>135</v>
      </c>
      <c r="AU372" s="202" t="s">
        <v>84</v>
      </c>
      <c r="AV372" s="13" t="s">
        <v>84</v>
      </c>
      <c r="AW372" s="13" t="s">
        <v>36</v>
      </c>
      <c r="AX372" s="13" t="s">
        <v>75</v>
      </c>
      <c r="AY372" s="202" t="s">
        <v>123</v>
      </c>
    </row>
    <row r="373" spans="2:51" s="13" customFormat="1" ht="11.25">
      <c r="B373" s="192"/>
      <c r="C373" s="193"/>
      <c r="D373" s="194" t="s">
        <v>135</v>
      </c>
      <c r="E373" s="203" t="s">
        <v>19</v>
      </c>
      <c r="F373" s="195" t="s">
        <v>394</v>
      </c>
      <c r="G373" s="193"/>
      <c r="H373" s="196">
        <v>116.216</v>
      </c>
      <c r="I373" s="197"/>
      <c r="J373" s="193"/>
      <c r="K373" s="193"/>
      <c r="L373" s="198"/>
      <c r="M373" s="199"/>
      <c r="N373" s="200"/>
      <c r="O373" s="200"/>
      <c r="P373" s="200"/>
      <c r="Q373" s="200"/>
      <c r="R373" s="200"/>
      <c r="S373" s="200"/>
      <c r="T373" s="201"/>
      <c r="AT373" s="202" t="s">
        <v>135</v>
      </c>
      <c r="AU373" s="202" t="s">
        <v>84</v>
      </c>
      <c r="AV373" s="13" t="s">
        <v>84</v>
      </c>
      <c r="AW373" s="13" t="s">
        <v>36</v>
      </c>
      <c r="AX373" s="13" t="s">
        <v>75</v>
      </c>
      <c r="AY373" s="202" t="s">
        <v>123</v>
      </c>
    </row>
    <row r="374" spans="2:51" s="13" customFormat="1" ht="11.25">
      <c r="B374" s="192"/>
      <c r="C374" s="193"/>
      <c r="D374" s="194" t="s">
        <v>135</v>
      </c>
      <c r="E374" s="203" t="s">
        <v>19</v>
      </c>
      <c r="F374" s="195" t="s">
        <v>395</v>
      </c>
      <c r="G374" s="193"/>
      <c r="H374" s="196">
        <v>120.003</v>
      </c>
      <c r="I374" s="197"/>
      <c r="J374" s="193"/>
      <c r="K374" s="193"/>
      <c r="L374" s="198"/>
      <c r="M374" s="199"/>
      <c r="N374" s="200"/>
      <c r="O374" s="200"/>
      <c r="P374" s="200"/>
      <c r="Q374" s="200"/>
      <c r="R374" s="200"/>
      <c r="S374" s="200"/>
      <c r="T374" s="201"/>
      <c r="AT374" s="202" t="s">
        <v>135</v>
      </c>
      <c r="AU374" s="202" t="s">
        <v>84</v>
      </c>
      <c r="AV374" s="13" t="s">
        <v>84</v>
      </c>
      <c r="AW374" s="13" t="s">
        <v>36</v>
      </c>
      <c r="AX374" s="13" t="s">
        <v>75</v>
      </c>
      <c r="AY374" s="202" t="s">
        <v>123</v>
      </c>
    </row>
    <row r="375" spans="2:51" s="13" customFormat="1" ht="11.25">
      <c r="B375" s="192"/>
      <c r="C375" s="193"/>
      <c r="D375" s="194" t="s">
        <v>135</v>
      </c>
      <c r="E375" s="203" t="s">
        <v>19</v>
      </c>
      <c r="F375" s="195" t="s">
        <v>398</v>
      </c>
      <c r="G375" s="193"/>
      <c r="H375" s="196">
        <v>15.94</v>
      </c>
      <c r="I375" s="197"/>
      <c r="J375" s="193"/>
      <c r="K375" s="193"/>
      <c r="L375" s="198"/>
      <c r="M375" s="199"/>
      <c r="N375" s="200"/>
      <c r="O375" s="200"/>
      <c r="P375" s="200"/>
      <c r="Q375" s="200"/>
      <c r="R375" s="200"/>
      <c r="S375" s="200"/>
      <c r="T375" s="201"/>
      <c r="AT375" s="202" t="s">
        <v>135</v>
      </c>
      <c r="AU375" s="202" t="s">
        <v>84</v>
      </c>
      <c r="AV375" s="13" t="s">
        <v>84</v>
      </c>
      <c r="AW375" s="13" t="s">
        <v>36</v>
      </c>
      <c r="AX375" s="13" t="s">
        <v>75</v>
      </c>
      <c r="AY375" s="202" t="s">
        <v>123</v>
      </c>
    </row>
    <row r="376" spans="2:51" s="15" customFormat="1" ht="11.25">
      <c r="B376" s="215"/>
      <c r="C376" s="216"/>
      <c r="D376" s="194" t="s">
        <v>135</v>
      </c>
      <c r="E376" s="217" t="s">
        <v>19</v>
      </c>
      <c r="F376" s="218" t="s">
        <v>399</v>
      </c>
      <c r="G376" s="216"/>
      <c r="H376" s="219">
        <v>1190.018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135</v>
      </c>
      <c r="AU376" s="225" t="s">
        <v>84</v>
      </c>
      <c r="AV376" s="15" t="s">
        <v>142</v>
      </c>
      <c r="AW376" s="15" t="s">
        <v>36</v>
      </c>
      <c r="AX376" s="15" t="s">
        <v>75</v>
      </c>
      <c r="AY376" s="225" t="s">
        <v>123</v>
      </c>
    </row>
    <row r="377" spans="2:51" s="13" customFormat="1" ht="11.25">
      <c r="B377" s="192"/>
      <c r="C377" s="193"/>
      <c r="D377" s="194" t="s">
        <v>135</v>
      </c>
      <c r="E377" s="203" t="s">
        <v>19</v>
      </c>
      <c r="F377" s="195" t="s">
        <v>402</v>
      </c>
      <c r="G377" s="193"/>
      <c r="H377" s="196">
        <v>118.344</v>
      </c>
      <c r="I377" s="197"/>
      <c r="J377" s="193"/>
      <c r="K377" s="193"/>
      <c r="L377" s="198"/>
      <c r="M377" s="199"/>
      <c r="N377" s="200"/>
      <c r="O377" s="200"/>
      <c r="P377" s="200"/>
      <c r="Q377" s="200"/>
      <c r="R377" s="200"/>
      <c r="S377" s="200"/>
      <c r="T377" s="201"/>
      <c r="AT377" s="202" t="s">
        <v>135</v>
      </c>
      <c r="AU377" s="202" t="s">
        <v>84</v>
      </c>
      <c r="AV377" s="13" t="s">
        <v>84</v>
      </c>
      <c r="AW377" s="13" t="s">
        <v>36</v>
      </c>
      <c r="AX377" s="13" t="s">
        <v>75</v>
      </c>
      <c r="AY377" s="202" t="s">
        <v>123</v>
      </c>
    </row>
    <row r="378" spans="2:51" s="13" customFormat="1" ht="11.25">
      <c r="B378" s="192"/>
      <c r="C378" s="193"/>
      <c r="D378" s="194" t="s">
        <v>135</v>
      </c>
      <c r="E378" s="203" t="s">
        <v>19</v>
      </c>
      <c r="F378" s="195" t="s">
        <v>403</v>
      </c>
      <c r="G378" s="193"/>
      <c r="H378" s="196">
        <v>28.942</v>
      </c>
      <c r="I378" s="197"/>
      <c r="J378" s="193"/>
      <c r="K378" s="193"/>
      <c r="L378" s="198"/>
      <c r="M378" s="199"/>
      <c r="N378" s="200"/>
      <c r="O378" s="200"/>
      <c r="P378" s="200"/>
      <c r="Q378" s="200"/>
      <c r="R378" s="200"/>
      <c r="S378" s="200"/>
      <c r="T378" s="201"/>
      <c r="AT378" s="202" t="s">
        <v>135</v>
      </c>
      <c r="AU378" s="202" t="s">
        <v>84</v>
      </c>
      <c r="AV378" s="13" t="s">
        <v>84</v>
      </c>
      <c r="AW378" s="13" t="s">
        <v>36</v>
      </c>
      <c r="AX378" s="13" t="s">
        <v>75</v>
      </c>
      <c r="AY378" s="202" t="s">
        <v>123</v>
      </c>
    </row>
    <row r="379" spans="2:51" s="13" customFormat="1" ht="11.25">
      <c r="B379" s="192"/>
      <c r="C379" s="193"/>
      <c r="D379" s="194" t="s">
        <v>135</v>
      </c>
      <c r="E379" s="203" t="s">
        <v>19</v>
      </c>
      <c r="F379" s="195" t="s">
        <v>404</v>
      </c>
      <c r="G379" s="193"/>
      <c r="H379" s="196">
        <v>28.8</v>
      </c>
      <c r="I379" s="197"/>
      <c r="J379" s="193"/>
      <c r="K379" s="193"/>
      <c r="L379" s="198"/>
      <c r="M379" s="199"/>
      <c r="N379" s="200"/>
      <c r="O379" s="200"/>
      <c r="P379" s="200"/>
      <c r="Q379" s="200"/>
      <c r="R379" s="200"/>
      <c r="S379" s="200"/>
      <c r="T379" s="201"/>
      <c r="AT379" s="202" t="s">
        <v>135</v>
      </c>
      <c r="AU379" s="202" t="s">
        <v>84</v>
      </c>
      <c r="AV379" s="13" t="s">
        <v>84</v>
      </c>
      <c r="AW379" s="13" t="s">
        <v>36</v>
      </c>
      <c r="AX379" s="13" t="s">
        <v>75</v>
      </c>
      <c r="AY379" s="202" t="s">
        <v>123</v>
      </c>
    </row>
    <row r="380" spans="2:51" s="13" customFormat="1" ht="11.25">
      <c r="B380" s="192"/>
      <c r="C380" s="193"/>
      <c r="D380" s="194" t="s">
        <v>135</v>
      </c>
      <c r="E380" s="203" t="s">
        <v>19</v>
      </c>
      <c r="F380" s="195" t="s">
        <v>405</v>
      </c>
      <c r="G380" s="193"/>
      <c r="H380" s="196">
        <v>98.624</v>
      </c>
      <c r="I380" s="197"/>
      <c r="J380" s="193"/>
      <c r="K380" s="193"/>
      <c r="L380" s="198"/>
      <c r="M380" s="199"/>
      <c r="N380" s="200"/>
      <c r="O380" s="200"/>
      <c r="P380" s="200"/>
      <c r="Q380" s="200"/>
      <c r="R380" s="200"/>
      <c r="S380" s="200"/>
      <c r="T380" s="201"/>
      <c r="AT380" s="202" t="s">
        <v>135</v>
      </c>
      <c r="AU380" s="202" t="s">
        <v>84</v>
      </c>
      <c r="AV380" s="13" t="s">
        <v>84</v>
      </c>
      <c r="AW380" s="13" t="s">
        <v>36</v>
      </c>
      <c r="AX380" s="13" t="s">
        <v>75</v>
      </c>
      <c r="AY380" s="202" t="s">
        <v>123</v>
      </c>
    </row>
    <row r="381" spans="2:51" s="13" customFormat="1" ht="11.25">
      <c r="B381" s="192"/>
      <c r="C381" s="193"/>
      <c r="D381" s="194" t="s">
        <v>135</v>
      </c>
      <c r="E381" s="203" t="s">
        <v>19</v>
      </c>
      <c r="F381" s="195" t="s">
        <v>406</v>
      </c>
      <c r="G381" s="193"/>
      <c r="H381" s="196">
        <v>130.24</v>
      </c>
      <c r="I381" s="197"/>
      <c r="J381" s="193"/>
      <c r="K381" s="193"/>
      <c r="L381" s="198"/>
      <c r="M381" s="199"/>
      <c r="N381" s="200"/>
      <c r="O381" s="200"/>
      <c r="P381" s="200"/>
      <c r="Q381" s="200"/>
      <c r="R381" s="200"/>
      <c r="S381" s="200"/>
      <c r="T381" s="201"/>
      <c r="AT381" s="202" t="s">
        <v>135</v>
      </c>
      <c r="AU381" s="202" t="s">
        <v>84</v>
      </c>
      <c r="AV381" s="13" t="s">
        <v>84</v>
      </c>
      <c r="AW381" s="13" t="s">
        <v>36</v>
      </c>
      <c r="AX381" s="13" t="s">
        <v>75</v>
      </c>
      <c r="AY381" s="202" t="s">
        <v>123</v>
      </c>
    </row>
    <row r="382" spans="2:51" s="13" customFormat="1" ht="11.25">
      <c r="B382" s="192"/>
      <c r="C382" s="193"/>
      <c r="D382" s="194" t="s">
        <v>135</v>
      </c>
      <c r="E382" s="203" t="s">
        <v>19</v>
      </c>
      <c r="F382" s="195" t="s">
        <v>407</v>
      </c>
      <c r="G382" s="193"/>
      <c r="H382" s="196">
        <v>30.976</v>
      </c>
      <c r="I382" s="197"/>
      <c r="J382" s="193"/>
      <c r="K382" s="193"/>
      <c r="L382" s="198"/>
      <c r="M382" s="199"/>
      <c r="N382" s="200"/>
      <c r="O382" s="200"/>
      <c r="P382" s="200"/>
      <c r="Q382" s="200"/>
      <c r="R382" s="200"/>
      <c r="S382" s="200"/>
      <c r="T382" s="201"/>
      <c r="AT382" s="202" t="s">
        <v>135</v>
      </c>
      <c r="AU382" s="202" t="s">
        <v>84</v>
      </c>
      <c r="AV382" s="13" t="s">
        <v>84</v>
      </c>
      <c r="AW382" s="13" t="s">
        <v>36</v>
      </c>
      <c r="AX382" s="13" t="s">
        <v>75</v>
      </c>
      <c r="AY382" s="202" t="s">
        <v>123</v>
      </c>
    </row>
    <row r="383" spans="2:51" s="13" customFormat="1" ht="11.25">
      <c r="B383" s="192"/>
      <c r="C383" s="193"/>
      <c r="D383" s="194" t="s">
        <v>135</v>
      </c>
      <c r="E383" s="203" t="s">
        <v>19</v>
      </c>
      <c r="F383" s="195" t="s">
        <v>408</v>
      </c>
      <c r="G383" s="193"/>
      <c r="H383" s="196">
        <v>52.562</v>
      </c>
      <c r="I383" s="197"/>
      <c r="J383" s="193"/>
      <c r="K383" s="193"/>
      <c r="L383" s="198"/>
      <c r="M383" s="199"/>
      <c r="N383" s="200"/>
      <c r="O383" s="200"/>
      <c r="P383" s="200"/>
      <c r="Q383" s="200"/>
      <c r="R383" s="200"/>
      <c r="S383" s="200"/>
      <c r="T383" s="201"/>
      <c r="AT383" s="202" t="s">
        <v>135</v>
      </c>
      <c r="AU383" s="202" t="s">
        <v>84</v>
      </c>
      <c r="AV383" s="13" t="s">
        <v>84</v>
      </c>
      <c r="AW383" s="13" t="s">
        <v>36</v>
      </c>
      <c r="AX383" s="13" t="s">
        <v>75</v>
      </c>
      <c r="AY383" s="202" t="s">
        <v>123</v>
      </c>
    </row>
    <row r="384" spans="2:51" s="13" customFormat="1" ht="11.25">
      <c r="B384" s="192"/>
      <c r="C384" s="193"/>
      <c r="D384" s="194" t="s">
        <v>135</v>
      </c>
      <c r="E384" s="203" t="s">
        <v>19</v>
      </c>
      <c r="F384" s="195" t="s">
        <v>409</v>
      </c>
      <c r="G384" s="193"/>
      <c r="H384" s="196">
        <v>42.014</v>
      </c>
      <c r="I384" s="197"/>
      <c r="J384" s="193"/>
      <c r="K384" s="193"/>
      <c r="L384" s="198"/>
      <c r="M384" s="199"/>
      <c r="N384" s="200"/>
      <c r="O384" s="200"/>
      <c r="P384" s="200"/>
      <c r="Q384" s="200"/>
      <c r="R384" s="200"/>
      <c r="S384" s="200"/>
      <c r="T384" s="201"/>
      <c r="AT384" s="202" t="s">
        <v>135</v>
      </c>
      <c r="AU384" s="202" t="s">
        <v>84</v>
      </c>
      <c r="AV384" s="13" t="s">
        <v>84</v>
      </c>
      <c r="AW384" s="13" t="s">
        <v>36</v>
      </c>
      <c r="AX384" s="13" t="s">
        <v>75</v>
      </c>
      <c r="AY384" s="202" t="s">
        <v>123</v>
      </c>
    </row>
    <row r="385" spans="2:51" s="13" customFormat="1" ht="11.25">
      <c r="B385" s="192"/>
      <c r="C385" s="193"/>
      <c r="D385" s="194" t="s">
        <v>135</v>
      </c>
      <c r="E385" s="203" t="s">
        <v>19</v>
      </c>
      <c r="F385" s="195" t="s">
        <v>410</v>
      </c>
      <c r="G385" s="193"/>
      <c r="H385" s="196">
        <v>17.388</v>
      </c>
      <c r="I385" s="197"/>
      <c r="J385" s="193"/>
      <c r="K385" s="193"/>
      <c r="L385" s="198"/>
      <c r="M385" s="199"/>
      <c r="N385" s="200"/>
      <c r="O385" s="200"/>
      <c r="P385" s="200"/>
      <c r="Q385" s="200"/>
      <c r="R385" s="200"/>
      <c r="S385" s="200"/>
      <c r="T385" s="201"/>
      <c r="AT385" s="202" t="s">
        <v>135</v>
      </c>
      <c r="AU385" s="202" t="s">
        <v>84</v>
      </c>
      <c r="AV385" s="13" t="s">
        <v>84</v>
      </c>
      <c r="AW385" s="13" t="s">
        <v>36</v>
      </c>
      <c r="AX385" s="13" t="s">
        <v>75</v>
      </c>
      <c r="AY385" s="202" t="s">
        <v>123</v>
      </c>
    </row>
    <row r="386" spans="2:51" s="13" customFormat="1" ht="11.25">
      <c r="B386" s="192"/>
      <c r="C386" s="193"/>
      <c r="D386" s="194" t="s">
        <v>135</v>
      </c>
      <c r="E386" s="203" t="s">
        <v>19</v>
      </c>
      <c r="F386" s="195" t="s">
        <v>411</v>
      </c>
      <c r="G386" s="193"/>
      <c r="H386" s="196">
        <v>16.264</v>
      </c>
      <c r="I386" s="197"/>
      <c r="J386" s="193"/>
      <c r="K386" s="193"/>
      <c r="L386" s="198"/>
      <c r="M386" s="199"/>
      <c r="N386" s="200"/>
      <c r="O386" s="200"/>
      <c r="P386" s="200"/>
      <c r="Q386" s="200"/>
      <c r="R386" s="200"/>
      <c r="S386" s="200"/>
      <c r="T386" s="201"/>
      <c r="AT386" s="202" t="s">
        <v>135</v>
      </c>
      <c r="AU386" s="202" t="s">
        <v>84</v>
      </c>
      <c r="AV386" s="13" t="s">
        <v>84</v>
      </c>
      <c r="AW386" s="13" t="s">
        <v>36</v>
      </c>
      <c r="AX386" s="13" t="s">
        <v>75</v>
      </c>
      <c r="AY386" s="202" t="s">
        <v>123</v>
      </c>
    </row>
    <row r="387" spans="2:51" s="13" customFormat="1" ht="11.25">
      <c r="B387" s="192"/>
      <c r="C387" s="193"/>
      <c r="D387" s="194" t="s">
        <v>135</v>
      </c>
      <c r="E387" s="203" t="s">
        <v>19</v>
      </c>
      <c r="F387" s="195" t="s">
        <v>412</v>
      </c>
      <c r="G387" s="193"/>
      <c r="H387" s="196">
        <v>10.118</v>
      </c>
      <c r="I387" s="197"/>
      <c r="J387" s="193"/>
      <c r="K387" s="193"/>
      <c r="L387" s="198"/>
      <c r="M387" s="199"/>
      <c r="N387" s="200"/>
      <c r="O387" s="200"/>
      <c r="P387" s="200"/>
      <c r="Q387" s="200"/>
      <c r="R387" s="200"/>
      <c r="S387" s="200"/>
      <c r="T387" s="201"/>
      <c r="AT387" s="202" t="s">
        <v>135</v>
      </c>
      <c r="AU387" s="202" t="s">
        <v>84</v>
      </c>
      <c r="AV387" s="13" t="s">
        <v>84</v>
      </c>
      <c r="AW387" s="13" t="s">
        <v>36</v>
      </c>
      <c r="AX387" s="13" t="s">
        <v>75</v>
      </c>
      <c r="AY387" s="202" t="s">
        <v>123</v>
      </c>
    </row>
    <row r="388" spans="2:51" s="13" customFormat="1" ht="11.25">
      <c r="B388" s="192"/>
      <c r="C388" s="193"/>
      <c r="D388" s="194" t="s">
        <v>135</v>
      </c>
      <c r="E388" s="203" t="s">
        <v>19</v>
      </c>
      <c r="F388" s="195" t="s">
        <v>413</v>
      </c>
      <c r="G388" s="193"/>
      <c r="H388" s="196">
        <v>114.996</v>
      </c>
      <c r="I388" s="197"/>
      <c r="J388" s="193"/>
      <c r="K388" s="193"/>
      <c r="L388" s="198"/>
      <c r="M388" s="199"/>
      <c r="N388" s="200"/>
      <c r="O388" s="200"/>
      <c r="P388" s="200"/>
      <c r="Q388" s="200"/>
      <c r="R388" s="200"/>
      <c r="S388" s="200"/>
      <c r="T388" s="201"/>
      <c r="AT388" s="202" t="s">
        <v>135</v>
      </c>
      <c r="AU388" s="202" t="s">
        <v>84</v>
      </c>
      <c r="AV388" s="13" t="s">
        <v>84</v>
      </c>
      <c r="AW388" s="13" t="s">
        <v>36</v>
      </c>
      <c r="AX388" s="13" t="s">
        <v>75</v>
      </c>
      <c r="AY388" s="202" t="s">
        <v>123</v>
      </c>
    </row>
    <row r="389" spans="2:51" s="13" customFormat="1" ht="11.25">
      <c r="B389" s="192"/>
      <c r="C389" s="193"/>
      <c r="D389" s="194" t="s">
        <v>135</v>
      </c>
      <c r="E389" s="203" t="s">
        <v>19</v>
      </c>
      <c r="F389" s="195" t="s">
        <v>414</v>
      </c>
      <c r="G389" s="193"/>
      <c r="H389" s="196">
        <v>85.522</v>
      </c>
      <c r="I389" s="197"/>
      <c r="J389" s="193"/>
      <c r="K389" s="193"/>
      <c r="L389" s="198"/>
      <c r="M389" s="199"/>
      <c r="N389" s="200"/>
      <c r="O389" s="200"/>
      <c r="P389" s="200"/>
      <c r="Q389" s="200"/>
      <c r="R389" s="200"/>
      <c r="S389" s="200"/>
      <c r="T389" s="201"/>
      <c r="AT389" s="202" t="s">
        <v>135</v>
      </c>
      <c r="AU389" s="202" t="s">
        <v>84</v>
      </c>
      <c r="AV389" s="13" t="s">
        <v>84</v>
      </c>
      <c r="AW389" s="13" t="s">
        <v>36</v>
      </c>
      <c r="AX389" s="13" t="s">
        <v>75</v>
      </c>
      <c r="AY389" s="202" t="s">
        <v>123</v>
      </c>
    </row>
    <row r="390" spans="2:51" s="13" customFormat="1" ht="11.25">
      <c r="B390" s="192"/>
      <c r="C390" s="193"/>
      <c r="D390" s="194" t="s">
        <v>135</v>
      </c>
      <c r="E390" s="203" t="s">
        <v>19</v>
      </c>
      <c r="F390" s="195" t="s">
        <v>415</v>
      </c>
      <c r="G390" s="193"/>
      <c r="H390" s="196">
        <v>59.505</v>
      </c>
      <c r="I390" s="197"/>
      <c r="J390" s="193"/>
      <c r="K390" s="193"/>
      <c r="L390" s="198"/>
      <c r="M390" s="199"/>
      <c r="N390" s="200"/>
      <c r="O390" s="200"/>
      <c r="P390" s="200"/>
      <c r="Q390" s="200"/>
      <c r="R390" s="200"/>
      <c r="S390" s="200"/>
      <c r="T390" s="201"/>
      <c r="AT390" s="202" t="s">
        <v>135</v>
      </c>
      <c r="AU390" s="202" t="s">
        <v>84</v>
      </c>
      <c r="AV390" s="13" t="s">
        <v>84</v>
      </c>
      <c r="AW390" s="13" t="s">
        <v>36</v>
      </c>
      <c r="AX390" s="13" t="s">
        <v>75</v>
      </c>
      <c r="AY390" s="202" t="s">
        <v>123</v>
      </c>
    </row>
    <row r="391" spans="2:51" s="13" customFormat="1" ht="11.25">
      <c r="B391" s="192"/>
      <c r="C391" s="193"/>
      <c r="D391" s="194" t="s">
        <v>135</v>
      </c>
      <c r="E391" s="203" t="s">
        <v>19</v>
      </c>
      <c r="F391" s="195" t="s">
        <v>416</v>
      </c>
      <c r="G391" s="193"/>
      <c r="H391" s="196">
        <v>58.32</v>
      </c>
      <c r="I391" s="197"/>
      <c r="J391" s="193"/>
      <c r="K391" s="193"/>
      <c r="L391" s="198"/>
      <c r="M391" s="199"/>
      <c r="N391" s="200"/>
      <c r="O391" s="200"/>
      <c r="P391" s="200"/>
      <c r="Q391" s="200"/>
      <c r="R391" s="200"/>
      <c r="S391" s="200"/>
      <c r="T391" s="201"/>
      <c r="AT391" s="202" t="s">
        <v>135</v>
      </c>
      <c r="AU391" s="202" t="s">
        <v>84</v>
      </c>
      <c r="AV391" s="13" t="s">
        <v>84</v>
      </c>
      <c r="AW391" s="13" t="s">
        <v>36</v>
      </c>
      <c r="AX391" s="13" t="s">
        <v>75</v>
      </c>
      <c r="AY391" s="202" t="s">
        <v>123</v>
      </c>
    </row>
    <row r="392" spans="2:51" s="13" customFormat="1" ht="11.25">
      <c r="B392" s="192"/>
      <c r="C392" s="193"/>
      <c r="D392" s="194" t="s">
        <v>135</v>
      </c>
      <c r="E392" s="203" t="s">
        <v>19</v>
      </c>
      <c r="F392" s="195" t="s">
        <v>417</v>
      </c>
      <c r="G392" s="193"/>
      <c r="H392" s="196">
        <v>23.842</v>
      </c>
      <c r="I392" s="197"/>
      <c r="J392" s="193"/>
      <c r="K392" s="193"/>
      <c r="L392" s="198"/>
      <c r="M392" s="199"/>
      <c r="N392" s="200"/>
      <c r="O392" s="200"/>
      <c r="P392" s="200"/>
      <c r="Q392" s="200"/>
      <c r="R392" s="200"/>
      <c r="S392" s="200"/>
      <c r="T392" s="201"/>
      <c r="AT392" s="202" t="s">
        <v>135</v>
      </c>
      <c r="AU392" s="202" t="s">
        <v>84</v>
      </c>
      <c r="AV392" s="13" t="s">
        <v>84</v>
      </c>
      <c r="AW392" s="13" t="s">
        <v>36</v>
      </c>
      <c r="AX392" s="13" t="s">
        <v>75</v>
      </c>
      <c r="AY392" s="202" t="s">
        <v>123</v>
      </c>
    </row>
    <row r="393" spans="2:51" s="13" customFormat="1" ht="11.25">
      <c r="B393" s="192"/>
      <c r="C393" s="193"/>
      <c r="D393" s="194" t="s">
        <v>135</v>
      </c>
      <c r="E393" s="203" t="s">
        <v>19</v>
      </c>
      <c r="F393" s="195" t="s">
        <v>418</v>
      </c>
      <c r="G393" s="193"/>
      <c r="H393" s="196">
        <v>29.192</v>
      </c>
      <c r="I393" s="197"/>
      <c r="J393" s="193"/>
      <c r="K393" s="193"/>
      <c r="L393" s="198"/>
      <c r="M393" s="199"/>
      <c r="N393" s="200"/>
      <c r="O393" s="200"/>
      <c r="P393" s="200"/>
      <c r="Q393" s="200"/>
      <c r="R393" s="200"/>
      <c r="S393" s="200"/>
      <c r="T393" s="201"/>
      <c r="AT393" s="202" t="s">
        <v>135</v>
      </c>
      <c r="AU393" s="202" t="s">
        <v>84</v>
      </c>
      <c r="AV393" s="13" t="s">
        <v>84</v>
      </c>
      <c r="AW393" s="13" t="s">
        <v>36</v>
      </c>
      <c r="AX393" s="13" t="s">
        <v>75</v>
      </c>
      <c r="AY393" s="202" t="s">
        <v>123</v>
      </c>
    </row>
    <row r="394" spans="2:51" s="13" customFormat="1" ht="11.25">
      <c r="B394" s="192"/>
      <c r="C394" s="193"/>
      <c r="D394" s="194" t="s">
        <v>135</v>
      </c>
      <c r="E394" s="203" t="s">
        <v>19</v>
      </c>
      <c r="F394" s="195" t="s">
        <v>419</v>
      </c>
      <c r="G394" s="193"/>
      <c r="H394" s="196">
        <v>45.45</v>
      </c>
      <c r="I394" s="197"/>
      <c r="J394" s="193"/>
      <c r="K394" s="193"/>
      <c r="L394" s="198"/>
      <c r="M394" s="199"/>
      <c r="N394" s="200"/>
      <c r="O394" s="200"/>
      <c r="P394" s="200"/>
      <c r="Q394" s="200"/>
      <c r="R394" s="200"/>
      <c r="S394" s="200"/>
      <c r="T394" s="201"/>
      <c r="AT394" s="202" t="s">
        <v>135</v>
      </c>
      <c r="AU394" s="202" t="s">
        <v>84</v>
      </c>
      <c r="AV394" s="13" t="s">
        <v>84</v>
      </c>
      <c r="AW394" s="13" t="s">
        <v>36</v>
      </c>
      <c r="AX394" s="13" t="s">
        <v>75</v>
      </c>
      <c r="AY394" s="202" t="s">
        <v>123</v>
      </c>
    </row>
    <row r="395" spans="2:51" s="13" customFormat="1" ht="11.25">
      <c r="B395" s="192"/>
      <c r="C395" s="193"/>
      <c r="D395" s="194" t="s">
        <v>135</v>
      </c>
      <c r="E395" s="203" t="s">
        <v>19</v>
      </c>
      <c r="F395" s="195" t="s">
        <v>420</v>
      </c>
      <c r="G395" s="193"/>
      <c r="H395" s="196">
        <v>72.556</v>
      </c>
      <c r="I395" s="197"/>
      <c r="J395" s="193"/>
      <c r="K395" s="193"/>
      <c r="L395" s="198"/>
      <c r="M395" s="199"/>
      <c r="N395" s="200"/>
      <c r="O395" s="200"/>
      <c r="P395" s="200"/>
      <c r="Q395" s="200"/>
      <c r="R395" s="200"/>
      <c r="S395" s="200"/>
      <c r="T395" s="201"/>
      <c r="AT395" s="202" t="s">
        <v>135</v>
      </c>
      <c r="AU395" s="202" t="s">
        <v>84</v>
      </c>
      <c r="AV395" s="13" t="s">
        <v>84</v>
      </c>
      <c r="AW395" s="13" t="s">
        <v>36</v>
      </c>
      <c r="AX395" s="13" t="s">
        <v>75</v>
      </c>
      <c r="AY395" s="202" t="s">
        <v>123</v>
      </c>
    </row>
    <row r="396" spans="2:51" s="13" customFormat="1" ht="11.25">
      <c r="B396" s="192"/>
      <c r="C396" s="193"/>
      <c r="D396" s="194" t="s">
        <v>135</v>
      </c>
      <c r="E396" s="203" t="s">
        <v>19</v>
      </c>
      <c r="F396" s="195" t="s">
        <v>421</v>
      </c>
      <c r="G396" s="193"/>
      <c r="H396" s="196">
        <v>64.504</v>
      </c>
      <c r="I396" s="197"/>
      <c r="J396" s="193"/>
      <c r="K396" s="193"/>
      <c r="L396" s="198"/>
      <c r="M396" s="199"/>
      <c r="N396" s="200"/>
      <c r="O396" s="200"/>
      <c r="P396" s="200"/>
      <c r="Q396" s="200"/>
      <c r="R396" s="200"/>
      <c r="S396" s="200"/>
      <c r="T396" s="201"/>
      <c r="AT396" s="202" t="s">
        <v>135</v>
      </c>
      <c r="AU396" s="202" t="s">
        <v>84</v>
      </c>
      <c r="AV396" s="13" t="s">
        <v>84</v>
      </c>
      <c r="AW396" s="13" t="s">
        <v>36</v>
      </c>
      <c r="AX396" s="13" t="s">
        <v>75</v>
      </c>
      <c r="AY396" s="202" t="s">
        <v>123</v>
      </c>
    </row>
    <row r="397" spans="2:51" s="13" customFormat="1" ht="11.25">
      <c r="B397" s="192"/>
      <c r="C397" s="193"/>
      <c r="D397" s="194" t="s">
        <v>135</v>
      </c>
      <c r="E397" s="203" t="s">
        <v>19</v>
      </c>
      <c r="F397" s="195" t="s">
        <v>422</v>
      </c>
      <c r="G397" s="193"/>
      <c r="H397" s="196">
        <v>64.644</v>
      </c>
      <c r="I397" s="197"/>
      <c r="J397" s="193"/>
      <c r="K397" s="193"/>
      <c r="L397" s="198"/>
      <c r="M397" s="199"/>
      <c r="N397" s="200"/>
      <c r="O397" s="200"/>
      <c r="P397" s="200"/>
      <c r="Q397" s="200"/>
      <c r="R397" s="200"/>
      <c r="S397" s="200"/>
      <c r="T397" s="201"/>
      <c r="AT397" s="202" t="s">
        <v>135</v>
      </c>
      <c r="AU397" s="202" t="s">
        <v>84</v>
      </c>
      <c r="AV397" s="13" t="s">
        <v>84</v>
      </c>
      <c r="AW397" s="13" t="s">
        <v>36</v>
      </c>
      <c r="AX397" s="13" t="s">
        <v>75</v>
      </c>
      <c r="AY397" s="202" t="s">
        <v>123</v>
      </c>
    </row>
    <row r="398" spans="2:51" s="13" customFormat="1" ht="11.25">
      <c r="B398" s="192"/>
      <c r="C398" s="193"/>
      <c r="D398" s="194" t="s">
        <v>135</v>
      </c>
      <c r="E398" s="203" t="s">
        <v>19</v>
      </c>
      <c r="F398" s="195" t="s">
        <v>423</v>
      </c>
      <c r="G398" s="193"/>
      <c r="H398" s="196">
        <v>76.701</v>
      </c>
      <c r="I398" s="197"/>
      <c r="J398" s="193"/>
      <c r="K398" s="193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135</v>
      </c>
      <c r="AU398" s="202" t="s">
        <v>84</v>
      </c>
      <c r="AV398" s="13" t="s">
        <v>84</v>
      </c>
      <c r="AW398" s="13" t="s">
        <v>36</v>
      </c>
      <c r="AX398" s="13" t="s">
        <v>75</v>
      </c>
      <c r="AY398" s="202" t="s">
        <v>123</v>
      </c>
    </row>
    <row r="399" spans="2:51" s="15" customFormat="1" ht="11.25">
      <c r="B399" s="215"/>
      <c r="C399" s="216"/>
      <c r="D399" s="194" t="s">
        <v>135</v>
      </c>
      <c r="E399" s="217" t="s">
        <v>19</v>
      </c>
      <c r="F399" s="218" t="s">
        <v>424</v>
      </c>
      <c r="G399" s="216"/>
      <c r="H399" s="219">
        <v>1269.5040000000001</v>
      </c>
      <c r="I399" s="220"/>
      <c r="J399" s="216"/>
      <c r="K399" s="216"/>
      <c r="L399" s="221"/>
      <c r="M399" s="222"/>
      <c r="N399" s="223"/>
      <c r="O399" s="223"/>
      <c r="P399" s="223"/>
      <c r="Q399" s="223"/>
      <c r="R399" s="223"/>
      <c r="S399" s="223"/>
      <c r="T399" s="224"/>
      <c r="AT399" s="225" t="s">
        <v>135</v>
      </c>
      <c r="AU399" s="225" t="s">
        <v>84</v>
      </c>
      <c r="AV399" s="15" t="s">
        <v>142</v>
      </c>
      <c r="AW399" s="15" t="s">
        <v>36</v>
      </c>
      <c r="AX399" s="15" t="s">
        <v>75</v>
      </c>
      <c r="AY399" s="225" t="s">
        <v>123</v>
      </c>
    </row>
    <row r="400" spans="2:51" s="14" customFormat="1" ht="11.25">
      <c r="B400" s="204"/>
      <c r="C400" s="205"/>
      <c r="D400" s="194" t="s">
        <v>135</v>
      </c>
      <c r="E400" s="206" t="s">
        <v>19</v>
      </c>
      <c r="F400" s="207" t="s">
        <v>151</v>
      </c>
      <c r="G400" s="205"/>
      <c r="H400" s="208">
        <v>2459.522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135</v>
      </c>
      <c r="AU400" s="214" t="s">
        <v>84</v>
      </c>
      <c r="AV400" s="14" t="s">
        <v>131</v>
      </c>
      <c r="AW400" s="14" t="s">
        <v>36</v>
      </c>
      <c r="AX400" s="14" t="s">
        <v>80</v>
      </c>
      <c r="AY400" s="214" t="s">
        <v>123</v>
      </c>
    </row>
    <row r="401" spans="1:65" s="2" customFormat="1" ht="24.2" customHeight="1">
      <c r="A401" s="35"/>
      <c r="B401" s="36"/>
      <c r="C401" s="174" t="s">
        <v>550</v>
      </c>
      <c r="D401" s="174" t="s">
        <v>126</v>
      </c>
      <c r="E401" s="175" t="s">
        <v>551</v>
      </c>
      <c r="F401" s="176" t="s">
        <v>552</v>
      </c>
      <c r="G401" s="177" t="s">
        <v>145</v>
      </c>
      <c r="H401" s="178">
        <v>476.299</v>
      </c>
      <c r="I401" s="179"/>
      <c r="J401" s="180">
        <f>ROUND(I401*H401,2)</f>
        <v>0</v>
      </c>
      <c r="K401" s="176" t="s">
        <v>130</v>
      </c>
      <c r="L401" s="40"/>
      <c r="M401" s="181" t="s">
        <v>19</v>
      </c>
      <c r="N401" s="182" t="s">
        <v>46</v>
      </c>
      <c r="O401" s="65"/>
      <c r="P401" s="183">
        <f>O401*H401</f>
        <v>0</v>
      </c>
      <c r="Q401" s="183">
        <v>0.00029</v>
      </c>
      <c r="R401" s="183">
        <f>Q401*H401</f>
        <v>0.13812670999999999</v>
      </c>
      <c r="S401" s="183">
        <v>0</v>
      </c>
      <c r="T401" s="184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231</v>
      </c>
      <c r="AT401" s="185" t="s">
        <v>126</v>
      </c>
      <c r="AU401" s="185" t="s">
        <v>84</v>
      </c>
      <c r="AY401" s="18" t="s">
        <v>123</v>
      </c>
      <c r="BE401" s="186">
        <f>IF(N401="základní",J401,0)</f>
        <v>0</v>
      </c>
      <c r="BF401" s="186">
        <f>IF(N401="snížená",J401,0)</f>
        <v>0</v>
      </c>
      <c r="BG401" s="186">
        <f>IF(N401="zákl. přenesená",J401,0)</f>
        <v>0</v>
      </c>
      <c r="BH401" s="186">
        <f>IF(N401="sníž. přenesená",J401,0)</f>
        <v>0</v>
      </c>
      <c r="BI401" s="186">
        <f>IF(N401="nulová",J401,0)</f>
        <v>0</v>
      </c>
      <c r="BJ401" s="18" t="s">
        <v>80</v>
      </c>
      <c r="BK401" s="186">
        <f>ROUND(I401*H401,2)</f>
        <v>0</v>
      </c>
      <c r="BL401" s="18" t="s">
        <v>231</v>
      </c>
      <c r="BM401" s="185" t="s">
        <v>553</v>
      </c>
    </row>
    <row r="402" spans="1:47" s="2" customFormat="1" ht="11.25">
      <c r="A402" s="35"/>
      <c r="B402" s="36"/>
      <c r="C402" s="37"/>
      <c r="D402" s="187" t="s">
        <v>133</v>
      </c>
      <c r="E402" s="37"/>
      <c r="F402" s="188" t="s">
        <v>554</v>
      </c>
      <c r="G402" s="37"/>
      <c r="H402" s="37"/>
      <c r="I402" s="189"/>
      <c r="J402" s="37"/>
      <c r="K402" s="37"/>
      <c r="L402" s="40"/>
      <c r="M402" s="190"/>
      <c r="N402" s="191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133</v>
      </c>
      <c r="AU402" s="18" t="s">
        <v>84</v>
      </c>
    </row>
    <row r="403" spans="2:51" s="13" customFormat="1" ht="11.25">
      <c r="B403" s="192"/>
      <c r="C403" s="193"/>
      <c r="D403" s="194" t="s">
        <v>135</v>
      </c>
      <c r="E403" s="203" t="s">
        <v>19</v>
      </c>
      <c r="F403" s="195" t="s">
        <v>431</v>
      </c>
      <c r="G403" s="193"/>
      <c r="H403" s="196">
        <v>151.331</v>
      </c>
      <c r="I403" s="197"/>
      <c r="J403" s="193"/>
      <c r="K403" s="193"/>
      <c r="L403" s="198"/>
      <c r="M403" s="199"/>
      <c r="N403" s="200"/>
      <c r="O403" s="200"/>
      <c r="P403" s="200"/>
      <c r="Q403" s="200"/>
      <c r="R403" s="200"/>
      <c r="S403" s="200"/>
      <c r="T403" s="201"/>
      <c r="AT403" s="202" t="s">
        <v>135</v>
      </c>
      <c r="AU403" s="202" t="s">
        <v>84</v>
      </c>
      <c r="AV403" s="13" t="s">
        <v>84</v>
      </c>
      <c r="AW403" s="13" t="s">
        <v>36</v>
      </c>
      <c r="AX403" s="13" t="s">
        <v>75</v>
      </c>
      <c r="AY403" s="202" t="s">
        <v>123</v>
      </c>
    </row>
    <row r="404" spans="2:51" s="15" customFormat="1" ht="11.25">
      <c r="B404" s="215"/>
      <c r="C404" s="216"/>
      <c r="D404" s="194" t="s">
        <v>135</v>
      </c>
      <c r="E404" s="217" t="s">
        <v>19</v>
      </c>
      <c r="F404" s="218" t="s">
        <v>399</v>
      </c>
      <c r="G404" s="216"/>
      <c r="H404" s="219">
        <v>151.331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135</v>
      </c>
      <c r="AU404" s="225" t="s">
        <v>84</v>
      </c>
      <c r="AV404" s="15" t="s">
        <v>142</v>
      </c>
      <c r="AW404" s="15" t="s">
        <v>36</v>
      </c>
      <c r="AX404" s="15" t="s">
        <v>75</v>
      </c>
      <c r="AY404" s="225" t="s">
        <v>123</v>
      </c>
    </row>
    <row r="405" spans="2:51" s="13" customFormat="1" ht="11.25">
      <c r="B405" s="192"/>
      <c r="C405" s="193"/>
      <c r="D405" s="194" t="s">
        <v>135</v>
      </c>
      <c r="E405" s="203" t="s">
        <v>19</v>
      </c>
      <c r="F405" s="195" t="s">
        <v>433</v>
      </c>
      <c r="G405" s="193"/>
      <c r="H405" s="196">
        <v>122.71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135</v>
      </c>
      <c r="AU405" s="202" t="s">
        <v>84</v>
      </c>
      <c r="AV405" s="13" t="s">
        <v>84</v>
      </c>
      <c r="AW405" s="13" t="s">
        <v>36</v>
      </c>
      <c r="AX405" s="13" t="s">
        <v>75</v>
      </c>
      <c r="AY405" s="202" t="s">
        <v>123</v>
      </c>
    </row>
    <row r="406" spans="2:51" s="13" customFormat="1" ht="11.25">
      <c r="B406" s="192"/>
      <c r="C406" s="193"/>
      <c r="D406" s="194" t="s">
        <v>135</v>
      </c>
      <c r="E406" s="203" t="s">
        <v>19</v>
      </c>
      <c r="F406" s="195" t="s">
        <v>435</v>
      </c>
      <c r="G406" s="193"/>
      <c r="H406" s="196">
        <v>95.902</v>
      </c>
      <c r="I406" s="197"/>
      <c r="J406" s="193"/>
      <c r="K406" s="193"/>
      <c r="L406" s="198"/>
      <c r="M406" s="199"/>
      <c r="N406" s="200"/>
      <c r="O406" s="200"/>
      <c r="P406" s="200"/>
      <c r="Q406" s="200"/>
      <c r="R406" s="200"/>
      <c r="S406" s="200"/>
      <c r="T406" s="201"/>
      <c r="AT406" s="202" t="s">
        <v>135</v>
      </c>
      <c r="AU406" s="202" t="s">
        <v>84</v>
      </c>
      <c r="AV406" s="13" t="s">
        <v>84</v>
      </c>
      <c r="AW406" s="13" t="s">
        <v>36</v>
      </c>
      <c r="AX406" s="13" t="s">
        <v>75</v>
      </c>
      <c r="AY406" s="202" t="s">
        <v>123</v>
      </c>
    </row>
    <row r="407" spans="2:51" s="15" customFormat="1" ht="11.25">
      <c r="B407" s="215"/>
      <c r="C407" s="216"/>
      <c r="D407" s="194" t="s">
        <v>135</v>
      </c>
      <c r="E407" s="217" t="s">
        <v>19</v>
      </c>
      <c r="F407" s="218" t="s">
        <v>424</v>
      </c>
      <c r="G407" s="216"/>
      <c r="H407" s="219">
        <v>218.612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135</v>
      </c>
      <c r="AU407" s="225" t="s">
        <v>84</v>
      </c>
      <c r="AV407" s="15" t="s">
        <v>142</v>
      </c>
      <c r="AW407" s="15" t="s">
        <v>36</v>
      </c>
      <c r="AX407" s="15" t="s">
        <v>75</v>
      </c>
      <c r="AY407" s="225" t="s">
        <v>123</v>
      </c>
    </row>
    <row r="408" spans="2:51" s="13" customFormat="1" ht="11.25">
      <c r="B408" s="192"/>
      <c r="C408" s="193"/>
      <c r="D408" s="194" t="s">
        <v>135</v>
      </c>
      <c r="E408" s="203" t="s">
        <v>19</v>
      </c>
      <c r="F408" s="195" t="s">
        <v>224</v>
      </c>
      <c r="G408" s="193"/>
      <c r="H408" s="196">
        <v>106.356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135</v>
      </c>
      <c r="AU408" s="202" t="s">
        <v>84</v>
      </c>
      <c r="AV408" s="13" t="s">
        <v>84</v>
      </c>
      <c r="AW408" s="13" t="s">
        <v>36</v>
      </c>
      <c r="AX408" s="13" t="s">
        <v>75</v>
      </c>
      <c r="AY408" s="202" t="s">
        <v>123</v>
      </c>
    </row>
    <row r="409" spans="2:51" s="15" customFormat="1" ht="11.25">
      <c r="B409" s="215"/>
      <c r="C409" s="216"/>
      <c r="D409" s="194" t="s">
        <v>135</v>
      </c>
      <c r="E409" s="217" t="s">
        <v>19</v>
      </c>
      <c r="F409" s="218" t="s">
        <v>225</v>
      </c>
      <c r="G409" s="216"/>
      <c r="H409" s="219">
        <v>106.356</v>
      </c>
      <c r="I409" s="220"/>
      <c r="J409" s="216"/>
      <c r="K409" s="216"/>
      <c r="L409" s="221"/>
      <c r="M409" s="222"/>
      <c r="N409" s="223"/>
      <c r="O409" s="223"/>
      <c r="P409" s="223"/>
      <c r="Q409" s="223"/>
      <c r="R409" s="223"/>
      <c r="S409" s="223"/>
      <c r="T409" s="224"/>
      <c r="AT409" s="225" t="s">
        <v>135</v>
      </c>
      <c r="AU409" s="225" t="s">
        <v>84</v>
      </c>
      <c r="AV409" s="15" t="s">
        <v>142</v>
      </c>
      <c r="AW409" s="15" t="s">
        <v>36</v>
      </c>
      <c r="AX409" s="15" t="s">
        <v>75</v>
      </c>
      <c r="AY409" s="225" t="s">
        <v>123</v>
      </c>
    </row>
    <row r="410" spans="2:51" s="14" customFormat="1" ht="11.25">
      <c r="B410" s="204"/>
      <c r="C410" s="205"/>
      <c r="D410" s="194" t="s">
        <v>135</v>
      </c>
      <c r="E410" s="206" t="s">
        <v>19</v>
      </c>
      <c r="F410" s="207" t="s">
        <v>151</v>
      </c>
      <c r="G410" s="205"/>
      <c r="H410" s="208">
        <v>476.299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135</v>
      </c>
      <c r="AU410" s="214" t="s">
        <v>84</v>
      </c>
      <c r="AV410" s="14" t="s">
        <v>131</v>
      </c>
      <c r="AW410" s="14" t="s">
        <v>36</v>
      </c>
      <c r="AX410" s="14" t="s">
        <v>80</v>
      </c>
      <c r="AY410" s="214" t="s">
        <v>123</v>
      </c>
    </row>
    <row r="411" spans="1:65" s="2" customFormat="1" ht="24.2" customHeight="1">
      <c r="A411" s="35"/>
      <c r="B411" s="36"/>
      <c r="C411" s="174" t="s">
        <v>555</v>
      </c>
      <c r="D411" s="174" t="s">
        <v>126</v>
      </c>
      <c r="E411" s="175" t="s">
        <v>556</v>
      </c>
      <c r="F411" s="176" t="s">
        <v>557</v>
      </c>
      <c r="G411" s="177" t="s">
        <v>145</v>
      </c>
      <c r="H411" s="178">
        <v>404.848</v>
      </c>
      <c r="I411" s="179"/>
      <c r="J411" s="180">
        <f>ROUND(I411*H411,2)</f>
        <v>0</v>
      </c>
      <c r="K411" s="176" t="s">
        <v>316</v>
      </c>
      <c r="L411" s="40"/>
      <c r="M411" s="181" t="s">
        <v>19</v>
      </c>
      <c r="N411" s="182" t="s">
        <v>46</v>
      </c>
      <c r="O411" s="65"/>
      <c r="P411" s="183">
        <f>O411*H411</f>
        <v>0</v>
      </c>
      <c r="Q411" s="183">
        <v>0.00029</v>
      </c>
      <c r="R411" s="183">
        <f>Q411*H411</f>
        <v>0.11740592000000001</v>
      </c>
      <c r="S411" s="183">
        <v>0</v>
      </c>
      <c r="T411" s="184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5" t="s">
        <v>231</v>
      </c>
      <c r="AT411" s="185" t="s">
        <v>126</v>
      </c>
      <c r="AU411" s="185" t="s">
        <v>84</v>
      </c>
      <c r="AY411" s="18" t="s">
        <v>123</v>
      </c>
      <c r="BE411" s="186">
        <f>IF(N411="základní",J411,0)</f>
        <v>0</v>
      </c>
      <c r="BF411" s="186">
        <f>IF(N411="snížená",J411,0)</f>
        <v>0</v>
      </c>
      <c r="BG411" s="186">
        <f>IF(N411="zákl. přenesená",J411,0)</f>
        <v>0</v>
      </c>
      <c r="BH411" s="186">
        <f>IF(N411="sníž. přenesená",J411,0)</f>
        <v>0</v>
      </c>
      <c r="BI411" s="186">
        <f>IF(N411="nulová",J411,0)</f>
        <v>0</v>
      </c>
      <c r="BJ411" s="18" t="s">
        <v>80</v>
      </c>
      <c r="BK411" s="186">
        <f>ROUND(I411*H411,2)</f>
        <v>0</v>
      </c>
      <c r="BL411" s="18" t="s">
        <v>231</v>
      </c>
      <c r="BM411" s="185" t="s">
        <v>558</v>
      </c>
    </row>
    <row r="412" spans="1:47" s="2" customFormat="1" ht="19.5">
      <c r="A412" s="35"/>
      <c r="B412" s="36"/>
      <c r="C412" s="37"/>
      <c r="D412" s="194" t="s">
        <v>559</v>
      </c>
      <c r="E412" s="37"/>
      <c r="F412" s="236" t="s">
        <v>560</v>
      </c>
      <c r="G412" s="37"/>
      <c r="H412" s="37"/>
      <c r="I412" s="189"/>
      <c r="J412" s="37"/>
      <c r="K412" s="37"/>
      <c r="L412" s="40"/>
      <c r="M412" s="190"/>
      <c r="N412" s="191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559</v>
      </c>
      <c r="AU412" s="18" t="s">
        <v>84</v>
      </c>
    </row>
    <row r="413" spans="2:51" s="13" customFormat="1" ht="11.25">
      <c r="B413" s="192"/>
      <c r="C413" s="193"/>
      <c r="D413" s="194" t="s">
        <v>135</v>
      </c>
      <c r="E413" s="203" t="s">
        <v>19</v>
      </c>
      <c r="F413" s="195" t="s">
        <v>376</v>
      </c>
      <c r="G413" s="193"/>
      <c r="H413" s="196">
        <v>58.03</v>
      </c>
      <c r="I413" s="197"/>
      <c r="J413" s="193"/>
      <c r="K413" s="193"/>
      <c r="L413" s="198"/>
      <c r="M413" s="199"/>
      <c r="N413" s="200"/>
      <c r="O413" s="200"/>
      <c r="P413" s="200"/>
      <c r="Q413" s="200"/>
      <c r="R413" s="200"/>
      <c r="S413" s="200"/>
      <c r="T413" s="201"/>
      <c r="AT413" s="202" t="s">
        <v>135</v>
      </c>
      <c r="AU413" s="202" t="s">
        <v>84</v>
      </c>
      <c r="AV413" s="13" t="s">
        <v>84</v>
      </c>
      <c r="AW413" s="13" t="s">
        <v>36</v>
      </c>
      <c r="AX413" s="13" t="s">
        <v>75</v>
      </c>
      <c r="AY413" s="202" t="s">
        <v>123</v>
      </c>
    </row>
    <row r="414" spans="2:51" s="13" customFormat="1" ht="11.25">
      <c r="B414" s="192"/>
      <c r="C414" s="193"/>
      <c r="D414" s="194" t="s">
        <v>135</v>
      </c>
      <c r="E414" s="203" t="s">
        <v>19</v>
      </c>
      <c r="F414" s="195" t="s">
        <v>377</v>
      </c>
      <c r="G414" s="193"/>
      <c r="H414" s="196">
        <v>109.817</v>
      </c>
      <c r="I414" s="197"/>
      <c r="J414" s="193"/>
      <c r="K414" s="193"/>
      <c r="L414" s="198"/>
      <c r="M414" s="199"/>
      <c r="N414" s="200"/>
      <c r="O414" s="200"/>
      <c r="P414" s="200"/>
      <c r="Q414" s="200"/>
      <c r="R414" s="200"/>
      <c r="S414" s="200"/>
      <c r="T414" s="201"/>
      <c r="AT414" s="202" t="s">
        <v>135</v>
      </c>
      <c r="AU414" s="202" t="s">
        <v>84</v>
      </c>
      <c r="AV414" s="13" t="s">
        <v>84</v>
      </c>
      <c r="AW414" s="13" t="s">
        <v>36</v>
      </c>
      <c r="AX414" s="13" t="s">
        <v>75</v>
      </c>
      <c r="AY414" s="202" t="s">
        <v>123</v>
      </c>
    </row>
    <row r="415" spans="2:51" s="13" customFormat="1" ht="11.25">
      <c r="B415" s="192"/>
      <c r="C415" s="193"/>
      <c r="D415" s="194" t="s">
        <v>135</v>
      </c>
      <c r="E415" s="203" t="s">
        <v>19</v>
      </c>
      <c r="F415" s="195" t="s">
        <v>378</v>
      </c>
      <c r="G415" s="193"/>
      <c r="H415" s="196">
        <v>138.251</v>
      </c>
      <c r="I415" s="197"/>
      <c r="J415" s="193"/>
      <c r="K415" s="193"/>
      <c r="L415" s="198"/>
      <c r="M415" s="199"/>
      <c r="N415" s="200"/>
      <c r="O415" s="200"/>
      <c r="P415" s="200"/>
      <c r="Q415" s="200"/>
      <c r="R415" s="200"/>
      <c r="S415" s="200"/>
      <c r="T415" s="201"/>
      <c r="AT415" s="202" t="s">
        <v>135</v>
      </c>
      <c r="AU415" s="202" t="s">
        <v>84</v>
      </c>
      <c r="AV415" s="13" t="s">
        <v>84</v>
      </c>
      <c r="AW415" s="13" t="s">
        <v>36</v>
      </c>
      <c r="AX415" s="13" t="s">
        <v>75</v>
      </c>
      <c r="AY415" s="202" t="s">
        <v>123</v>
      </c>
    </row>
    <row r="416" spans="2:51" s="13" customFormat="1" ht="11.25">
      <c r="B416" s="192"/>
      <c r="C416" s="193"/>
      <c r="D416" s="194" t="s">
        <v>135</v>
      </c>
      <c r="E416" s="203" t="s">
        <v>19</v>
      </c>
      <c r="F416" s="195" t="s">
        <v>381</v>
      </c>
      <c r="G416" s="193"/>
      <c r="H416" s="196">
        <v>98.75</v>
      </c>
      <c r="I416" s="197"/>
      <c r="J416" s="193"/>
      <c r="K416" s="193"/>
      <c r="L416" s="198"/>
      <c r="M416" s="199"/>
      <c r="N416" s="200"/>
      <c r="O416" s="200"/>
      <c r="P416" s="200"/>
      <c r="Q416" s="200"/>
      <c r="R416" s="200"/>
      <c r="S416" s="200"/>
      <c r="T416" s="201"/>
      <c r="AT416" s="202" t="s">
        <v>135</v>
      </c>
      <c r="AU416" s="202" t="s">
        <v>84</v>
      </c>
      <c r="AV416" s="13" t="s">
        <v>84</v>
      </c>
      <c r="AW416" s="13" t="s">
        <v>36</v>
      </c>
      <c r="AX416" s="13" t="s">
        <v>75</v>
      </c>
      <c r="AY416" s="202" t="s">
        <v>123</v>
      </c>
    </row>
    <row r="417" spans="2:51" s="14" customFormat="1" ht="11.25">
      <c r="B417" s="204"/>
      <c r="C417" s="205"/>
      <c r="D417" s="194" t="s">
        <v>135</v>
      </c>
      <c r="E417" s="206" t="s">
        <v>19</v>
      </c>
      <c r="F417" s="207" t="s">
        <v>151</v>
      </c>
      <c r="G417" s="205"/>
      <c r="H417" s="208">
        <v>404.84799999999996</v>
      </c>
      <c r="I417" s="209"/>
      <c r="J417" s="205"/>
      <c r="K417" s="205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135</v>
      </c>
      <c r="AU417" s="214" t="s">
        <v>84</v>
      </c>
      <c r="AV417" s="14" t="s">
        <v>131</v>
      </c>
      <c r="AW417" s="14" t="s">
        <v>36</v>
      </c>
      <c r="AX417" s="14" t="s">
        <v>80</v>
      </c>
      <c r="AY417" s="214" t="s">
        <v>123</v>
      </c>
    </row>
    <row r="418" spans="1:65" s="2" customFormat="1" ht="24.2" customHeight="1">
      <c r="A418" s="35"/>
      <c r="B418" s="36"/>
      <c r="C418" s="174" t="s">
        <v>561</v>
      </c>
      <c r="D418" s="174" t="s">
        <v>126</v>
      </c>
      <c r="E418" s="175" t="s">
        <v>562</v>
      </c>
      <c r="F418" s="176" t="s">
        <v>563</v>
      </c>
      <c r="G418" s="177" t="s">
        <v>145</v>
      </c>
      <c r="H418" s="178">
        <v>112.002</v>
      </c>
      <c r="I418" s="179"/>
      <c r="J418" s="180">
        <f>ROUND(I418*H418,2)</f>
        <v>0</v>
      </c>
      <c r="K418" s="176" t="s">
        <v>316</v>
      </c>
      <c r="L418" s="40"/>
      <c r="M418" s="181" t="s">
        <v>19</v>
      </c>
      <c r="N418" s="182" t="s">
        <v>46</v>
      </c>
      <c r="O418" s="65"/>
      <c r="P418" s="183">
        <f>O418*H418</f>
        <v>0</v>
      </c>
      <c r="Q418" s="183">
        <v>0.00029</v>
      </c>
      <c r="R418" s="183">
        <f>Q418*H418</f>
        <v>0.03248058</v>
      </c>
      <c r="S418" s="183">
        <v>0</v>
      </c>
      <c r="T418" s="184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5" t="s">
        <v>231</v>
      </c>
      <c r="AT418" s="185" t="s">
        <v>126</v>
      </c>
      <c r="AU418" s="185" t="s">
        <v>84</v>
      </c>
      <c r="AY418" s="18" t="s">
        <v>123</v>
      </c>
      <c r="BE418" s="186">
        <f>IF(N418="základní",J418,0)</f>
        <v>0</v>
      </c>
      <c r="BF418" s="186">
        <f>IF(N418="snížená",J418,0)</f>
        <v>0</v>
      </c>
      <c r="BG418" s="186">
        <f>IF(N418="zákl. přenesená",J418,0)</f>
        <v>0</v>
      </c>
      <c r="BH418" s="186">
        <f>IF(N418="sníž. přenesená",J418,0)</f>
        <v>0</v>
      </c>
      <c r="BI418" s="186">
        <f>IF(N418="nulová",J418,0)</f>
        <v>0</v>
      </c>
      <c r="BJ418" s="18" t="s">
        <v>80</v>
      </c>
      <c r="BK418" s="186">
        <f>ROUND(I418*H418,2)</f>
        <v>0</v>
      </c>
      <c r="BL418" s="18" t="s">
        <v>231</v>
      </c>
      <c r="BM418" s="185" t="s">
        <v>564</v>
      </c>
    </row>
    <row r="419" spans="1:47" s="2" customFormat="1" ht="19.5">
      <c r="A419" s="35"/>
      <c r="B419" s="36"/>
      <c r="C419" s="37"/>
      <c r="D419" s="194" t="s">
        <v>559</v>
      </c>
      <c r="E419" s="37"/>
      <c r="F419" s="236" t="s">
        <v>560</v>
      </c>
      <c r="G419" s="37"/>
      <c r="H419" s="37"/>
      <c r="I419" s="189"/>
      <c r="J419" s="37"/>
      <c r="K419" s="37"/>
      <c r="L419" s="40"/>
      <c r="M419" s="190"/>
      <c r="N419" s="191"/>
      <c r="O419" s="65"/>
      <c r="P419" s="65"/>
      <c r="Q419" s="65"/>
      <c r="R419" s="65"/>
      <c r="S419" s="65"/>
      <c r="T419" s="66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T419" s="18" t="s">
        <v>559</v>
      </c>
      <c r="AU419" s="18" t="s">
        <v>84</v>
      </c>
    </row>
    <row r="420" spans="2:51" s="13" customFormat="1" ht="11.25">
      <c r="B420" s="192"/>
      <c r="C420" s="193"/>
      <c r="D420" s="194" t="s">
        <v>135</v>
      </c>
      <c r="E420" s="203" t="s">
        <v>19</v>
      </c>
      <c r="F420" s="195" t="s">
        <v>392</v>
      </c>
      <c r="G420" s="193"/>
      <c r="H420" s="196">
        <v>112.002</v>
      </c>
      <c r="I420" s="197"/>
      <c r="J420" s="193"/>
      <c r="K420" s="193"/>
      <c r="L420" s="198"/>
      <c r="M420" s="199"/>
      <c r="N420" s="200"/>
      <c r="O420" s="200"/>
      <c r="P420" s="200"/>
      <c r="Q420" s="200"/>
      <c r="R420" s="200"/>
      <c r="S420" s="200"/>
      <c r="T420" s="201"/>
      <c r="AT420" s="202" t="s">
        <v>135</v>
      </c>
      <c r="AU420" s="202" t="s">
        <v>84</v>
      </c>
      <c r="AV420" s="13" t="s">
        <v>84</v>
      </c>
      <c r="AW420" s="13" t="s">
        <v>36</v>
      </c>
      <c r="AX420" s="13" t="s">
        <v>80</v>
      </c>
      <c r="AY420" s="202" t="s">
        <v>123</v>
      </c>
    </row>
    <row r="421" spans="1:65" s="2" customFormat="1" ht="24.2" customHeight="1">
      <c r="A421" s="35"/>
      <c r="B421" s="36"/>
      <c r="C421" s="174" t="s">
        <v>565</v>
      </c>
      <c r="D421" s="174" t="s">
        <v>126</v>
      </c>
      <c r="E421" s="175" t="s">
        <v>566</v>
      </c>
      <c r="F421" s="176" t="s">
        <v>567</v>
      </c>
      <c r="G421" s="177" t="s">
        <v>145</v>
      </c>
      <c r="H421" s="178">
        <v>133.453</v>
      </c>
      <c r="I421" s="179"/>
      <c r="J421" s="180">
        <f>ROUND(I421*H421,2)</f>
        <v>0</v>
      </c>
      <c r="K421" s="176" t="s">
        <v>316</v>
      </c>
      <c r="L421" s="40"/>
      <c r="M421" s="181" t="s">
        <v>19</v>
      </c>
      <c r="N421" s="182" t="s">
        <v>46</v>
      </c>
      <c r="O421" s="65"/>
      <c r="P421" s="183">
        <f>O421*H421</f>
        <v>0</v>
      </c>
      <c r="Q421" s="183">
        <v>0.00029</v>
      </c>
      <c r="R421" s="183">
        <f>Q421*H421</f>
        <v>0.03870137</v>
      </c>
      <c r="S421" s="183">
        <v>0</v>
      </c>
      <c r="T421" s="184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5" t="s">
        <v>231</v>
      </c>
      <c r="AT421" s="185" t="s">
        <v>126</v>
      </c>
      <c r="AU421" s="185" t="s">
        <v>84</v>
      </c>
      <c r="AY421" s="18" t="s">
        <v>123</v>
      </c>
      <c r="BE421" s="186">
        <f>IF(N421="základní",J421,0)</f>
        <v>0</v>
      </c>
      <c r="BF421" s="186">
        <f>IF(N421="snížená",J421,0)</f>
        <v>0</v>
      </c>
      <c r="BG421" s="186">
        <f>IF(N421="zákl. přenesená",J421,0)</f>
        <v>0</v>
      </c>
      <c r="BH421" s="186">
        <f>IF(N421="sníž. přenesená",J421,0)</f>
        <v>0</v>
      </c>
      <c r="BI421" s="186">
        <f>IF(N421="nulová",J421,0)</f>
        <v>0</v>
      </c>
      <c r="BJ421" s="18" t="s">
        <v>80</v>
      </c>
      <c r="BK421" s="186">
        <f>ROUND(I421*H421,2)</f>
        <v>0</v>
      </c>
      <c r="BL421" s="18" t="s">
        <v>231</v>
      </c>
      <c r="BM421" s="185" t="s">
        <v>568</v>
      </c>
    </row>
    <row r="422" spans="1:47" s="2" customFormat="1" ht="19.5">
      <c r="A422" s="35"/>
      <c r="B422" s="36"/>
      <c r="C422" s="37"/>
      <c r="D422" s="194" t="s">
        <v>559</v>
      </c>
      <c r="E422" s="37"/>
      <c r="F422" s="236" t="s">
        <v>560</v>
      </c>
      <c r="G422" s="37"/>
      <c r="H422" s="37"/>
      <c r="I422" s="189"/>
      <c r="J422" s="37"/>
      <c r="K422" s="37"/>
      <c r="L422" s="40"/>
      <c r="M422" s="190"/>
      <c r="N422" s="191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559</v>
      </c>
      <c r="AU422" s="18" t="s">
        <v>84</v>
      </c>
    </row>
    <row r="423" spans="2:51" s="13" customFormat="1" ht="11.25">
      <c r="B423" s="192"/>
      <c r="C423" s="193"/>
      <c r="D423" s="194" t="s">
        <v>135</v>
      </c>
      <c r="E423" s="203" t="s">
        <v>19</v>
      </c>
      <c r="F423" s="195" t="s">
        <v>432</v>
      </c>
      <c r="G423" s="193"/>
      <c r="H423" s="196">
        <v>133.453</v>
      </c>
      <c r="I423" s="197"/>
      <c r="J423" s="193"/>
      <c r="K423" s="193"/>
      <c r="L423" s="198"/>
      <c r="M423" s="199"/>
      <c r="N423" s="200"/>
      <c r="O423" s="200"/>
      <c r="P423" s="200"/>
      <c r="Q423" s="200"/>
      <c r="R423" s="200"/>
      <c r="S423" s="200"/>
      <c r="T423" s="201"/>
      <c r="AT423" s="202" t="s">
        <v>135</v>
      </c>
      <c r="AU423" s="202" t="s">
        <v>84</v>
      </c>
      <c r="AV423" s="13" t="s">
        <v>84</v>
      </c>
      <c r="AW423" s="13" t="s">
        <v>36</v>
      </c>
      <c r="AX423" s="13" t="s">
        <v>80</v>
      </c>
      <c r="AY423" s="202" t="s">
        <v>123</v>
      </c>
    </row>
    <row r="424" spans="1:65" s="2" customFormat="1" ht="24.2" customHeight="1">
      <c r="A424" s="35"/>
      <c r="B424" s="36"/>
      <c r="C424" s="174" t="s">
        <v>569</v>
      </c>
      <c r="D424" s="174" t="s">
        <v>126</v>
      </c>
      <c r="E424" s="175" t="s">
        <v>570</v>
      </c>
      <c r="F424" s="176" t="s">
        <v>571</v>
      </c>
      <c r="G424" s="177" t="s">
        <v>145</v>
      </c>
      <c r="H424" s="178">
        <v>112.84</v>
      </c>
      <c r="I424" s="179"/>
      <c r="J424" s="180">
        <f>ROUND(I424*H424,2)</f>
        <v>0</v>
      </c>
      <c r="K424" s="176" t="s">
        <v>316</v>
      </c>
      <c r="L424" s="40"/>
      <c r="M424" s="181" t="s">
        <v>19</v>
      </c>
      <c r="N424" s="182" t="s">
        <v>46</v>
      </c>
      <c r="O424" s="65"/>
      <c r="P424" s="183">
        <f>O424*H424</f>
        <v>0</v>
      </c>
      <c r="Q424" s="183">
        <v>0.00029</v>
      </c>
      <c r="R424" s="183">
        <f>Q424*H424</f>
        <v>0.0327236</v>
      </c>
      <c r="S424" s="183">
        <v>0</v>
      </c>
      <c r="T424" s="184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5" t="s">
        <v>231</v>
      </c>
      <c r="AT424" s="185" t="s">
        <v>126</v>
      </c>
      <c r="AU424" s="185" t="s">
        <v>84</v>
      </c>
      <c r="AY424" s="18" t="s">
        <v>123</v>
      </c>
      <c r="BE424" s="186">
        <f>IF(N424="základní",J424,0)</f>
        <v>0</v>
      </c>
      <c r="BF424" s="186">
        <f>IF(N424="snížená",J424,0)</f>
        <v>0</v>
      </c>
      <c r="BG424" s="186">
        <f>IF(N424="zákl. přenesená",J424,0)</f>
        <v>0</v>
      </c>
      <c r="BH424" s="186">
        <f>IF(N424="sníž. přenesená",J424,0)</f>
        <v>0</v>
      </c>
      <c r="BI424" s="186">
        <f>IF(N424="nulová",J424,0)</f>
        <v>0</v>
      </c>
      <c r="BJ424" s="18" t="s">
        <v>80</v>
      </c>
      <c r="BK424" s="186">
        <f>ROUND(I424*H424,2)</f>
        <v>0</v>
      </c>
      <c r="BL424" s="18" t="s">
        <v>231</v>
      </c>
      <c r="BM424" s="185" t="s">
        <v>572</v>
      </c>
    </row>
    <row r="425" spans="1:47" s="2" customFormat="1" ht="19.5">
      <c r="A425" s="35"/>
      <c r="B425" s="36"/>
      <c r="C425" s="37"/>
      <c r="D425" s="194" t="s">
        <v>559</v>
      </c>
      <c r="E425" s="37"/>
      <c r="F425" s="236" t="s">
        <v>560</v>
      </c>
      <c r="G425" s="37"/>
      <c r="H425" s="37"/>
      <c r="I425" s="189"/>
      <c r="J425" s="37"/>
      <c r="K425" s="37"/>
      <c r="L425" s="40"/>
      <c r="M425" s="190"/>
      <c r="N425" s="191"/>
      <c r="O425" s="65"/>
      <c r="P425" s="65"/>
      <c r="Q425" s="65"/>
      <c r="R425" s="65"/>
      <c r="S425" s="65"/>
      <c r="T425" s="66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559</v>
      </c>
      <c r="AU425" s="18" t="s">
        <v>84</v>
      </c>
    </row>
    <row r="426" spans="2:51" s="13" customFormat="1" ht="11.25">
      <c r="B426" s="192"/>
      <c r="C426" s="193"/>
      <c r="D426" s="194" t="s">
        <v>135</v>
      </c>
      <c r="E426" s="203" t="s">
        <v>19</v>
      </c>
      <c r="F426" s="195" t="s">
        <v>396</v>
      </c>
      <c r="G426" s="193"/>
      <c r="H426" s="196">
        <v>56.42</v>
      </c>
      <c r="I426" s="197"/>
      <c r="J426" s="193"/>
      <c r="K426" s="193"/>
      <c r="L426" s="198"/>
      <c r="M426" s="199"/>
      <c r="N426" s="200"/>
      <c r="O426" s="200"/>
      <c r="P426" s="200"/>
      <c r="Q426" s="200"/>
      <c r="R426" s="200"/>
      <c r="S426" s="200"/>
      <c r="T426" s="201"/>
      <c r="AT426" s="202" t="s">
        <v>135</v>
      </c>
      <c r="AU426" s="202" t="s">
        <v>84</v>
      </c>
      <c r="AV426" s="13" t="s">
        <v>84</v>
      </c>
      <c r="AW426" s="13" t="s">
        <v>36</v>
      </c>
      <c r="AX426" s="13" t="s">
        <v>75</v>
      </c>
      <c r="AY426" s="202" t="s">
        <v>123</v>
      </c>
    </row>
    <row r="427" spans="2:51" s="13" customFormat="1" ht="11.25">
      <c r="B427" s="192"/>
      <c r="C427" s="193"/>
      <c r="D427" s="194" t="s">
        <v>135</v>
      </c>
      <c r="E427" s="203" t="s">
        <v>19</v>
      </c>
      <c r="F427" s="195" t="s">
        <v>397</v>
      </c>
      <c r="G427" s="193"/>
      <c r="H427" s="196">
        <v>56.42</v>
      </c>
      <c r="I427" s="197"/>
      <c r="J427" s="193"/>
      <c r="K427" s="193"/>
      <c r="L427" s="198"/>
      <c r="M427" s="199"/>
      <c r="N427" s="200"/>
      <c r="O427" s="200"/>
      <c r="P427" s="200"/>
      <c r="Q427" s="200"/>
      <c r="R427" s="200"/>
      <c r="S427" s="200"/>
      <c r="T427" s="201"/>
      <c r="AT427" s="202" t="s">
        <v>135</v>
      </c>
      <c r="AU427" s="202" t="s">
        <v>84</v>
      </c>
      <c r="AV427" s="13" t="s">
        <v>84</v>
      </c>
      <c r="AW427" s="13" t="s">
        <v>36</v>
      </c>
      <c r="AX427" s="13" t="s">
        <v>75</v>
      </c>
      <c r="AY427" s="202" t="s">
        <v>123</v>
      </c>
    </row>
    <row r="428" spans="2:51" s="14" customFormat="1" ht="11.25">
      <c r="B428" s="204"/>
      <c r="C428" s="205"/>
      <c r="D428" s="194" t="s">
        <v>135</v>
      </c>
      <c r="E428" s="206" t="s">
        <v>19</v>
      </c>
      <c r="F428" s="207" t="s">
        <v>151</v>
      </c>
      <c r="G428" s="205"/>
      <c r="H428" s="208">
        <v>112.84</v>
      </c>
      <c r="I428" s="209"/>
      <c r="J428" s="205"/>
      <c r="K428" s="205"/>
      <c r="L428" s="210"/>
      <c r="M428" s="211"/>
      <c r="N428" s="212"/>
      <c r="O428" s="212"/>
      <c r="P428" s="212"/>
      <c r="Q428" s="212"/>
      <c r="R428" s="212"/>
      <c r="S428" s="212"/>
      <c r="T428" s="213"/>
      <c r="AT428" s="214" t="s">
        <v>135</v>
      </c>
      <c r="AU428" s="214" t="s">
        <v>84</v>
      </c>
      <c r="AV428" s="14" t="s">
        <v>131</v>
      </c>
      <c r="AW428" s="14" t="s">
        <v>36</v>
      </c>
      <c r="AX428" s="14" t="s">
        <v>80</v>
      </c>
      <c r="AY428" s="214" t="s">
        <v>123</v>
      </c>
    </row>
    <row r="429" spans="1:65" s="2" customFormat="1" ht="24.2" customHeight="1">
      <c r="A429" s="35"/>
      <c r="B429" s="36"/>
      <c r="C429" s="174" t="s">
        <v>124</v>
      </c>
      <c r="D429" s="174" t="s">
        <v>126</v>
      </c>
      <c r="E429" s="175" t="s">
        <v>573</v>
      </c>
      <c r="F429" s="176" t="s">
        <v>574</v>
      </c>
      <c r="G429" s="177" t="s">
        <v>145</v>
      </c>
      <c r="H429" s="178">
        <v>101.79</v>
      </c>
      <c r="I429" s="179"/>
      <c r="J429" s="180">
        <f>ROUND(I429*H429,2)</f>
        <v>0</v>
      </c>
      <c r="K429" s="176" t="s">
        <v>316</v>
      </c>
      <c r="L429" s="40"/>
      <c r="M429" s="181" t="s">
        <v>19</v>
      </c>
      <c r="N429" s="182" t="s">
        <v>46</v>
      </c>
      <c r="O429" s="65"/>
      <c r="P429" s="183">
        <f>O429*H429</f>
        <v>0</v>
      </c>
      <c r="Q429" s="183">
        <v>0.00029</v>
      </c>
      <c r="R429" s="183">
        <f>Q429*H429</f>
        <v>0.029519100000000003</v>
      </c>
      <c r="S429" s="183">
        <v>0</v>
      </c>
      <c r="T429" s="18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5" t="s">
        <v>231</v>
      </c>
      <c r="AT429" s="185" t="s">
        <v>126</v>
      </c>
      <c r="AU429" s="185" t="s">
        <v>84</v>
      </c>
      <c r="AY429" s="18" t="s">
        <v>123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18" t="s">
        <v>80</v>
      </c>
      <c r="BK429" s="186">
        <f>ROUND(I429*H429,2)</f>
        <v>0</v>
      </c>
      <c r="BL429" s="18" t="s">
        <v>231</v>
      </c>
      <c r="BM429" s="185" t="s">
        <v>575</v>
      </c>
    </row>
    <row r="430" spans="1:47" s="2" customFormat="1" ht="19.5">
      <c r="A430" s="35"/>
      <c r="B430" s="36"/>
      <c r="C430" s="37"/>
      <c r="D430" s="194" t="s">
        <v>559</v>
      </c>
      <c r="E430" s="37"/>
      <c r="F430" s="236" t="s">
        <v>560</v>
      </c>
      <c r="G430" s="37"/>
      <c r="H430" s="37"/>
      <c r="I430" s="189"/>
      <c r="J430" s="37"/>
      <c r="K430" s="37"/>
      <c r="L430" s="40"/>
      <c r="M430" s="190"/>
      <c r="N430" s="191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559</v>
      </c>
      <c r="AU430" s="18" t="s">
        <v>84</v>
      </c>
    </row>
    <row r="431" spans="2:51" s="13" customFormat="1" ht="11.25">
      <c r="B431" s="192"/>
      <c r="C431" s="193"/>
      <c r="D431" s="194" t="s">
        <v>135</v>
      </c>
      <c r="E431" s="203" t="s">
        <v>19</v>
      </c>
      <c r="F431" s="195" t="s">
        <v>400</v>
      </c>
      <c r="G431" s="193"/>
      <c r="H431" s="196">
        <v>49.95</v>
      </c>
      <c r="I431" s="197"/>
      <c r="J431" s="193"/>
      <c r="K431" s="193"/>
      <c r="L431" s="198"/>
      <c r="M431" s="199"/>
      <c r="N431" s="200"/>
      <c r="O431" s="200"/>
      <c r="P431" s="200"/>
      <c r="Q431" s="200"/>
      <c r="R431" s="200"/>
      <c r="S431" s="200"/>
      <c r="T431" s="201"/>
      <c r="AT431" s="202" t="s">
        <v>135</v>
      </c>
      <c r="AU431" s="202" t="s">
        <v>84</v>
      </c>
      <c r="AV431" s="13" t="s">
        <v>84</v>
      </c>
      <c r="AW431" s="13" t="s">
        <v>36</v>
      </c>
      <c r="AX431" s="13" t="s">
        <v>75</v>
      </c>
      <c r="AY431" s="202" t="s">
        <v>123</v>
      </c>
    </row>
    <row r="432" spans="2:51" s="13" customFormat="1" ht="11.25">
      <c r="B432" s="192"/>
      <c r="C432" s="193"/>
      <c r="D432" s="194" t="s">
        <v>135</v>
      </c>
      <c r="E432" s="203" t="s">
        <v>19</v>
      </c>
      <c r="F432" s="195" t="s">
        <v>401</v>
      </c>
      <c r="G432" s="193"/>
      <c r="H432" s="196">
        <v>51.84</v>
      </c>
      <c r="I432" s="197"/>
      <c r="J432" s="193"/>
      <c r="K432" s="193"/>
      <c r="L432" s="198"/>
      <c r="M432" s="199"/>
      <c r="N432" s="200"/>
      <c r="O432" s="200"/>
      <c r="P432" s="200"/>
      <c r="Q432" s="200"/>
      <c r="R432" s="200"/>
      <c r="S432" s="200"/>
      <c r="T432" s="201"/>
      <c r="AT432" s="202" t="s">
        <v>135</v>
      </c>
      <c r="AU432" s="202" t="s">
        <v>84</v>
      </c>
      <c r="AV432" s="13" t="s">
        <v>84</v>
      </c>
      <c r="AW432" s="13" t="s">
        <v>36</v>
      </c>
      <c r="AX432" s="13" t="s">
        <v>75</v>
      </c>
      <c r="AY432" s="202" t="s">
        <v>123</v>
      </c>
    </row>
    <row r="433" spans="2:51" s="14" customFormat="1" ht="11.25">
      <c r="B433" s="204"/>
      <c r="C433" s="205"/>
      <c r="D433" s="194" t="s">
        <v>135</v>
      </c>
      <c r="E433" s="206" t="s">
        <v>19</v>
      </c>
      <c r="F433" s="207" t="s">
        <v>151</v>
      </c>
      <c r="G433" s="205"/>
      <c r="H433" s="208">
        <v>101.79</v>
      </c>
      <c r="I433" s="209"/>
      <c r="J433" s="205"/>
      <c r="K433" s="205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135</v>
      </c>
      <c r="AU433" s="214" t="s">
        <v>84</v>
      </c>
      <c r="AV433" s="14" t="s">
        <v>131</v>
      </c>
      <c r="AW433" s="14" t="s">
        <v>36</v>
      </c>
      <c r="AX433" s="14" t="s">
        <v>80</v>
      </c>
      <c r="AY433" s="214" t="s">
        <v>123</v>
      </c>
    </row>
    <row r="434" spans="1:65" s="2" customFormat="1" ht="24.2" customHeight="1">
      <c r="A434" s="35"/>
      <c r="B434" s="36"/>
      <c r="C434" s="174" t="s">
        <v>576</v>
      </c>
      <c r="D434" s="174" t="s">
        <v>126</v>
      </c>
      <c r="E434" s="175" t="s">
        <v>577</v>
      </c>
      <c r="F434" s="176" t="s">
        <v>578</v>
      </c>
      <c r="G434" s="177" t="s">
        <v>145</v>
      </c>
      <c r="H434" s="178">
        <v>75.37</v>
      </c>
      <c r="I434" s="179"/>
      <c r="J434" s="180">
        <f>ROUND(I434*H434,2)</f>
        <v>0</v>
      </c>
      <c r="K434" s="176" t="s">
        <v>316</v>
      </c>
      <c r="L434" s="40"/>
      <c r="M434" s="181" t="s">
        <v>19</v>
      </c>
      <c r="N434" s="182" t="s">
        <v>46</v>
      </c>
      <c r="O434" s="65"/>
      <c r="P434" s="183">
        <f>O434*H434</f>
        <v>0</v>
      </c>
      <c r="Q434" s="183">
        <v>0.00029</v>
      </c>
      <c r="R434" s="183">
        <f>Q434*H434</f>
        <v>0.021857300000000003</v>
      </c>
      <c r="S434" s="183">
        <v>0</v>
      </c>
      <c r="T434" s="18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231</v>
      </c>
      <c r="AT434" s="185" t="s">
        <v>126</v>
      </c>
      <c r="AU434" s="185" t="s">
        <v>84</v>
      </c>
      <c r="AY434" s="18" t="s">
        <v>123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80</v>
      </c>
      <c r="BK434" s="186">
        <f>ROUND(I434*H434,2)</f>
        <v>0</v>
      </c>
      <c r="BL434" s="18" t="s">
        <v>231</v>
      </c>
      <c r="BM434" s="185" t="s">
        <v>579</v>
      </c>
    </row>
    <row r="435" spans="1:47" s="2" customFormat="1" ht="19.5">
      <c r="A435" s="35"/>
      <c r="B435" s="36"/>
      <c r="C435" s="37"/>
      <c r="D435" s="194" t="s">
        <v>559</v>
      </c>
      <c r="E435" s="37"/>
      <c r="F435" s="236" t="s">
        <v>560</v>
      </c>
      <c r="G435" s="37"/>
      <c r="H435" s="37"/>
      <c r="I435" s="189"/>
      <c r="J435" s="37"/>
      <c r="K435" s="37"/>
      <c r="L435" s="40"/>
      <c r="M435" s="190"/>
      <c r="N435" s="191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559</v>
      </c>
      <c r="AU435" s="18" t="s">
        <v>84</v>
      </c>
    </row>
    <row r="436" spans="2:51" s="13" customFormat="1" ht="11.25">
      <c r="B436" s="192"/>
      <c r="C436" s="193"/>
      <c r="D436" s="194" t="s">
        <v>135</v>
      </c>
      <c r="E436" s="203" t="s">
        <v>19</v>
      </c>
      <c r="F436" s="195" t="s">
        <v>434</v>
      </c>
      <c r="G436" s="193"/>
      <c r="H436" s="196">
        <v>75.37</v>
      </c>
      <c r="I436" s="197"/>
      <c r="J436" s="193"/>
      <c r="K436" s="193"/>
      <c r="L436" s="198"/>
      <c r="M436" s="199"/>
      <c r="N436" s="200"/>
      <c r="O436" s="200"/>
      <c r="P436" s="200"/>
      <c r="Q436" s="200"/>
      <c r="R436" s="200"/>
      <c r="S436" s="200"/>
      <c r="T436" s="201"/>
      <c r="AT436" s="202" t="s">
        <v>135</v>
      </c>
      <c r="AU436" s="202" t="s">
        <v>84</v>
      </c>
      <c r="AV436" s="13" t="s">
        <v>84</v>
      </c>
      <c r="AW436" s="13" t="s">
        <v>36</v>
      </c>
      <c r="AX436" s="13" t="s">
        <v>80</v>
      </c>
      <c r="AY436" s="202" t="s">
        <v>123</v>
      </c>
    </row>
    <row r="437" spans="1:65" s="2" customFormat="1" ht="24.2" customHeight="1">
      <c r="A437" s="35"/>
      <c r="B437" s="36"/>
      <c r="C437" s="174" t="s">
        <v>580</v>
      </c>
      <c r="D437" s="174" t="s">
        <v>126</v>
      </c>
      <c r="E437" s="175" t="s">
        <v>581</v>
      </c>
      <c r="F437" s="176" t="s">
        <v>582</v>
      </c>
      <c r="G437" s="177" t="s">
        <v>145</v>
      </c>
      <c r="H437" s="178">
        <v>493.493</v>
      </c>
      <c r="I437" s="179"/>
      <c r="J437" s="180">
        <f>ROUND(I437*H437,2)</f>
        <v>0</v>
      </c>
      <c r="K437" s="176" t="s">
        <v>316</v>
      </c>
      <c r="L437" s="40"/>
      <c r="M437" s="181" t="s">
        <v>19</v>
      </c>
      <c r="N437" s="182" t="s">
        <v>46</v>
      </c>
      <c r="O437" s="65"/>
      <c r="P437" s="183">
        <f>O437*H437</f>
        <v>0</v>
      </c>
      <c r="Q437" s="183">
        <v>0.00029</v>
      </c>
      <c r="R437" s="183">
        <f>Q437*H437</f>
        <v>0.14311297</v>
      </c>
      <c r="S437" s="183">
        <v>0</v>
      </c>
      <c r="T437" s="184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5" t="s">
        <v>231</v>
      </c>
      <c r="AT437" s="185" t="s">
        <v>126</v>
      </c>
      <c r="AU437" s="185" t="s">
        <v>84</v>
      </c>
      <c r="AY437" s="18" t="s">
        <v>123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8" t="s">
        <v>80</v>
      </c>
      <c r="BK437" s="186">
        <f>ROUND(I437*H437,2)</f>
        <v>0</v>
      </c>
      <c r="BL437" s="18" t="s">
        <v>231</v>
      </c>
      <c r="BM437" s="185" t="s">
        <v>583</v>
      </c>
    </row>
    <row r="438" spans="1:47" s="2" customFormat="1" ht="19.5">
      <c r="A438" s="35"/>
      <c r="B438" s="36"/>
      <c r="C438" s="37"/>
      <c r="D438" s="194" t="s">
        <v>559</v>
      </c>
      <c r="E438" s="37"/>
      <c r="F438" s="236" t="s">
        <v>560</v>
      </c>
      <c r="G438" s="37"/>
      <c r="H438" s="37"/>
      <c r="I438" s="189"/>
      <c r="J438" s="37"/>
      <c r="K438" s="37"/>
      <c r="L438" s="40"/>
      <c r="M438" s="190"/>
      <c r="N438" s="191"/>
      <c r="O438" s="65"/>
      <c r="P438" s="65"/>
      <c r="Q438" s="65"/>
      <c r="R438" s="65"/>
      <c r="S438" s="65"/>
      <c r="T438" s="66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559</v>
      </c>
      <c r="AU438" s="18" t="s">
        <v>84</v>
      </c>
    </row>
    <row r="439" spans="2:51" s="13" customFormat="1" ht="11.25">
      <c r="B439" s="192"/>
      <c r="C439" s="193"/>
      <c r="D439" s="194" t="s">
        <v>135</v>
      </c>
      <c r="E439" s="203" t="s">
        <v>19</v>
      </c>
      <c r="F439" s="195" t="s">
        <v>475</v>
      </c>
      <c r="G439" s="193"/>
      <c r="H439" s="196">
        <v>175.662</v>
      </c>
      <c r="I439" s="197"/>
      <c r="J439" s="193"/>
      <c r="K439" s="193"/>
      <c r="L439" s="198"/>
      <c r="M439" s="199"/>
      <c r="N439" s="200"/>
      <c r="O439" s="200"/>
      <c r="P439" s="200"/>
      <c r="Q439" s="200"/>
      <c r="R439" s="200"/>
      <c r="S439" s="200"/>
      <c r="T439" s="201"/>
      <c r="AT439" s="202" t="s">
        <v>135</v>
      </c>
      <c r="AU439" s="202" t="s">
        <v>84</v>
      </c>
      <c r="AV439" s="13" t="s">
        <v>84</v>
      </c>
      <c r="AW439" s="13" t="s">
        <v>36</v>
      </c>
      <c r="AX439" s="13" t="s">
        <v>75</v>
      </c>
      <c r="AY439" s="202" t="s">
        <v>123</v>
      </c>
    </row>
    <row r="440" spans="2:51" s="13" customFormat="1" ht="11.25">
      <c r="B440" s="192"/>
      <c r="C440" s="193"/>
      <c r="D440" s="194" t="s">
        <v>135</v>
      </c>
      <c r="E440" s="203" t="s">
        <v>19</v>
      </c>
      <c r="F440" s="195" t="s">
        <v>476</v>
      </c>
      <c r="G440" s="193"/>
      <c r="H440" s="196">
        <v>160.737</v>
      </c>
      <c r="I440" s="197"/>
      <c r="J440" s="193"/>
      <c r="K440" s="193"/>
      <c r="L440" s="198"/>
      <c r="M440" s="199"/>
      <c r="N440" s="200"/>
      <c r="O440" s="200"/>
      <c r="P440" s="200"/>
      <c r="Q440" s="200"/>
      <c r="R440" s="200"/>
      <c r="S440" s="200"/>
      <c r="T440" s="201"/>
      <c r="AT440" s="202" t="s">
        <v>135</v>
      </c>
      <c r="AU440" s="202" t="s">
        <v>84</v>
      </c>
      <c r="AV440" s="13" t="s">
        <v>84</v>
      </c>
      <c r="AW440" s="13" t="s">
        <v>36</v>
      </c>
      <c r="AX440" s="13" t="s">
        <v>75</v>
      </c>
      <c r="AY440" s="202" t="s">
        <v>123</v>
      </c>
    </row>
    <row r="441" spans="2:51" s="13" customFormat="1" ht="11.25">
      <c r="B441" s="192"/>
      <c r="C441" s="193"/>
      <c r="D441" s="194" t="s">
        <v>135</v>
      </c>
      <c r="E441" s="203" t="s">
        <v>19</v>
      </c>
      <c r="F441" s="195" t="s">
        <v>477</v>
      </c>
      <c r="G441" s="193"/>
      <c r="H441" s="196">
        <v>157.094</v>
      </c>
      <c r="I441" s="197"/>
      <c r="J441" s="193"/>
      <c r="K441" s="193"/>
      <c r="L441" s="198"/>
      <c r="M441" s="199"/>
      <c r="N441" s="200"/>
      <c r="O441" s="200"/>
      <c r="P441" s="200"/>
      <c r="Q441" s="200"/>
      <c r="R441" s="200"/>
      <c r="S441" s="200"/>
      <c r="T441" s="201"/>
      <c r="AT441" s="202" t="s">
        <v>135</v>
      </c>
      <c r="AU441" s="202" t="s">
        <v>84</v>
      </c>
      <c r="AV441" s="13" t="s">
        <v>84</v>
      </c>
      <c r="AW441" s="13" t="s">
        <v>36</v>
      </c>
      <c r="AX441" s="13" t="s">
        <v>75</v>
      </c>
      <c r="AY441" s="202" t="s">
        <v>123</v>
      </c>
    </row>
    <row r="442" spans="2:51" s="14" customFormat="1" ht="11.25">
      <c r="B442" s="204"/>
      <c r="C442" s="205"/>
      <c r="D442" s="194" t="s">
        <v>135</v>
      </c>
      <c r="E442" s="206" t="s">
        <v>19</v>
      </c>
      <c r="F442" s="207" t="s">
        <v>151</v>
      </c>
      <c r="G442" s="205"/>
      <c r="H442" s="208">
        <v>493.493</v>
      </c>
      <c r="I442" s="209"/>
      <c r="J442" s="205"/>
      <c r="K442" s="205"/>
      <c r="L442" s="210"/>
      <c r="M442" s="237"/>
      <c r="N442" s="238"/>
      <c r="O442" s="238"/>
      <c r="P442" s="238"/>
      <c r="Q442" s="238"/>
      <c r="R442" s="238"/>
      <c r="S442" s="238"/>
      <c r="T442" s="239"/>
      <c r="AT442" s="214" t="s">
        <v>135</v>
      </c>
      <c r="AU442" s="214" t="s">
        <v>84</v>
      </c>
      <c r="AV442" s="14" t="s">
        <v>131</v>
      </c>
      <c r="AW442" s="14" t="s">
        <v>36</v>
      </c>
      <c r="AX442" s="14" t="s">
        <v>80</v>
      </c>
      <c r="AY442" s="214" t="s">
        <v>123</v>
      </c>
    </row>
    <row r="443" spans="1:31" s="2" customFormat="1" ht="6.95" customHeight="1">
      <c r="A443" s="35"/>
      <c r="B443" s="48"/>
      <c r="C443" s="49"/>
      <c r="D443" s="49"/>
      <c r="E443" s="49"/>
      <c r="F443" s="49"/>
      <c r="G443" s="49"/>
      <c r="H443" s="49"/>
      <c r="I443" s="49"/>
      <c r="J443" s="49"/>
      <c r="K443" s="49"/>
      <c r="L443" s="40"/>
      <c r="M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</row>
  </sheetData>
  <sheetProtection algorithmName="SHA-512" hashValue="OKryx3IELNqXoHAEnEsnOwa4yjjhmZ/ZtF90beMnEV/Y1Gwf052ANjmIStFuu1FYV1jeghpTmh+2Z7awuIkZQQ==" saltValue="IG497srM8DFPnU448bxlaXlVabqJtBYb3x40lXv7yktK9JhL64aKj0rDP6pw/34ExvjJ+NRgo5YkKYV2z+Otlw==" spinCount="100000" sheet="1" objects="1" scenarios="1" formatColumns="0" formatRows="0" autoFilter="0"/>
  <autoFilter ref="C89:K442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2_01/611325222"/>
    <hyperlink ref="F97" r:id="rId2" display="https://podminky.urs.cz/item/CS_URS_2022_01/611325223"/>
    <hyperlink ref="F100" r:id="rId3" display="https://podminky.urs.cz/item/CS_URS_2022_01/611325421"/>
    <hyperlink ref="F106" r:id="rId4" display="https://podminky.urs.cz/item/CS_URS_2022_01/611325422"/>
    <hyperlink ref="F109" r:id="rId5" display="https://podminky.urs.cz/item/CS_URS_2022_01/612131101"/>
    <hyperlink ref="F112" r:id="rId6" display="https://podminky.urs.cz/item/CS_URS_2022_01/612131121"/>
    <hyperlink ref="F115" r:id="rId7" display="https://podminky.urs.cz/item/CS_URS_2022_01/612135001"/>
    <hyperlink ref="F117" r:id="rId8" display="https://podminky.urs.cz/item/CS_URS_2022_01/612321121"/>
    <hyperlink ref="F119" r:id="rId9" display="https://podminky.urs.cz/item/CS_URS_2022_01/612311131"/>
    <hyperlink ref="F122" r:id="rId10" display="https://podminky.urs.cz/item/CS_URS_2022_01/612325222"/>
    <hyperlink ref="F125" r:id="rId11" display="https://podminky.urs.cz/item/CS_URS_2022_01/612325223"/>
    <hyperlink ref="F128" r:id="rId12" display="https://podminky.urs.cz/item/CS_URS_2022_01/612325421"/>
    <hyperlink ref="F134" r:id="rId13" display="https://podminky.urs.cz/item/CS_URS_2022_01/612325422"/>
    <hyperlink ref="F138" r:id="rId14" display="https://podminky.urs.cz/item/CS_URS_2022_01/943211111"/>
    <hyperlink ref="F149" r:id="rId15" display="https://podminky.urs.cz/item/CS_URS_2022_01/943211211"/>
    <hyperlink ref="F152" r:id="rId16" display="https://podminky.urs.cz/item/CS_URS_2022_01/943211811"/>
    <hyperlink ref="F154" r:id="rId17" display="https://podminky.urs.cz/item/CS_URS_2022_01/949101112"/>
    <hyperlink ref="F165" r:id="rId18" display="https://podminky.urs.cz/item/CS_URS_2022_01/978011121"/>
    <hyperlink ref="F171" r:id="rId19" display="https://podminky.urs.cz/item/CS_URS_2022_01/978011141"/>
    <hyperlink ref="F174" r:id="rId20" display="https://podminky.urs.cz/item/CS_URS_2022_01/978013121"/>
    <hyperlink ref="F180" r:id="rId21" display="https://podminky.urs.cz/item/CS_URS_2022_01/978013141"/>
    <hyperlink ref="F183" r:id="rId22" display="https://podminky.urs.cz/item/CS_URS_2022_01/978013191"/>
    <hyperlink ref="F187" r:id="rId23" display="https://podminky.urs.cz/item/CS_URS_2022_01/997013213"/>
    <hyperlink ref="F189" r:id="rId24" display="https://podminky.urs.cz/item/CS_URS_2022_01/997013219"/>
    <hyperlink ref="F192" r:id="rId25" display="https://podminky.urs.cz/item/CS_URS_2022_01/997013511"/>
    <hyperlink ref="F194" r:id="rId26" display="https://podminky.urs.cz/item/CS_URS_2022_01/997013509"/>
    <hyperlink ref="F199" r:id="rId27" display="https://podminky.urs.cz/item/CS_URS_2022_01/998018003"/>
    <hyperlink ref="F206" r:id="rId28" display="https://podminky.urs.cz/item/CS_URS_2022_01/763131411"/>
    <hyperlink ref="F209" r:id="rId29" display="https://podminky.urs.cz/item/CS_URS_2022_01/763131714"/>
    <hyperlink ref="F211" r:id="rId30" display="https://podminky.urs.cz/item/CS_URS_2022_01/763131821"/>
    <hyperlink ref="F213" r:id="rId31" display="https://podminky.urs.cz/item/CS_URS_2022_01/998763303"/>
    <hyperlink ref="F216" r:id="rId32" display="https://podminky.urs.cz/item/CS_URS_2022_01/783806807"/>
    <hyperlink ref="F222" r:id="rId33" display="https://podminky.urs.cz/item/CS_URS_2022_01/783822213"/>
    <hyperlink ref="F224" r:id="rId34" display="https://podminky.urs.cz/item/CS_URS_2022_01/783823103"/>
    <hyperlink ref="F226" r:id="rId35" display="https://podminky.urs.cz/item/CS_URS_2022_01/783827401"/>
    <hyperlink ref="F229" r:id="rId36" display="https://podminky.urs.cz/item/CS_URS_2022_01/784111013"/>
    <hyperlink ref="F282" r:id="rId37" display="https://podminky.urs.cz/item/CS_URS_2022_01/784111019"/>
    <hyperlink ref="F295" r:id="rId38" display="https://podminky.urs.cz/item/CS_URS_2022_01/784111033"/>
    <hyperlink ref="F297" r:id="rId39" display="https://podminky.urs.cz/item/CS_URS_2022_01/784111039"/>
    <hyperlink ref="F300" r:id="rId40" display="https://podminky.urs.cz/item/CS_URS_2022_01/784121005"/>
    <hyperlink ref="F303" r:id="rId41" display="https://podminky.urs.cz/item/CS_URS_2022_01/784121009"/>
    <hyperlink ref="F306" r:id="rId42" display="https://podminky.urs.cz/item/CS_URS_2022_01/784121015"/>
    <hyperlink ref="F309" r:id="rId43" display="https://podminky.urs.cz/item/CS_URS_2022_01/784121019"/>
    <hyperlink ref="F312" r:id="rId44" display="https://podminky.urs.cz/item/CS_URS_2022_01/784131201"/>
    <hyperlink ref="F318" r:id="rId45" display="https://podminky.urs.cz/item/CS_URS_2022_01/784161203"/>
    <hyperlink ref="F321" r:id="rId46" display="https://podminky.urs.cz/item/CS_URS_2022_01/784161209"/>
    <hyperlink ref="F324" r:id="rId47" display="https://podminky.urs.cz/item/CS_URS_2022_01/784161411"/>
    <hyperlink ref="F330" r:id="rId48" display="https://podminky.urs.cz/item/CS_URS_2022_01/784171101"/>
    <hyperlink ref="F343" r:id="rId49" display="https://podminky.urs.cz/item/CS_URS_2022_01/784171123"/>
    <hyperlink ref="F347" r:id="rId50" display="https://podminky.urs.cz/item/CS_URS_2022_01/784171129"/>
    <hyperlink ref="F353" r:id="rId51" display="https://podminky.urs.cz/item/CS_URS_2022_01/784181104"/>
    <hyperlink ref="F356" r:id="rId52" display="https://podminky.urs.cz/item/CS_URS_2022_01/784181110"/>
    <hyperlink ref="F359" r:id="rId53" display="https://podminky.urs.cz/item/CS_URS_2022_01/784221103"/>
    <hyperlink ref="F402" r:id="rId54" display="https://podminky.urs.cz/item/CS_URS_2022_01/78422110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86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84</v>
      </c>
    </row>
    <row r="4" spans="2:46" s="1" customFormat="1" ht="24.95" customHeight="1">
      <c r="B4" s="21"/>
      <c r="D4" s="104" t="s">
        <v>90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6" t="str">
        <f>'Rekapitulace stavby'!K6</f>
        <v>Opravy a malby 1. a 2.n.p. objektu Střelnice č.p.691, Děčín</v>
      </c>
      <c r="F7" s="367"/>
      <c r="G7" s="367"/>
      <c r="H7" s="367"/>
      <c r="L7" s="21"/>
    </row>
    <row r="8" spans="1:31" s="2" customFormat="1" ht="12" customHeight="1">
      <c r="A8" s="35"/>
      <c r="B8" s="40"/>
      <c r="C8" s="35"/>
      <c r="D8" s="106" t="s">
        <v>91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8" t="s">
        <v>584</v>
      </c>
      <c r="F9" s="369"/>
      <c r="G9" s="369"/>
      <c r="H9" s="36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13. 9. 2023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0" t="str">
        <f>'Rekapitulace stavby'!E14</f>
        <v>Vyplň údaj</v>
      </c>
      <c r="F18" s="371"/>
      <c r="G18" s="371"/>
      <c r="H18" s="37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35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37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39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2" t="s">
        <v>19</v>
      </c>
      <c r="F27" s="372"/>
      <c r="G27" s="372"/>
      <c r="H27" s="37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41</v>
      </c>
      <c r="E30" s="35"/>
      <c r="F30" s="35"/>
      <c r="G30" s="35"/>
      <c r="H30" s="35"/>
      <c r="I30" s="35"/>
      <c r="J30" s="115">
        <f>ROUND(J89,2)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43</v>
      </c>
      <c r="G32" s="35"/>
      <c r="H32" s="35"/>
      <c r="I32" s="116" t="s">
        <v>42</v>
      </c>
      <c r="J32" s="116" t="s">
        <v>44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45</v>
      </c>
      <c r="E33" s="106" t="s">
        <v>46</v>
      </c>
      <c r="F33" s="118">
        <f>ROUND((SUM(BE89:BE274)),2)</f>
        <v>0</v>
      </c>
      <c r="G33" s="35"/>
      <c r="H33" s="35"/>
      <c r="I33" s="119">
        <v>0.21</v>
      </c>
      <c r="J33" s="118">
        <f>ROUND(((SUM(BE89:BE274))*I33),2)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47</v>
      </c>
      <c r="F34" s="118">
        <f>ROUND((SUM(BF89:BF274)),2)</f>
        <v>0</v>
      </c>
      <c r="G34" s="35"/>
      <c r="H34" s="35"/>
      <c r="I34" s="119">
        <v>0.15</v>
      </c>
      <c r="J34" s="118">
        <f>ROUND(((SUM(BF89:BF274))*I34),2)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48</v>
      </c>
      <c r="F35" s="118">
        <f>ROUND((SUM(BG89:BG274)),2)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49</v>
      </c>
      <c r="F36" s="118">
        <f>ROUND((SUM(BH89:BH274)),2)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50</v>
      </c>
      <c r="F37" s="118">
        <f>ROUND((SUM(BI89:BI274)),2)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51</v>
      </c>
      <c r="E39" s="122"/>
      <c r="F39" s="122"/>
      <c r="G39" s="123" t="s">
        <v>52</v>
      </c>
      <c r="H39" s="124" t="s">
        <v>53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3" t="str">
        <f>E7</f>
        <v>Opravy a malby 1. a 2.n.p. objektu Střelnice č.p.691, Děčín</v>
      </c>
      <c r="F48" s="374"/>
      <c r="G48" s="374"/>
      <c r="H48" s="37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5" t="str">
        <f>E9</f>
        <v>2 - Opravy a malby velkého sálu</v>
      </c>
      <c r="F50" s="375"/>
      <c r="G50" s="375"/>
      <c r="H50" s="37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Objekt Střelnice č.p.691, Děčín</v>
      </c>
      <c r="G52" s="37"/>
      <c r="H52" s="37"/>
      <c r="I52" s="30" t="s">
        <v>23</v>
      </c>
      <c r="J52" s="60" t="str">
        <f>IF(J12="","",J12)</f>
        <v>13. 9. 2023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Děčín</v>
      </c>
      <c r="G54" s="37"/>
      <c r="H54" s="37"/>
      <c r="I54" s="30" t="s">
        <v>32</v>
      </c>
      <c r="J54" s="33" t="str">
        <f>E21</f>
        <v>Vladimír Vidai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94</v>
      </c>
      <c r="D57" s="132"/>
      <c r="E57" s="132"/>
      <c r="F57" s="132"/>
      <c r="G57" s="132"/>
      <c r="H57" s="132"/>
      <c r="I57" s="132"/>
      <c r="J57" s="133" t="s">
        <v>95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73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96</v>
      </c>
    </row>
    <row r="60" spans="2:12" s="9" customFormat="1" ht="24.95" customHeight="1">
      <c r="B60" s="135"/>
      <c r="C60" s="136"/>
      <c r="D60" s="137" t="s">
        <v>97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2:12" s="10" customFormat="1" ht="19.9" customHeight="1">
      <c r="B61" s="141"/>
      <c r="C61" s="142"/>
      <c r="D61" s="143" t="s">
        <v>98</v>
      </c>
      <c r="E61" s="144"/>
      <c r="F61" s="144"/>
      <c r="G61" s="144"/>
      <c r="H61" s="144"/>
      <c r="I61" s="144"/>
      <c r="J61" s="145">
        <f>J91</f>
        <v>0</v>
      </c>
      <c r="K61" s="142"/>
      <c r="L61" s="146"/>
    </row>
    <row r="62" spans="2:12" s="10" customFormat="1" ht="19.9" customHeight="1">
      <c r="B62" s="141"/>
      <c r="C62" s="142"/>
      <c r="D62" s="143" t="s">
        <v>99</v>
      </c>
      <c r="E62" s="144"/>
      <c r="F62" s="144"/>
      <c r="G62" s="144"/>
      <c r="H62" s="144"/>
      <c r="I62" s="144"/>
      <c r="J62" s="145">
        <f>J112</f>
        <v>0</v>
      </c>
      <c r="K62" s="142"/>
      <c r="L62" s="146"/>
    </row>
    <row r="63" spans="2:12" s="10" customFormat="1" ht="19.9" customHeight="1">
      <c r="B63" s="141"/>
      <c r="C63" s="142"/>
      <c r="D63" s="143" t="s">
        <v>100</v>
      </c>
      <c r="E63" s="144"/>
      <c r="F63" s="144"/>
      <c r="G63" s="144"/>
      <c r="H63" s="144"/>
      <c r="I63" s="144"/>
      <c r="J63" s="145">
        <f>J137</f>
        <v>0</v>
      </c>
      <c r="K63" s="142"/>
      <c r="L63" s="146"/>
    </row>
    <row r="64" spans="2:12" s="10" customFormat="1" ht="19.9" customHeight="1">
      <c r="B64" s="141"/>
      <c r="C64" s="142"/>
      <c r="D64" s="143" t="s">
        <v>101</v>
      </c>
      <c r="E64" s="144"/>
      <c r="F64" s="144"/>
      <c r="G64" s="144"/>
      <c r="H64" s="144"/>
      <c r="I64" s="144"/>
      <c r="J64" s="145">
        <f>J148</f>
        <v>0</v>
      </c>
      <c r="K64" s="142"/>
      <c r="L64" s="146"/>
    </row>
    <row r="65" spans="2:12" s="10" customFormat="1" ht="19.9" customHeight="1">
      <c r="B65" s="141"/>
      <c r="C65" s="142"/>
      <c r="D65" s="143" t="s">
        <v>102</v>
      </c>
      <c r="E65" s="144"/>
      <c r="F65" s="144"/>
      <c r="G65" s="144"/>
      <c r="H65" s="144"/>
      <c r="I65" s="144"/>
      <c r="J65" s="145">
        <f>J157</f>
        <v>0</v>
      </c>
      <c r="K65" s="142"/>
      <c r="L65" s="146"/>
    </row>
    <row r="66" spans="2:12" s="9" customFormat="1" ht="24.95" customHeight="1">
      <c r="B66" s="135"/>
      <c r="C66" s="136"/>
      <c r="D66" s="137" t="s">
        <v>103</v>
      </c>
      <c r="E66" s="138"/>
      <c r="F66" s="138"/>
      <c r="G66" s="138"/>
      <c r="H66" s="138"/>
      <c r="I66" s="138"/>
      <c r="J66" s="139">
        <f>J160</f>
        <v>0</v>
      </c>
      <c r="K66" s="136"/>
      <c r="L66" s="140"/>
    </row>
    <row r="67" spans="2:12" s="10" customFormat="1" ht="19.9" customHeight="1">
      <c r="B67" s="141"/>
      <c r="C67" s="142"/>
      <c r="D67" s="143" t="s">
        <v>104</v>
      </c>
      <c r="E67" s="144"/>
      <c r="F67" s="144"/>
      <c r="G67" s="144"/>
      <c r="H67" s="144"/>
      <c r="I67" s="144"/>
      <c r="J67" s="145">
        <f>J161</f>
        <v>0</v>
      </c>
      <c r="K67" s="142"/>
      <c r="L67" s="146"/>
    </row>
    <row r="68" spans="2:12" s="10" customFormat="1" ht="19.9" customHeight="1">
      <c r="B68" s="141"/>
      <c r="C68" s="142"/>
      <c r="D68" s="143" t="s">
        <v>106</v>
      </c>
      <c r="E68" s="144"/>
      <c r="F68" s="144"/>
      <c r="G68" s="144"/>
      <c r="H68" s="144"/>
      <c r="I68" s="144"/>
      <c r="J68" s="145">
        <f>J163</f>
        <v>0</v>
      </c>
      <c r="K68" s="142"/>
      <c r="L68" s="146"/>
    </row>
    <row r="69" spans="2:12" s="10" customFormat="1" ht="19.9" customHeight="1">
      <c r="B69" s="141"/>
      <c r="C69" s="142"/>
      <c r="D69" s="143" t="s">
        <v>107</v>
      </c>
      <c r="E69" s="144"/>
      <c r="F69" s="144"/>
      <c r="G69" s="144"/>
      <c r="H69" s="144"/>
      <c r="I69" s="144"/>
      <c r="J69" s="145">
        <f>J200</f>
        <v>0</v>
      </c>
      <c r="K69" s="142"/>
      <c r="L69" s="146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108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73" t="str">
        <f>E7</f>
        <v>Opravy a malby 1. a 2.n.p. objektu Střelnice č.p.691, Děčín</v>
      </c>
      <c r="F79" s="374"/>
      <c r="G79" s="374"/>
      <c r="H79" s="374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91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45" t="str">
        <f>E9</f>
        <v>2 - Opravy a malby velkého sálu</v>
      </c>
      <c r="F81" s="375"/>
      <c r="G81" s="375"/>
      <c r="H81" s="375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F12</f>
        <v>Objekt Střelnice č.p.691, Děčín</v>
      </c>
      <c r="G83" s="37"/>
      <c r="H83" s="37"/>
      <c r="I83" s="30" t="s">
        <v>23</v>
      </c>
      <c r="J83" s="60" t="str">
        <f>IF(J12="","",J12)</f>
        <v>13. 9. 2023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25</v>
      </c>
      <c r="D85" s="37"/>
      <c r="E85" s="37"/>
      <c r="F85" s="28" t="str">
        <f>E15</f>
        <v>Statutární město Děčín</v>
      </c>
      <c r="G85" s="37"/>
      <c r="H85" s="37"/>
      <c r="I85" s="30" t="s">
        <v>32</v>
      </c>
      <c r="J85" s="33" t="str">
        <f>E21</f>
        <v>Vladimír Vidai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30</v>
      </c>
      <c r="D86" s="37"/>
      <c r="E86" s="37"/>
      <c r="F86" s="28" t="str">
        <f>IF(E18="","",E18)</f>
        <v>Vyplň údaj</v>
      </c>
      <c r="G86" s="37"/>
      <c r="H86" s="37"/>
      <c r="I86" s="30" t="s">
        <v>37</v>
      </c>
      <c r="J86" s="33" t="str">
        <f>E24</f>
        <v xml:space="preserve"> 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7"/>
      <c r="B88" s="148"/>
      <c r="C88" s="149" t="s">
        <v>109</v>
      </c>
      <c r="D88" s="150" t="s">
        <v>60</v>
      </c>
      <c r="E88" s="150" t="s">
        <v>56</v>
      </c>
      <c r="F88" s="150" t="s">
        <v>57</v>
      </c>
      <c r="G88" s="150" t="s">
        <v>110</v>
      </c>
      <c r="H88" s="150" t="s">
        <v>111</v>
      </c>
      <c r="I88" s="150" t="s">
        <v>112</v>
      </c>
      <c r="J88" s="150" t="s">
        <v>95</v>
      </c>
      <c r="K88" s="151" t="s">
        <v>113</v>
      </c>
      <c r="L88" s="152"/>
      <c r="M88" s="69" t="s">
        <v>19</v>
      </c>
      <c r="N88" s="70" t="s">
        <v>45</v>
      </c>
      <c r="O88" s="70" t="s">
        <v>114</v>
      </c>
      <c r="P88" s="70" t="s">
        <v>115</v>
      </c>
      <c r="Q88" s="70" t="s">
        <v>116</v>
      </c>
      <c r="R88" s="70" t="s">
        <v>117</v>
      </c>
      <c r="S88" s="70" t="s">
        <v>118</v>
      </c>
      <c r="T88" s="71" t="s">
        <v>119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3" s="2" customFormat="1" ht="22.9" customHeight="1">
      <c r="A89" s="35"/>
      <c r="B89" s="36"/>
      <c r="C89" s="76" t="s">
        <v>120</v>
      </c>
      <c r="D89" s="37"/>
      <c r="E89" s="37"/>
      <c r="F89" s="37"/>
      <c r="G89" s="37"/>
      <c r="H89" s="37"/>
      <c r="I89" s="37"/>
      <c r="J89" s="153">
        <f>BK89</f>
        <v>0</v>
      </c>
      <c r="K89" s="37"/>
      <c r="L89" s="40"/>
      <c r="M89" s="72"/>
      <c r="N89" s="154"/>
      <c r="O89" s="73"/>
      <c r="P89" s="155">
        <f>P90+P160</f>
        <v>0</v>
      </c>
      <c r="Q89" s="73"/>
      <c r="R89" s="155">
        <f>R90+R160</f>
        <v>5.738372050000001</v>
      </c>
      <c r="S89" s="73"/>
      <c r="T89" s="156">
        <f>T90+T160</f>
        <v>3.15879097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74</v>
      </c>
      <c r="AU89" s="18" t="s">
        <v>96</v>
      </c>
      <c r="BK89" s="157">
        <f>BK90+BK160</f>
        <v>0</v>
      </c>
    </row>
    <row r="90" spans="2:63" s="12" customFormat="1" ht="25.9" customHeight="1">
      <c r="B90" s="158"/>
      <c r="C90" s="159"/>
      <c r="D90" s="160" t="s">
        <v>74</v>
      </c>
      <c r="E90" s="161" t="s">
        <v>121</v>
      </c>
      <c r="F90" s="161" t="s">
        <v>122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P91+P112+P137+P148+P157</f>
        <v>0</v>
      </c>
      <c r="Q90" s="166"/>
      <c r="R90" s="167">
        <f>R91+R112+R137+R148+R157</f>
        <v>2.3227090599999998</v>
      </c>
      <c r="S90" s="166"/>
      <c r="T90" s="168">
        <f>T91+T112+T137+T148+T157</f>
        <v>2.627074</v>
      </c>
      <c r="AR90" s="169" t="s">
        <v>80</v>
      </c>
      <c r="AT90" s="170" t="s">
        <v>74</v>
      </c>
      <c r="AU90" s="170" t="s">
        <v>75</v>
      </c>
      <c r="AY90" s="169" t="s">
        <v>123</v>
      </c>
      <c r="BK90" s="171">
        <f>BK91+BK112+BK137+BK148+BK157</f>
        <v>0</v>
      </c>
    </row>
    <row r="91" spans="2:63" s="12" customFormat="1" ht="22.9" customHeight="1">
      <c r="B91" s="158"/>
      <c r="C91" s="159"/>
      <c r="D91" s="160" t="s">
        <v>74</v>
      </c>
      <c r="E91" s="172" t="s">
        <v>124</v>
      </c>
      <c r="F91" s="172" t="s">
        <v>125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SUM(P92:P111)</f>
        <v>0</v>
      </c>
      <c r="Q91" s="166"/>
      <c r="R91" s="167">
        <f>SUM(R92:R111)</f>
        <v>2.3031001</v>
      </c>
      <c r="S91" s="166"/>
      <c r="T91" s="168">
        <f>SUM(T92:T111)</f>
        <v>0</v>
      </c>
      <c r="AR91" s="169" t="s">
        <v>80</v>
      </c>
      <c r="AT91" s="170" t="s">
        <v>74</v>
      </c>
      <c r="AU91" s="170" t="s">
        <v>80</v>
      </c>
      <c r="AY91" s="169" t="s">
        <v>123</v>
      </c>
      <c r="BK91" s="171">
        <f>SUM(BK92:BK111)</f>
        <v>0</v>
      </c>
    </row>
    <row r="92" spans="1:65" s="2" customFormat="1" ht="21.75" customHeight="1">
      <c r="A92" s="35"/>
      <c r="B92" s="36"/>
      <c r="C92" s="174" t="s">
        <v>80</v>
      </c>
      <c r="D92" s="174" t="s">
        <v>126</v>
      </c>
      <c r="E92" s="175" t="s">
        <v>585</v>
      </c>
      <c r="F92" s="176" t="s">
        <v>586</v>
      </c>
      <c r="G92" s="177" t="s">
        <v>129</v>
      </c>
      <c r="H92" s="178">
        <v>20.841</v>
      </c>
      <c r="I92" s="179"/>
      <c r="J92" s="180">
        <f>ROUND(I92*H92,2)</f>
        <v>0</v>
      </c>
      <c r="K92" s="176" t="s">
        <v>130</v>
      </c>
      <c r="L92" s="40"/>
      <c r="M92" s="181" t="s">
        <v>19</v>
      </c>
      <c r="N92" s="182" t="s">
        <v>46</v>
      </c>
      <c r="O92" s="65"/>
      <c r="P92" s="183">
        <f>O92*H92</f>
        <v>0</v>
      </c>
      <c r="Q92" s="183">
        <v>0.0037</v>
      </c>
      <c r="R92" s="183">
        <f>Q92*H92</f>
        <v>0.0771117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131</v>
      </c>
      <c r="AT92" s="185" t="s">
        <v>126</v>
      </c>
      <c r="AU92" s="185" t="s">
        <v>84</v>
      </c>
      <c r="AY92" s="18" t="s">
        <v>123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80</v>
      </c>
      <c r="BK92" s="186">
        <f>ROUND(I92*H92,2)</f>
        <v>0</v>
      </c>
      <c r="BL92" s="18" t="s">
        <v>131</v>
      </c>
      <c r="BM92" s="185" t="s">
        <v>587</v>
      </c>
    </row>
    <row r="93" spans="1:47" s="2" customFormat="1" ht="11.25">
      <c r="A93" s="35"/>
      <c r="B93" s="36"/>
      <c r="C93" s="37"/>
      <c r="D93" s="187" t="s">
        <v>133</v>
      </c>
      <c r="E93" s="37"/>
      <c r="F93" s="188" t="s">
        <v>588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133</v>
      </c>
      <c r="AU93" s="18" t="s">
        <v>84</v>
      </c>
    </row>
    <row r="94" spans="2:51" s="13" customFormat="1" ht="11.25">
      <c r="B94" s="192"/>
      <c r="C94" s="193"/>
      <c r="D94" s="194" t="s">
        <v>135</v>
      </c>
      <c r="E94" s="203" t="s">
        <v>19</v>
      </c>
      <c r="F94" s="195" t="s">
        <v>589</v>
      </c>
      <c r="G94" s="193"/>
      <c r="H94" s="196">
        <v>42.817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135</v>
      </c>
      <c r="AU94" s="202" t="s">
        <v>84</v>
      </c>
      <c r="AV94" s="13" t="s">
        <v>84</v>
      </c>
      <c r="AW94" s="13" t="s">
        <v>36</v>
      </c>
      <c r="AX94" s="13" t="s">
        <v>75</v>
      </c>
      <c r="AY94" s="202" t="s">
        <v>123</v>
      </c>
    </row>
    <row r="95" spans="2:51" s="13" customFormat="1" ht="11.25">
      <c r="B95" s="192"/>
      <c r="C95" s="193"/>
      <c r="D95" s="194" t="s">
        <v>135</v>
      </c>
      <c r="E95" s="203" t="s">
        <v>19</v>
      </c>
      <c r="F95" s="195" t="s">
        <v>590</v>
      </c>
      <c r="G95" s="193"/>
      <c r="H95" s="196">
        <v>142.84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135</v>
      </c>
      <c r="AU95" s="202" t="s">
        <v>84</v>
      </c>
      <c r="AV95" s="13" t="s">
        <v>84</v>
      </c>
      <c r="AW95" s="13" t="s">
        <v>36</v>
      </c>
      <c r="AX95" s="13" t="s">
        <v>75</v>
      </c>
      <c r="AY95" s="202" t="s">
        <v>123</v>
      </c>
    </row>
    <row r="96" spans="2:51" s="13" customFormat="1" ht="11.25">
      <c r="B96" s="192"/>
      <c r="C96" s="193"/>
      <c r="D96" s="194" t="s">
        <v>135</v>
      </c>
      <c r="E96" s="203" t="s">
        <v>19</v>
      </c>
      <c r="F96" s="195" t="s">
        <v>591</v>
      </c>
      <c r="G96" s="193"/>
      <c r="H96" s="196">
        <v>76.218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135</v>
      </c>
      <c r="AU96" s="202" t="s">
        <v>84</v>
      </c>
      <c r="AV96" s="13" t="s">
        <v>84</v>
      </c>
      <c r="AW96" s="13" t="s">
        <v>36</v>
      </c>
      <c r="AX96" s="13" t="s">
        <v>75</v>
      </c>
      <c r="AY96" s="202" t="s">
        <v>123</v>
      </c>
    </row>
    <row r="97" spans="2:51" s="15" customFormat="1" ht="11.25">
      <c r="B97" s="215"/>
      <c r="C97" s="216"/>
      <c r="D97" s="194" t="s">
        <v>135</v>
      </c>
      <c r="E97" s="217" t="s">
        <v>19</v>
      </c>
      <c r="F97" s="218" t="s">
        <v>592</v>
      </c>
      <c r="G97" s="216"/>
      <c r="H97" s="219">
        <v>261.875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135</v>
      </c>
      <c r="AU97" s="225" t="s">
        <v>84</v>
      </c>
      <c r="AV97" s="15" t="s">
        <v>142</v>
      </c>
      <c r="AW97" s="15" t="s">
        <v>36</v>
      </c>
      <c r="AX97" s="15" t="s">
        <v>75</v>
      </c>
      <c r="AY97" s="225" t="s">
        <v>123</v>
      </c>
    </row>
    <row r="98" spans="2:51" s="13" customFormat="1" ht="11.25">
      <c r="B98" s="192"/>
      <c r="C98" s="193"/>
      <c r="D98" s="194" t="s">
        <v>135</v>
      </c>
      <c r="E98" s="203" t="s">
        <v>19</v>
      </c>
      <c r="F98" s="195" t="s">
        <v>593</v>
      </c>
      <c r="G98" s="193"/>
      <c r="H98" s="196">
        <v>432.818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135</v>
      </c>
      <c r="AU98" s="202" t="s">
        <v>84</v>
      </c>
      <c r="AV98" s="13" t="s">
        <v>84</v>
      </c>
      <c r="AW98" s="13" t="s">
        <v>36</v>
      </c>
      <c r="AX98" s="13" t="s">
        <v>75</v>
      </c>
      <c r="AY98" s="202" t="s">
        <v>123</v>
      </c>
    </row>
    <row r="99" spans="2:51" s="15" customFormat="1" ht="11.25">
      <c r="B99" s="215"/>
      <c r="C99" s="216"/>
      <c r="D99" s="194" t="s">
        <v>135</v>
      </c>
      <c r="E99" s="217" t="s">
        <v>19</v>
      </c>
      <c r="F99" s="218" t="s">
        <v>594</v>
      </c>
      <c r="G99" s="216"/>
      <c r="H99" s="219">
        <v>432.818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135</v>
      </c>
      <c r="AU99" s="225" t="s">
        <v>84</v>
      </c>
      <c r="AV99" s="15" t="s">
        <v>142</v>
      </c>
      <c r="AW99" s="15" t="s">
        <v>36</v>
      </c>
      <c r="AX99" s="15" t="s">
        <v>75</v>
      </c>
      <c r="AY99" s="225" t="s">
        <v>123</v>
      </c>
    </row>
    <row r="100" spans="2:51" s="14" customFormat="1" ht="11.25">
      <c r="B100" s="204"/>
      <c r="C100" s="205"/>
      <c r="D100" s="194" t="s">
        <v>135</v>
      </c>
      <c r="E100" s="206" t="s">
        <v>19</v>
      </c>
      <c r="F100" s="207" t="s">
        <v>151</v>
      </c>
      <c r="G100" s="205"/>
      <c r="H100" s="208">
        <v>694.693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135</v>
      </c>
      <c r="AU100" s="214" t="s">
        <v>84</v>
      </c>
      <c r="AV100" s="14" t="s">
        <v>131</v>
      </c>
      <c r="AW100" s="14" t="s">
        <v>36</v>
      </c>
      <c r="AX100" s="14" t="s">
        <v>80</v>
      </c>
      <c r="AY100" s="214" t="s">
        <v>123</v>
      </c>
    </row>
    <row r="101" spans="2:51" s="13" customFormat="1" ht="11.25">
      <c r="B101" s="192"/>
      <c r="C101" s="193"/>
      <c r="D101" s="194" t="s">
        <v>135</v>
      </c>
      <c r="E101" s="193"/>
      <c r="F101" s="195" t="s">
        <v>595</v>
      </c>
      <c r="G101" s="193"/>
      <c r="H101" s="196">
        <v>20.841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135</v>
      </c>
      <c r="AU101" s="202" t="s">
        <v>84</v>
      </c>
      <c r="AV101" s="13" t="s">
        <v>84</v>
      </c>
      <c r="AW101" s="13" t="s">
        <v>4</v>
      </c>
      <c r="AX101" s="13" t="s">
        <v>80</v>
      </c>
      <c r="AY101" s="202" t="s">
        <v>123</v>
      </c>
    </row>
    <row r="102" spans="1:65" s="2" customFormat="1" ht="21.75" customHeight="1">
      <c r="A102" s="35"/>
      <c r="B102" s="36"/>
      <c r="C102" s="174" t="s">
        <v>84</v>
      </c>
      <c r="D102" s="174" t="s">
        <v>126</v>
      </c>
      <c r="E102" s="175" t="s">
        <v>137</v>
      </c>
      <c r="F102" s="176" t="s">
        <v>138</v>
      </c>
      <c r="G102" s="177" t="s">
        <v>129</v>
      </c>
      <c r="H102" s="178">
        <v>13.894</v>
      </c>
      <c r="I102" s="179"/>
      <c r="J102" s="180">
        <f>ROUND(I102*H102,2)</f>
        <v>0</v>
      </c>
      <c r="K102" s="176" t="s">
        <v>130</v>
      </c>
      <c r="L102" s="40"/>
      <c r="M102" s="181" t="s">
        <v>19</v>
      </c>
      <c r="N102" s="182" t="s">
        <v>46</v>
      </c>
      <c r="O102" s="65"/>
      <c r="P102" s="183">
        <f>O102*H102</f>
        <v>0</v>
      </c>
      <c r="Q102" s="183">
        <v>0.0415</v>
      </c>
      <c r="R102" s="183">
        <f>Q102*H102</f>
        <v>0.576601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131</v>
      </c>
      <c r="AT102" s="185" t="s">
        <v>126</v>
      </c>
      <c r="AU102" s="185" t="s">
        <v>84</v>
      </c>
      <c r="AY102" s="18" t="s">
        <v>123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131</v>
      </c>
      <c r="BM102" s="185" t="s">
        <v>596</v>
      </c>
    </row>
    <row r="103" spans="1:47" s="2" customFormat="1" ht="11.25">
      <c r="A103" s="35"/>
      <c r="B103" s="36"/>
      <c r="C103" s="37"/>
      <c r="D103" s="187" t="s">
        <v>133</v>
      </c>
      <c r="E103" s="37"/>
      <c r="F103" s="188" t="s">
        <v>140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133</v>
      </c>
      <c r="AU103" s="18" t="s">
        <v>84</v>
      </c>
    </row>
    <row r="104" spans="2:51" s="13" customFormat="1" ht="11.25">
      <c r="B104" s="192"/>
      <c r="C104" s="193"/>
      <c r="D104" s="194" t="s">
        <v>135</v>
      </c>
      <c r="E104" s="193"/>
      <c r="F104" s="195" t="s">
        <v>597</v>
      </c>
      <c r="G104" s="193"/>
      <c r="H104" s="196">
        <v>13.894</v>
      </c>
      <c r="I104" s="197"/>
      <c r="J104" s="193"/>
      <c r="K104" s="193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135</v>
      </c>
      <c r="AU104" s="202" t="s">
        <v>84</v>
      </c>
      <c r="AV104" s="13" t="s">
        <v>84</v>
      </c>
      <c r="AW104" s="13" t="s">
        <v>4</v>
      </c>
      <c r="AX104" s="13" t="s">
        <v>80</v>
      </c>
      <c r="AY104" s="202" t="s">
        <v>123</v>
      </c>
    </row>
    <row r="105" spans="1:65" s="2" customFormat="1" ht="24.2" customHeight="1">
      <c r="A105" s="35"/>
      <c r="B105" s="36"/>
      <c r="C105" s="174" t="s">
        <v>142</v>
      </c>
      <c r="D105" s="174" t="s">
        <v>126</v>
      </c>
      <c r="E105" s="175" t="s">
        <v>185</v>
      </c>
      <c r="F105" s="176" t="s">
        <v>186</v>
      </c>
      <c r="G105" s="177" t="s">
        <v>129</v>
      </c>
      <c r="H105" s="178">
        <v>53.292</v>
      </c>
      <c r="I105" s="179"/>
      <c r="J105" s="180">
        <f>ROUND(I105*H105,2)</f>
        <v>0</v>
      </c>
      <c r="K105" s="176" t="s">
        <v>130</v>
      </c>
      <c r="L105" s="40"/>
      <c r="M105" s="181" t="s">
        <v>19</v>
      </c>
      <c r="N105" s="182" t="s">
        <v>46</v>
      </c>
      <c r="O105" s="65"/>
      <c r="P105" s="183">
        <f>O105*H105</f>
        <v>0</v>
      </c>
      <c r="Q105" s="183">
        <v>0.0102</v>
      </c>
      <c r="R105" s="183">
        <f>Q105*H105</f>
        <v>0.5435784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131</v>
      </c>
      <c r="AT105" s="185" t="s">
        <v>126</v>
      </c>
      <c r="AU105" s="185" t="s">
        <v>84</v>
      </c>
      <c r="AY105" s="18" t="s">
        <v>123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131</v>
      </c>
      <c r="BM105" s="185" t="s">
        <v>598</v>
      </c>
    </row>
    <row r="106" spans="1:47" s="2" customFormat="1" ht="11.25">
      <c r="A106" s="35"/>
      <c r="B106" s="36"/>
      <c r="C106" s="37"/>
      <c r="D106" s="187" t="s">
        <v>133</v>
      </c>
      <c r="E106" s="37"/>
      <c r="F106" s="188" t="s">
        <v>188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133</v>
      </c>
      <c r="AU106" s="18" t="s">
        <v>84</v>
      </c>
    </row>
    <row r="107" spans="2:51" s="13" customFormat="1" ht="11.25">
      <c r="B107" s="192"/>
      <c r="C107" s="193"/>
      <c r="D107" s="194" t="s">
        <v>135</v>
      </c>
      <c r="E107" s="203" t="s">
        <v>19</v>
      </c>
      <c r="F107" s="195" t="s">
        <v>599</v>
      </c>
      <c r="G107" s="193"/>
      <c r="H107" s="196">
        <v>2664.598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135</v>
      </c>
      <c r="AU107" s="202" t="s">
        <v>84</v>
      </c>
      <c r="AV107" s="13" t="s">
        <v>84</v>
      </c>
      <c r="AW107" s="13" t="s">
        <v>36</v>
      </c>
      <c r="AX107" s="13" t="s">
        <v>80</v>
      </c>
      <c r="AY107" s="202" t="s">
        <v>123</v>
      </c>
    </row>
    <row r="108" spans="2:51" s="13" customFormat="1" ht="11.25">
      <c r="B108" s="192"/>
      <c r="C108" s="193"/>
      <c r="D108" s="194" t="s">
        <v>135</v>
      </c>
      <c r="E108" s="193"/>
      <c r="F108" s="195" t="s">
        <v>600</v>
      </c>
      <c r="G108" s="193"/>
      <c r="H108" s="196">
        <v>53.292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135</v>
      </c>
      <c r="AU108" s="202" t="s">
        <v>84</v>
      </c>
      <c r="AV108" s="13" t="s">
        <v>84</v>
      </c>
      <c r="AW108" s="13" t="s">
        <v>4</v>
      </c>
      <c r="AX108" s="13" t="s">
        <v>80</v>
      </c>
      <c r="AY108" s="202" t="s">
        <v>123</v>
      </c>
    </row>
    <row r="109" spans="1:65" s="2" customFormat="1" ht="21.75" customHeight="1">
      <c r="A109" s="35"/>
      <c r="B109" s="36"/>
      <c r="C109" s="174" t="s">
        <v>131</v>
      </c>
      <c r="D109" s="174" t="s">
        <v>126</v>
      </c>
      <c r="E109" s="175" t="s">
        <v>191</v>
      </c>
      <c r="F109" s="176" t="s">
        <v>192</v>
      </c>
      <c r="G109" s="177" t="s">
        <v>129</v>
      </c>
      <c r="H109" s="178">
        <v>26.646</v>
      </c>
      <c r="I109" s="179"/>
      <c r="J109" s="180">
        <f>ROUND(I109*H109,2)</f>
        <v>0</v>
      </c>
      <c r="K109" s="176" t="s">
        <v>130</v>
      </c>
      <c r="L109" s="40"/>
      <c r="M109" s="181" t="s">
        <v>19</v>
      </c>
      <c r="N109" s="182" t="s">
        <v>46</v>
      </c>
      <c r="O109" s="65"/>
      <c r="P109" s="183">
        <f>O109*H109</f>
        <v>0</v>
      </c>
      <c r="Q109" s="183">
        <v>0.0415</v>
      </c>
      <c r="R109" s="183">
        <f>Q109*H109</f>
        <v>1.105809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131</v>
      </c>
      <c r="AT109" s="185" t="s">
        <v>126</v>
      </c>
      <c r="AU109" s="185" t="s">
        <v>84</v>
      </c>
      <c r="AY109" s="18" t="s">
        <v>123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131</v>
      </c>
      <c r="BM109" s="185" t="s">
        <v>601</v>
      </c>
    </row>
    <row r="110" spans="1:47" s="2" customFormat="1" ht="11.25">
      <c r="A110" s="35"/>
      <c r="B110" s="36"/>
      <c r="C110" s="37"/>
      <c r="D110" s="187" t="s">
        <v>133</v>
      </c>
      <c r="E110" s="37"/>
      <c r="F110" s="188" t="s">
        <v>194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133</v>
      </c>
      <c r="AU110" s="18" t="s">
        <v>84</v>
      </c>
    </row>
    <row r="111" spans="2:51" s="13" customFormat="1" ht="11.25">
      <c r="B111" s="192"/>
      <c r="C111" s="193"/>
      <c r="D111" s="194" t="s">
        <v>135</v>
      </c>
      <c r="E111" s="193"/>
      <c r="F111" s="195" t="s">
        <v>602</v>
      </c>
      <c r="G111" s="193"/>
      <c r="H111" s="196">
        <v>26.646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135</v>
      </c>
      <c r="AU111" s="202" t="s">
        <v>84</v>
      </c>
      <c r="AV111" s="13" t="s">
        <v>84</v>
      </c>
      <c r="AW111" s="13" t="s">
        <v>4</v>
      </c>
      <c r="AX111" s="13" t="s">
        <v>80</v>
      </c>
      <c r="AY111" s="202" t="s">
        <v>123</v>
      </c>
    </row>
    <row r="112" spans="2:63" s="12" customFormat="1" ht="22.9" customHeight="1">
      <c r="B112" s="158"/>
      <c r="C112" s="159"/>
      <c r="D112" s="160" t="s">
        <v>74</v>
      </c>
      <c r="E112" s="172" t="s">
        <v>210</v>
      </c>
      <c r="F112" s="172" t="s">
        <v>211</v>
      </c>
      <c r="G112" s="159"/>
      <c r="H112" s="159"/>
      <c r="I112" s="162"/>
      <c r="J112" s="173">
        <f>BK112</f>
        <v>0</v>
      </c>
      <c r="K112" s="159"/>
      <c r="L112" s="164"/>
      <c r="M112" s="165"/>
      <c r="N112" s="166"/>
      <c r="O112" s="166"/>
      <c r="P112" s="167">
        <f>SUM(P113:P136)</f>
        <v>0</v>
      </c>
      <c r="Q112" s="166"/>
      <c r="R112" s="167">
        <f>SUM(R113:R136)</f>
        <v>0.01960896</v>
      </c>
      <c r="S112" s="166"/>
      <c r="T112" s="168">
        <f>SUM(T113:T136)</f>
        <v>0</v>
      </c>
      <c r="AR112" s="169" t="s">
        <v>80</v>
      </c>
      <c r="AT112" s="170" t="s">
        <v>74</v>
      </c>
      <c r="AU112" s="170" t="s">
        <v>80</v>
      </c>
      <c r="AY112" s="169" t="s">
        <v>123</v>
      </c>
      <c r="BK112" s="171">
        <f>SUM(BK113:BK136)</f>
        <v>0</v>
      </c>
    </row>
    <row r="113" spans="1:65" s="2" customFormat="1" ht="24.2" customHeight="1">
      <c r="A113" s="35"/>
      <c r="B113" s="36"/>
      <c r="C113" s="174" t="s">
        <v>157</v>
      </c>
      <c r="D113" s="174" t="s">
        <v>126</v>
      </c>
      <c r="E113" s="175" t="s">
        <v>603</v>
      </c>
      <c r="F113" s="176" t="s">
        <v>604</v>
      </c>
      <c r="G113" s="177" t="s">
        <v>145</v>
      </c>
      <c r="H113" s="178">
        <v>217.84</v>
      </c>
      <c r="I113" s="179"/>
      <c r="J113" s="180">
        <f>ROUND(I113*H113,2)</f>
        <v>0</v>
      </c>
      <c r="K113" s="176" t="s">
        <v>130</v>
      </c>
      <c r="L113" s="40"/>
      <c r="M113" s="181" t="s">
        <v>19</v>
      </c>
      <c r="N113" s="182" t="s">
        <v>46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131</v>
      </c>
      <c r="AT113" s="185" t="s">
        <v>126</v>
      </c>
      <c r="AU113" s="185" t="s">
        <v>84</v>
      </c>
      <c r="AY113" s="18" t="s">
        <v>123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131</v>
      </c>
      <c r="BM113" s="185" t="s">
        <v>605</v>
      </c>
    </row>
    <row r="114" spans="1:47" s="2" customFormat="1" ht="11.25">
      <c r="A114" s="35"/>
      <c r="B114" s="36"/>
      <c r="C114" s="37"/>
      <c r="D114" s="187" t="s">
        <v>133</v>
      </c>
      <c r="E114" s="37"/>
      <c r="F114" s="188" t="s">
        <v>606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133</v>
      </c>
      <c r="AU114" s="18" t="s">
        <v>84</v>
      </c>
    </row>
    <row r="115" spans="2:51" s="13" customFormat="1" ht="11.25">
      <c r="B115" s="192"/>
      <c r="C115" s="193"/>
      <c r="D115" s="194" t="s">
        <v>135</v>
      </c>
      <c r="E115" s="203" t="s">
        <v>19</v>
      </c>
      <c r="F115" s="195" t="s">
        <v>607</v>
      </c>
      <c r="G115" s="193"/>
      <c r="H115" s="196">
        <v>217.84</v>
      </c>
      <c r="I115" s="197"/>
      <c r="J115" s="193"/>
      <c r="K115" s="193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135</v>
      </c>
      <c r="AU115" s="202" t="s">
        <v>84</v>
      </c>
      <c r="AV115" s="13" t="s">
        <v>84</v>
      </c>
      <c r="AW115" s="13" t="s">
        <v>36</v>
      </c>
      <c r="AX115" s="13" t="s">
        <v>80</v>
      </c>
      <c r="AY115" s="202" t="s">
        <v>123</v>
      </c>
    </row>
    <row r="116" spans="1:65" s="2" customFormat="1" ht="24.2" customHeight="1">
      <c r="A116" s="35"/>
      <c r="B116" s="36"/>
      <c r="C116" s="174" t="s">
        <v>163</v>
      </c>
      <c r="D116" s="174" t="s">
        <v>126</v>
      </c>
      <c r="E116" s="175" t="s">
        <v>608</v>
      </c>
      <c r="F116" s="176" t="s">
        <v>609</v>
      </c>
      <c r="G116" s="177" t="s">
        <v>145</v>
      </c>
      <c r="H116" s="178">
        <v>3049.76</v>
      </c>
      <c r="I116" s="179"/>
      <c r="J116" s="180">
        <f>ROUND(I116*H116,2)</f>
        <v>0</v>
      </c>
      <c r="K116" s="176" t="s">
        <v>130</v>
      </c>
      <c r="L116" s="40"/>
      <c r="M116" s="181" t="s">
        <v>19</v>
      </c>
      <c r="N116" s="182" t="s">
        <v>46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131</v>
      </c>
      <c r="AT116" s="185" t="s">
        <v>126</v>
      </c>
      <c r="AU116" s="185" t="s">
        <v>84</v>
      </c>
      <c r="AY116" s="18" t="s">
        <v>123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80</v>
      </c>
      <c r="BK116" s="186">
        <f>ROUND(I116*H116,2)</f>
        <v>0</v>
      </c>
      <c r="BL116" s="18" t="s">
        <v>131</v>
      </c>
      <c r="BM116" s="185" t="s">
        <v>610</v>
      </c>
    </row>
    <row r="117" spans="1:47" s="2" customFormat="1" ht="11.25">
      <c r="A117" s="35"/>
      <c r="B117" s="36"/>
      <c r="C117" s="37"/>
      <c r="D117" s="187" t="s">
        <v>133</v>
      </c>
      <c r="E117" s="37"/>
      <c r="F117" s="188" t="s">
        <v>611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133</v>
      </c>
      <c r="AU117" s="18" t="s">
        <v>84</v>
      </c>
    </row>
    <row r="118" spans="2:51" s="13" customFormat="1" ht="11.25">
      <c r="B118" s="192"/>
      <c r="C118" s="193"/>
      <c r="D118" s="194" t="s">
        <v>135</v>
      </c>
      <c r="E118" s="193"/>
      <c r="F118" s="195" t="s">
        <v>612</v>
      </c>
      <c r="G118" s="193"/>
      <c r="H118" s="196">
        <v>3049.76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135</v>
      </c>
      <c r="AU118" s="202" t="s">
        <v>84</v>
      </c>
      <c r="AV118" s="13" t="s">
        <v>84</v>
      </c>
      <c r="AW118" s="13" t="s">
        <v>4</v>
      </c>
      <c r="AX118" s="13" t="s">
        <v>80</v>
      </c>
      <c r="AY118" s="202" t="s">
        <v>123</v>
      </c>
    </row>
    <row r="119" spans="1:65" s="2" customFormat="1" ht="24.2" customHeight="1">
      <c r="A119" s="35"/>
      <c r="B119" s="36"/>
      <c r="C119" s="174" t="s">
        <v>169</v>
      </c>
      <c r="D119" s="174" t="s">
        <v>126</v>
      </c>
      <c r="E119" s="175" t="s">
        <v>613</v>
      </c>
      <c r="F119" s="176" t="s">
        <v>614</v>
      </c>
      <c r="G119" s="177" t="s">
        <v>145</v>
      </c>
      <c r="H119" s="178">
        <v>217.84</v>
      </c>
      <c r="I119" s="179"/>
      <c r="J119" s="180">
        <f>ROUND(I119*H119,2)</f>
        <v>0</v>
      </c>
      <c r="K119" s="176" t="s">
        <v>130</v>
      </c>
      <c r="L119" s="40"/>
      <c r="M119" s="181" t="s">
        <v>19</v>
      </c>
      <c r="N119" s="182" t="s">
        <v>46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131</v>
      </c>
      <c r="AT119" s="185" t="s">
        <v>126</v>
      </c>
      <c r="AU119" s="185" t="s">
        <v>84</v>
      </c>
      <c r="AY119" s="18" t="s">
        <v>123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80</v>
      </c>
      <c r="BK119" s="186">
        <f>ROUND(I119*H119,2)</f>
        <v>0</v>
      </c>
      <c r="BL119" s="18" t="s">
        <v>131</v>
      </c>
      <c r="BM119" s="185" t="s">
        <v>615</v>
      </c>
    </row>
    <row r="120" spans="1:47" s="2" customFormat="1" ht="11.25">
      <c r="A120" s="35"/>
      <c r="B120" s="36"/>
      <c r="C120" s="37"/>
      <c r="D120" s="187" t="s">
        <v>133</v>
      </c>
      <c r="E120" s="37"/>
      <c r="F120" s="188" t="s">
        <v>616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133</v>
      </c>
      <c r="AU120" s="18" t="s">
        <v>84</v>
      </c>
    </row>
    <row r="121" spans="1:65" s="2" customFormat="1" ht="24.2" customHeight="1">
      <c r="A121" s="35"/>
      <c r="B121" s="36"/>
      <c r="C121" s="174" t="s">
        <v>174</v>
      </c>
      <c r="D121" s="174" t="s">
        <v>126</v>
      </c>
      <c r="E121" s="175" t="s">
        <v>213</v>
      </c>
      <c r="F121" s="176" t="s">
        <v>214</v>
      </c>
      <c r="G121" s="177" t="s">
        <v>215</v>
      </c>
      <c r="H121" s="178">
        <v>2939.643</v>
      </c>
      <c r="I121" s="179"/>
      <c r="J121" s="180">
        <f>ROUND(I121*H121,2)</f>
        <v>0</v>
      </c>
      <c r="K121" s="176" t="s">
        <v>130</v>
      </c>
      <c r="L121" s="40"/>
      <c r="M121" s="181" t="s">
        <v>19</v>
      </c>
      <c r="N121" s="182" t="s">
        <v>46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131</v>
      </c>
      <c r="AT121" s="185" t="s">
        <v>126</v>
      </c>
      <c r="AU121" s="185" t="s">
        <v>84</v>
      </c>
      <c r="AY121" s="18" t="s">
        <v>123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131</v>
      </c>
      <c r="BM121" s="185" t="s">
        <v>617</v>
      </c>
    </row>
    <row r="122" spans="1:47" s="2" customFormat="1" ht="11.25">
      <c r="A122" s="35"/>
      <c r="B122" s="36"/>
      <c r="C122" s="37"/>
      <c r="D122" s="187" t="s">
        <v>133</v>
      </c>
      <c r="E122" s="37"/>
      <c r="F122" s="188" t="s">
        <v>217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133</v>
      </c>
      <c r="AU122" s="18" t="s">
        <v>84</v>
      </c>
    </row>
    <row r="123" spans="2:51" s="13" customFormat="1" ht="11.25">
      <c r="B123" s="192"/>
      <c r="C123" s="193"/>
      <c r="D123" s="194" t="s">
        <v>135</v>
      </c>
      <c r="E123" s="203" t="s">
        <v>19</v>
      </c>
      <c r="F123" s="195" t="s">
        <v>618</v>
      </c>
      <c r="G123" s="193"/>
      <c r="H123" s="196">
        <v>2939.643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135</v>
      </c>
      <c r="AU123" s="202" t="s">
        <v>84</v>
      </c>
      <c r="AV123" s="13" t="s">
        <v>84</v>
      </c>
      <c r="AW123" s="13" t="s">
        <v>36</v>
      </c>
      <c r="AX123" s="13" t="s">
        <v>80</v>
      </c>
      <c r="AY123" s="202" t="s">
        <v>123</v>
      </c>
    </row>
    <row r="124" spans="1:65" s="2" customFormat="1" ht="24.2" customHeight="1">
      <c r="A124" s="35"/>
      <c r="B124" s="36"/>
      <c r="C124" s="174" t="s">
        <v>179</v>
      </c>
      <c r="D124" s="174" t="s">
        <v>126</v>
      </c>
      <c r="E124" s="175" t="s">
        <v>226</v>
      </c>
      <c r="F124" s="176" t="s">
        <v>227</v>
      </c>
      <c r="G124" s="177" t="s">
        <v>215</v>
      </c>
      <c r="H124" s="178">
        <v>117585.72</v>
      </c>
      <c r="I124" s="179"/>
      <c r="J124" s="180">
        <f>ROUND(I124*H124,2)</f>
        <v>0</v>
      </c>
      <c r="K124" s="176" t="s">
        <v>130</v>
      </c>
      <c r="L124" s="40"/>
      <c r="M124" s="181" t="s">
        <v>19</v>
      </c>
      <c r="N124" s="182" t="s">
        <v>46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131</v>
      </c>
      <c r="AT124" s="185" t="s">
        <v>126</v>
      </c>
      <c r="AU124" s="185" t="s">
        <v>84</v>
      </c>
      <c r="AY124" s="18" t="s">
        <v>123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80</v>
      </c>
      <c r="BK124" s="186">
        <f>ROUND(I124*H124,2)</f>
        <v>0</v>
      </c>
      <c r="BL124" s="18" t="s">
        <v>131</v>
      </c>
      <c r="BM124" s="185" t="s">
        <v>619</v>
      </c>
    </row>
    <row r="125" spans="1:47" s="2" customFormat="1" ht="11.25">
      <c r="A125" s="35"/>
      <c r="B125" s="36"/>
      <c r="C125" s="37"/>
      <c r="D125" s="187" t="s">
        <v>133</v>
      </c>
      <c r="E125" s="37"/>
      <c r="F125" s="188" t="s">
        <v>229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133</v>
      </c>
      <c r="AU125" s="18" t="s">
        <v>84</v>
      </c>
    </row>
    <row r="126" spans="2:51" s="13" customFormat="1" ht="11.25">
      <c r="B126" s="192"/>
      <c r="C126" s="193"/>
      <c r="D126" s="194" t="s">
        <v>135</v>
      </c>
      <c r="E126" s="193"/>
      <c r="F126" s="195" t="s">
        <v>620</v>
      </c>
      <c r="G126" s="193"/>
      <c r="H126" s="196">
        <v>117585.72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135</v>
      </c>
      <c r="AU126" s="202" t="s">
        <v>84</v>
      </c>
      <c r="AV126" s="13" t="s">
        <v>84</v>
      </c>
      <c r="AW126" s="13" t="s">
        <v>4</v>
      </c>
      <c r="AX126" s="13" t="s">
        <v>80</v>
      </c>
      <c r="AY126" s="202" t="s">
        <v>123</v>
      </c>
    </row>
    <row r="127" spans="1:65" s="2" customFormat="1" ht="24.2" customHeight="1">
      <c r="A127" s="35"/>
      <c r="B127" s="36"/>
      <c r="C127" s="174" t="s">
        <v>184</v>
      </c>
      <c r="D127" s="174" t="s">
        <v>126</v>
      </c>
      <c r="E127" s="175" t="s">
        <v>232</v>
      </c>
      <c r="F127" s="176" t="s">
        <v>233</v>
      </c>
      <c r="G127" s="177" t="s">
        <v>215</v>
      </c>
      <c r="H127" s="178">
        <v>2939.643</v>
      </c>
      <c r="I127" s="179"/>
      <c r="J127" s="180">
        <f>ROUND(I127*H127,2)</f>
        <v>0</v>
      </c>
      <c r="K127" s="176" t="s">
        <v>130</v>
      </c>
      <c r="L127" s="40"/>
      <c r="M127" s="181" t="s">
        <v>19</v>
      </c>
      <c r="N127" s="182" t="s">
        <v>46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131</v>
      </c>
      <c r="AT127" s="185" t="s">
        <v>126</v>
      </c>
      <c r="AU127" s="185" t="s">
        <v>84</v>
      </c>
      <c r="AY127" s="18" t="s">
        <v>123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131</v>
      </c>
      <c r="BM127" s="185" t="s">
        <v>621</v>
      </c>
    </row>
    <row r="128" spans="1:47" s="2" customFormat="1" ht="11.25">
      <c r="A128" s="35"/>
      <c r="B128" s="36"/>
      <c r="C128" s="37"/>
      <c r="D128" s="187" t="s">
        <v>133</v>
      </c>
      <c r="E128" s="37"/>
      <c r="F128" s="188" t="s">
        <v>235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133</v>
      </c>
      <c r="AU128" s="18" t="s">
        <v>84</v>
      </c>
    </row>
    <row r="129" spans="1:65" s="2" customFormat="1" ht="24.2" customHeight="1">
      <c r="A129" s="35"/>
      <c r="B129" s="36"/>
      <c r="C129" s="174" t="s">
        <v>190</v>
      </c>
      <c r="D129" s="174" t="s">
        <v>126</v>
      </c>
      <c r="E129" s="175" t="s">
        <v>237</v>
      </c>
      <c r="F129" s="176" t="s">
        <v>238</v>
      </c>
      <c r="G129" s="177" t="s">
        <v>145</v>
      </c>
      <c r="H129" s="178">
        <v>93.376</v>
      </c>
      <c r="I129" s="179"/>
      <c r="J129" s="180">
        <f>ROUND(I129*H129,2)</f>
        <v>0</v>
      </c>
      <c r="K129" s="176" t="s">
        <v>130</v>
      </c>
      <c r="L129" s="40"/>
      <c r="M129" s="181" t="s">
        <v>19</v>
      </c>
      <c r="N129" s="182" t="s">
        <v>46</v>
      </c>
      <c r="O129" s="65"/>
      <c r="P129" s="183">
        <f>O129*H129</f>
        <v>0</v>
      </c>
      <c r="Q129" s="183">
        <v>0.00021</v>
      </c>
      <c r="R129" s="183">
        <f>Q129*H129</f>
        <v>0.01960896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131</v>
      </c>
      <c r="AT129" s="185" t="s">
        <v>126</v>
      </c>
      <c r="AU129" s="185" t="s">
        <v>84</v>
      </c>
      <c r="AY129" s="18" t="s">
        <v>123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80</v>
      </c>
      <c r="BK129" s="186">
        <f>ROUND(I129*H129,2)</f>
        <v>0</v>
      </c>
      <c r="BL129" s="18" t="s">
        <v>131</v>
      </c>
      <c r="BM129" s="185" t="s">
        <v>622</v>
      </c>
    </row>
    <row r="130" spans="1:47" s="2" customFormat="1" ht="11.25">
      <c r="A130" s="35"/>
      <c r="B130" s="36"/>
      <c r="C130" s="37"/>
      <c r="D130" s="187" t="s">
        <v>133</v>
      </c>
      <c r="E130" s="37"/>
      <c r="F130" s="188" t="s">
        <v>240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133</v>
      </c>
      <c r="AU130" s="18" t="s">
        <v>84</v>
      </c>
    </row>
    <row r="131" spans="2:51" s="13" customFormat="1" ht="11.25">
      <c r="B131" s="192"/>
      <c r="C131" s="193"/>
      <c r="D131" s="194" t="s">
        <v>135</v>
      </c>
      <c r="E131" s="203" t="s">
        <v>19</v>
      </c>
      <c r="F131" s="195" t="s">
        <v>623</v>
      </c>
      <c r="G131" s="193"/>
      <c r="H131" s="196">
        <v>40.778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135</v>
      </c>
      <c r="AU131" s="202" t="s">
        <v>84</v>
      </c>
      <c r="AV131" s="13" t="s">
        <v>84</v>
      </c>
      <c r="AW131" s="13" t="s">
        <v>36</v>
      </c>
      <c r="AX131" s="13" t="s">
        <v>75</v>
      </c>
      <c r="AY131" s="202" t="s">
        <v>123</v>
      </c>
    </row>
    <row r="132" spans="2:51" s="13" customFormat="1" ht="11.25">
      <c r="B132" s="192"/>
      <c r="C132" s="193"/>
      <c r="D132" s="194" t="s">
        <v>135</v>
      </c>
      <c r="E132" s="203" t="s">
        <v>19</v>
      </c>
      <c r="F132" s="195" t="s">
        <v>624</v>
      </c>
      <c r="G132" s="193"/>
      <c r="H132" s="196">
        <v>15.798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135</v>
      </c>
      <c r="AU132" s="202" t="s">
        <v>84</v>
      </c>
      <c r="AV132" s="13" t="s">
        <v>84</v>
      </c>
      <c r="AW132" s="13" t="s">
        <v>36</v>
      </c>
      <c r="AX132" s="13" t="s">
        <v>75</v>
      </c>
      <c r="AY132" s="202" t="s">
        <v>123</v>
      </c>
    </row>
    <row r="133" spans="2:51" s="15" customFormat="1" ht="11.25">
      <c r="B133" s="215"/>
      <c r="C133" s="216"/>
      <c r="D133" s="194" t="s">
        <v>135</v>
      </c>
      <c r="E133" s="217" t="s">
        <v>19</v>
      </c>
      <c r="F133" s="218" t="s">
        <v>592</v>
      </c>
      <c r="G133" s="216"/>
      <c r="H133" s="219">
        <v>56.576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135</v>
      </c>
      <c r="AU133" s="225" t="s">
        <v>84</v>
      </c>
      <c r="AV133" s="15" t="s">
        <v>142</v>
      </c>
      <c r="AW133" s="15" t="s">
        <v>36</v>
      </c>
      <c r="AX133" s="15" t="s">
        <v>75</v>
      </c>
      <c r="AY133" s="225" t="s">
        <v>123</v>
      </c>
    </row>
    <row r="134" spans="2:51" s="13" customFormat="1" ht="11.25">
      <c r="B134" s="192"/>
      <c r="C134" s="193"/>
      <c r="D134" s="194" t="s">
        <v>135</v>
      </c>
      <c r="E134" s="203" t="s">
        <v>19</v>
      </c>
      <c r="F134" s="195" t="s">
        <v>623</v>
      </c>
      <c r="G134" s="193"/>
      <c r="H134" s="196">
        <v>40.778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135</v>
      </c>
      <c r="AU134" s="202" t="s">
        <v>84</v>
      </c>
      <c r="AV134" s="13" t="s">
        <v>84</v>
      </c>
      <c r="AW134" s="13" t="s">
        <v>36</v>
      </c>
      <c r="AX134" s="13" t="s">
        <v>75</v>
      </c>
      <c r="AY134" s="202" t="s">
        <v>123</v>
      </c>
    </row>
    <row r="135" spans="2:51" s="13" customFormat="1" ht="11.25">
      <c r="B135" s="192"/>
      <c r="C135" s="193"/>
      <c r="D135" s="194" t="s">
        <v>135</v>
      </c>
      <c r="E135" s="203" t="s">
        <v>19</v>
      </c>
      <c r="F135" s="195" t="s">
        <v>625</v>
      </c>
      <c r="G135" s="193"/>
      <c r="H135" s="196">
        <v>52.598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135</v>
      </c>
      <c r="AU135" s="202" t="s">
        <v>84</v>
      </c>
      <c r="AV135" s="13" t="s">
        <v>84</v>
      </c>
      <c r="AW135" s="13" t="s">
        <v>36</v>
      </c>
      <c r="AX135" s="13" t="s">
        <v>75</v>
      </c>
      <c r="AY135" s="202" t="s">
        <v>123</v>
      </c>
    </row>
    <row r="136" spans="2:51" s="15" customFormat="1" ht="11.25">
      <c r="B136" s="215"/>
      <c r="C136" s="216"/>
      <c r="D136" s="194" t="s">
        <v>135</v>
      </c>
      <c r="E136" s="217" t="s">
        <v>19</v>
      </c>
      <c r="F136" s="218" t="s">
        <v>594</v>
      </c>
      <c r="G136" s="216"/>
      <c r="H136" s="219">
        <v>93.376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135</v>
      </c>
      <c r="AU136" s="225" t="s">
        <v>84</v>
      </c>
      <c r="AV136" s="15" t="s">
        <v>142</v>
      </c>
      <c r="AW136" s="15" t="s">
        <v>36</v>
      </c>
      <c r="AX136" s="15" t="s">
        <v>80</v>
      </c>
      <c r="AY136" s="225" t="s">
        <v>123</v>
      </c>
    </row>
    <row r="137" spans="2:63" s="12" customFormat="1" ht="22.9" customHeight="1">
      <c r="B137" s="158"/>
      <c r="C137" s="159"/>
      <c r="D137" s="160" t="s">
        <v>74</v>
      </c>
      <c r="E137" s="172" t="s">
        <v>245</v>
      </c>
      <c r="F137" s="172" t="s">
        <v>246</v>
      </c>
      <c r="G137" s="159"/>
      <c r="H137" s="159"/>
      <c r="I137" s="162"/>
      <c r="J137" s="173">
        <f>BK137</f>
        <v>0</v>
      </c>
      <c r="K137" s="159"/>
      <c r="L137" s="164"/>
      <c r="M137" s="165"/>
      <c r="N137" s="166"/>
      <c r="O137" s="166"/>
      <c r="P137" s="167">
        <f>SUM(P138:P147)</f>
        <v>0</v>
      </c>
      <c r="Q137" s="166"/>
      <c r="R137" s="167">
        <f>SUM(R138:R147)</f>
        <v>0</v>
      </c>
      <c r="S137" s="166"/>
      <c r="T137" s="168">
        <f>SUM(T138:T147)</f>
        <v>2.627074</v>
      </c>
      <c r="AR137" s="169" t="s">
        <v>80</v>
      </c>
      <c r="AT137" s="170" t="s">
        <v>74</v>
      </c>
      <c r="AU137" s="170" t="s">
        <v>80</v>
      </c>
      <c r="AY137" s="169" t="s">
        <v>123</v>
      </c>
      <c r="BK137" s="171">
        <f>SUM(BK138:BK147)</f>
        <v>0</v>
      </c>
    </row>
    <row r="138" spans="1:65" s="2" customFormat="1" ht="21.75" customHeight="1">
      <c r="A138" s="35"/>
      <c r="B138" s="36"/>
      <c r="C138" s="174" t="s">
        <v>196</v>
      </c>
      <c r="D138" s="174" t="s">
        <v>126</v>
      </c>
      <c r="E138" s="175" t="s">
        <v>626</v>
      </c>
      <c r="F138" s="176" t="s">
        <v>627</v>
      </c>
      <c r="G138" s="177" t="s">
        <v>145</v>
      </c>
      <c r="H138" s="178">
        <v>15.77</v>
      </c>
      <c r="I138" s="179"/>
      <c r="J138" s="180">
        <f>ROUND(I138*H138,2)</f>
        <v>0</v>
      </c>
      <c r="K138" s="176" t="s">
        <v>130</v>
      </c>
      <c r="L138" s="40"/>
      <c r="M138" s="181" t="s">
        <v>19</v>
      </c>
      <c r="N138" s="182" t="s">
        <v>46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0.05</v>
      </c>
      <c r="T138" s="184">
        <f>S138*H138</f>
        <v>0.7885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131</v>
      </c>
      <c r="AT138" s="185" t="s">
        <v>126</v>
      </c>
      <c r="AU138" s="185" t="s">
        <v>84</v>
      </c>
      <c r="AY138" s="18" t="s">
        <v>123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80</v>
      </c>
      <c r="BK138" s="186">
        <f>ROUND(I138*H138,2)</f>
        <v>0</v>
      </c>
      <c r="BL138" s="18" t="s">
        <v>131</v>
      </c>
      <c r="BM138" s="185" t="s">
        <v>628</v>
      </c>
    </row>
    <row r="139" spans="1:47" s="2" customFormat="1" ht="11.25">
      <c r="A139" s="35"/>
      <c r="B139" s="36"/>
      <c r="C139" s="37"/>
      <c r="D139" s="187" t="s">
        <v>133</v>
      </c>
      <c r="E139" s="37"/>
      <c r="F139" s="188" t="s">
        <v>629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133</v>
      </c>
      <c r="AU139" s="18" t="s">
        <v>84</v>
      </c>
    </row>
    <row r="140" spans="2:51" s="13" customFormat="1" ht="11.25">
      <c r="B140" s="192"/>
      <c r="C140" s="193"/>
      <c r="D140" s="194" t="s">
        <v>135</v>
      </c>
      <c r="E140" s="203" t="s">
        <v>19</v>
      </c>
      <c r="F140" s="195" t="s">
        <v>630</v>
      </c>
      <c r="G140" s="193"/>
      <c r="H140" s="196">
        <v>1.876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135</v>
      </c>
      <c r="AU140" s="202" t="s">
        <v>84</v>
      </c>
      <c r="AV140" s="13" t="s">
        <v>84</v>
      </c>
      <c r="AW140" s="13" t="s">
        <v>36</v>
      </c>
      <c r="AX140" s="13" t="s">
        <v>75</v>
      </c>
      <c r="AY140" s="202" t="s">
        <v>123</v>
      </c>
    </row>
    <row r="141" spans="2:51" s="13" customFormat="1" ht="11.25">
      <c r="B141" s="192"/>
      <c r="C141" s="193"/>
      <c r="D141" s="194" t="s">
        <v>135</v>
      </c>
      <c r="E141" s="203" t="s">
        <v>19</v>
      </c>
      <c r="F141" s="195" t="s">
        <v>631</v>
      </c>
      <c r="G141" s="193"/>
      <c r="H141" s="196">
        <v>13.894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135</v>
      </c>
      <c r="AU141" s="202" t="s">
        <v>84</v>
      </c>
      <c r="AV141" s="13" t="s">
        <v>84</v>
      </c>
      <c r="AW141" s="13" t="s">
        <v>36</v>
      </c>
      <c r="AX141" s="13" t="s">
        <v>75</v>
      </c>
      <c r="AY141" s="202" t="s">
        <v>123</v>
      </c>
    </row>
    <row r="142" spans="2:51" s="14" customFormat="1" ht="11.25">
      <c r="B142" s="204"/>
      <c r="C142" s="205"/>
      <c r="D142" s="194" t="s">
        <v>135</v>
      </c>
      <c r="E142" s="206" t="s">
        <v>19</v>
      </c>
      <c r="F142" s="207" t="s">
        <v>151</v>
      </c>
      <c r="G142" s="205"/>
      <c r="H142" s="208">
        <v>15.77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135</v>
      </c>
      <c r="AU142" s="214" t="s">
        <v>84</v>
      </c>
      <c r="AV142" s="14" t="s">
        <v>131</v>
      </c>
      <c r="AW142" s="14" t="s">
        <v>36</v>
      </c>
      <c r="AX142" s="14" t="s">
        <v>80</v>
      </c>
      <c r="AY142" s="214" t="s">
        <v>123</v>
      </c>
    </row>
    <row r="143" spans="1:65" s="2" customFormat="1" ht="24.2" customHeight="1">
      <c r="A143" s="35"/>
      <c r="B143" s="36"/>
      <c r="C143" s="174" t="s">
        <v>204</v>
      </c>
      <c r="D143" s="174" t="s">
        <v>126</v>
      </c>
      <c r="E143" s="175" t="s">
        <v>267</v>
      </c>
      <c r="F143" s="176" t="s">
        <v>268</v>
      </c>
      <c r="G143" s="177" t="s">
        <v>145</v>
      </c>
      <c r="H143" s="178">
        <v>39.969</v>
      </c>
      <c r="I143" s="179"/>
      <c r="J143" s="180">
        <f>ROUND(I143*H143,2)</f>
        <v>0</v>
      </c>
      <c r="K143" s="176" t="s">
        <v>130</v>
      </c>
      <c r="L143" s="40"/>
      <c r="M143" s="181" t="s">
        <v>19</v>
      </c>
      <c r="N143" s="182" t="s">
        <v>46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0.046</v>
      </c>
      <c r="T143" s="184">
        <f>S143*H143</f>
        <v>1.838574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131</v>
      </c>
      <c r="AT143" s="185" t="s">
        <v>126</v>
      </c>
      <c r="AU143" s="185" t="s">
        <v>84</v>
      </c>
      <c r="AY143" s="18" t="s">
        <v>123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131</v>
      </c>
      <c r="BM143" s="185" t="s">
        <v>632</v>
      </c>
    </row>
    <row r="144" spans="1:47" s="2" customFormat="1" ht="11.25">
      <c r="A144" s="35"/>
      <c r="B144" s="36"/>
      <c r="C144" s="37"/>
      <c r="D144" s="187" t="s">
        <v>133</v>
      </c>
      <c r="E144" s="37"/>
      <c r="F144" s="188" t="s">
        <v>270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133</v>
      </c>
      <c r="AU144" s="18" t="s">
        <v>84</v>
      </c>
    </row>
    <row r="145" spans="2:51" s="13" customFormat="1" ht="11.25">
      <c r="B145" s="192"/>
      <c r="C145" s="193"/>
      <c r="D145" s="194" t="s">
        <v>135</v>
      </c>
      <c r="E145" s="203" t="s">
        <v>19</v>
      </c>
      <c r="F145" s="195" t="s">
        <v>633</v>
      </c>
      <c r="G145" s="193"/>
      <c r="H145" s="196">
        <v>13.323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135</v>
      </c>
      <c r="AU145" s="202" t="s">
        <v>84</v>
      </c>
      <c r="AV145" s="13" t="s">
        <v>84</v>
      </c>
      <c r="AW145" s="13" t="s">
        <v>36</v>
      </c>
      <c r="AX145" s="13" t="s">
        <v>75</v>
      </c>
      <c r="AY145" s="202" t="s">
        <v>123</v>
      </c>
    </row>
    <row r="146" spans="2:51" s="13" customFormat="1" ht="11.25">
      <c r="B146" s="192"/>
      <c r="C146" s="193"/>
      <c r="D146" s="194" t="s">
        <v>135</v>
      </c>
      <c r="E146" s="203" t="s">
        <v>19</v>
      </c>
      <c r="F146" s="195" t="s">
        <v>634</v>
      </c>
      <c r="G146" s="193"/>
      <c r="H146" s="196">
        <v>26.646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135</v>
      </c>
      <c r="AU146" s="202" t="s">
        <v>84</v>
      </c>
      <c r="AV146" s="13" t="s">
        <v>84</v>
      </c>
      <c r="AW146" s="13" t="s">
        <v>36</v>
      </c>
      <c r="AX146" s="13" t="s">
        <v>75</v>
      </c>
      <c r="AY146" s="202" t="s">
        <v>123</v>
      </c>
    </row>
    <row r="147" spans="2:51" s="14" customFormat="1" ht="11.25">
      <c r="B147" s="204"/>
      <c r="C147" s="205"/>
      <c r="D147" s="194" t="s">
        <v>135</v>
      </c>
      <c r="E147" s="206" t="s">
        <v>19</v>
      </c>
      <c r="F147" s="207" t="s">
        <v>151</v>
      </c>
      <c r="G147" s="205"/>
      <c r="H147" s="208">
        <v>39.969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135</v>
      </c>
      <c r="AU147" s="214" t="s">
        <v>84</v>
      </c>
      <c r="AV147" s="14" t="s">
        <v>131</v>
      </c>
      <c r="AW147" s="14" t="s">
        <v>36</v>
      </c>
      <c r="AX147" s="14" t="s">
        <v>80</v>
      </c>
      <c r="AY147" s="214" t="s">
        <v>123</v>
      </c>
    </row>
    <row r="148" spans="2:63" s="12" customFormat="1" ht="22.9" customHeight="1">
      <c r="B148" s="158"/>
      <c r="C148" s="159"/>
      <c r="D148" s="160" t="s">
        <v>74</v>
      </c>
      <c r="E148" s="172" t="s">
        <v>271</v>
      </c>
      <c r="F148" s="172" t="s">
        <v>272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SUM(P149:P156)</f>
        <v>0</v>
      </c>
      <c r="Q148" s="166"/>
      <c r="R148" s="167">
        <f>SUM(R149:R156)</f>
        <v>0</v>
      </c>
      <c r="S148" s="166"/>
      <c r="T148" s="168">
        <f>SUM(T149:T156)</f>
        <v>0</v>
      </c>
      <c r="AR148" s="169" t="s">
        <v>80</v>
      </c>
      <c r="AT148" s="170" t="s">
        <v>74</v>
      </c>
      <c r="AU148" s="170" t="s">
        <v>80</v>
      </c>
      <c r="AY148" s="169" t="s">
        <v>123</v>
      </c>
      <c r="BK148" s="171">
        <f>SUM(BK149:BK156)</f>
        <v>0</v>
      </c>
    </row>
    <row r="149" spans="1:65" s="2" customFormat="1" ht="24.2" customHeight="1">
      <c r="A149" s="35"/>
      <c r="B149" s="36"/>
      <c r="C149" s="174" t="s">
        <v>212</v>
      </c>
      <c r="D149" s="174" t="s">
        <v>126</v>
      </c>
      <c r="E149" s="175" t="s">
        <v>274</v>
      </c>
      <c r="F149" s="176" t="s">
        <v>275</v>
      </c>
      <c r="G149" s="177" t="s">
        <v>276</v>
      </c>
      <c r="H149" s="178">
        <v>3.159</v>
      </c>
      <c r="I149" s="179"/>
      <c r="J149" s="180">
        <f>ROUND(I149*H149,2)</f>
        <v>0</v>
      </c>
      <c r="K149" s="176" t="s">
        <v>130</v>
      </c>
      <c r="L149" s="40"/>
      <c r="M149" s="181" t="s">
        <v>19</v>
      </c>
      <c r="N149" s="182" t="s">
        <v>46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131</v>
      </c>
      <c r="AT149" s="185" t="s">
        <v>126</v>
      </c>
      <c r="AU149" s="185" t="s">
        <v>84</v>
      </c>
      <c r="AY149" s="18" t="s">
        <v>123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131</v>
      </c>
      <c r="BM149" s="185" t="s">
        <v>635</v>
      </c>
    </row>
    <row r="150" spans="1:47" s="2" customFormat="1" ht="11.25">
      <c r="A150" s="35"/>
      <c r="B150" s="36"/>
      <c r="C150" s="37"/>
      <c r="D150" s="187" t="s">
        <v>133</v>
      </c>
      <c r="E150" s="37"/>
      <c r="F150" s="188" t="s">
        <v>278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133</v>
      </c>
      <c r="AU150" s="18" t="s">
        <v>84</v>
      </c>
    </row>
    <row r="151" spans="1:65" s="2" customFormat="1" ht="21.75" customHeight="1">
      <c r="A151" s="35"/>
      <c r="B151" s="36"/>
      <c r="C151" s="174" t="s">
        <v>8</v>
      </c>
      <c r="D151" s="174" t="s">
        <v>126</v>
      </c>
      <c r="E151" s="175" t="s">
        <v>286</v>
      </c>
      <c r="F151" s="176" t="s">
        <v>287</v>
      </c>
      <c r="G151" s="177" t="s">
        <v>276</v>
      </c>
      <c r="H151" s="178">
        <v>3.159</v>
      </c>
      <c r="I151" s="179"/>
      <c r="J151" s="180">
        <f>ROUND(I151*H151,2)</f>
        <v>0</v>
      </c>
      <c r="K151" s="176" t="s">
        <v>130</v>
      </c>
      <c r="L151" s="40"/>
      <c r="M151" s="181" t="s">
        <v>19</v>
      </c>
      <c r="N151" s="182" t="s">
        <v>46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131</v>
      </c>
      <c r="AT151" s="185" t="s">
        <v>126</v>
      </c>
      <c r="AU151" s="185" t="s">
        <v>84</v>
      </c>
      <c r="AY151" s="18" t="s">
        <v>123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131</v>
      </c>
      <c r="BM151" s="185" t="s">
        <v>636</v>
      </c>
    </row>
    <row r="152" spans="1:47" s="2" customFormat="1" ht="11.25">
      <c r="A152" s="35"/>
      <c r="B152" s="36"/>
      <c r="C152" s="37"/>
      <c r="D152" s="187" t="s">
        <v>133</v>
      </c>
      <c r="E152" s="37"/>
      <c r="F152" s="188" t="s">
        <v>289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133</v>
      </c>
      <c r="AU152" s="18" t="s">
        <v>84</v>
      </c>
    </row>
    <row r="153" spans="1:65" s="2" customFormat="1" ht="24.2" customHeight="1">
      <c r="A153" s="35"/>
      <c r="B153" s="36"/>
      <c r="C153" s="174" t="s">
        <v>231</v>
      </c>
      <c r="D153" s="174" t="s">
        <v>126</v>
      </c>
      <c r="E153" s="175" t="s">
        <v>291</v>
      </c>
      <c r="F153" s="176" t="s">
        <v>292</v>
      </c>
      <c r="G153" s="177" t="s">
        <v>276</v>
      </c>
      <c r="H153" s="178">
        <v>44.226</v>
      </c>
      <c r="I153" s="179"/>
      <c r="J153" s="180">
        <f>ROUND(I153*H153,2)</f>
        <v>0</v>
      </c>
      <c r="K153" s="176" t="s">
        <v>130</v>
      </c>
      <c r="L153" s="40"/>
      <c r="M153" s="181" t="s">
        <v>19</v>
      </c>
      <c r="N153" s="182" t="s">
        <v>46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131</v>
      </c>
      <c r="AT153" s="185" t="s">
        <v>126</v>
      </c>
      <c r="AU153" s="185" t="s">
        <v>84</v>
      </c>
      <c r="AY153" s="18" t="s">
        <v>123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131</v>
      </c>
      <c r="BM153" s="185" t="s">
        <v>637</v>
      </c>
    </row>
    <row r="154" spans="1:47" s="2" customFormat="1" ht="11.25">
      <c r="A154" s="35"/>
      <c r="B154" s="36"/>
      <c r="C154" s="37"/>
      <c r="D154" s="187" t="s">
        <v>133</v>
      </c>
      <c r="E154" s="37"/>
      <c r="F154" s="188" t="s">
        <v>294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133</v>
      </c>
      <c r="AU154" s="18" t="s">
        <v>84</v>
      </c>
    </row>
    <row r="155" spans="2:51" s="13" customFormat="1" ht="11.25">
      <c r="B155" s="192"/>
      <c r="C155" s="193"/>
      <c r="D155" s="194" t="s">
        <v>135</v>
      </c>
      <c r="E155" s="193"/>
      <c r="F155" s="195" t="s">
        <v>638</v>
      </c>
      <c r="G155" s="193"/>
      <c r="H155" s="196">
        <v>44.226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135</v>
      </c>
      <c r="AU155" s="202" t="s">
        <v>84</v>
      </c>
      <c r="AV155" s="13" t="s">
        <v>84</v>
      </c>
      <c r="AW155" s="13" t="s">
        <v>4</v>
      </c>
      <c r="AX155" s="13" t="s">
        <v>80</v>
      </c>
      <c r="AY155" s="202" t="s">
        <v>123</v>
      </c>
    </row>
    <row r="156" spans="1:65" s="2" customFormat="1" ht="16.5" customHeight="1">
      <c r="A156" s="35"/>
      <c r="B156" s="36"/>
      <c r="C156" s="226" t="s">
        <v>236</v>
      </c>
      <c r="D156" s="226" t="s">
        <v>297</v>
      </c>
      <c r="E156" s="227" t="s">
        <v>298</v>
      </c>
      <c r="F156" s="228" t="s">
        <v>299</v>
      </c>
      <c r="G156" s="229" t="s">
        <v>276</v>
      </c>
      <c r="H156" s="230">
        <v>3.28</v>
      </c>
      <c r="I156" s="231"/>
      <c r="J156" s="232">
        <f>ROUND(I156*H156,2)</f>
        <v>0</v>
      </c>
      <c r="K156" s="228" t="s">
        <v>130</v>
      </c>
      <c r="L156" s="233"/>
      <c r="M156" s="234" t="s">
        <v>19</v>
      </c>
      <c r="N156" s="235" t="s">
        <v>46</v>
      </c>
      <c r="O156" s="65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174</v>
      </c>
      <c r="AT156" s="185" t="s">
        <v>297</v>
      </c>
      <c r="AU156" s="185" t="s">
        <v>84</v>
      </c>
      <c r="AY156" s="18" t="s">
        <v>123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80</v>
      </c>
      <c r="BK156" s="186">
        <f>ROUND(I156*H156,2)</f>
        <v>0</v>
      </c>
      <c r="BL156" s="18" t="s">
        <v>131</v>
      </c>
      <c r="BM156" s="185" t="s">
        <v>639</v>
      </c>
    </row>
    <row r="157" spans="2:63" s="12" customFormat="1" ht="22.9" customHeight="1">
      <c r="B157" s="158"/>
      <c r="C157" s="159"/>
      <c r="D157" s="160" t="s">
        <v>74</v>
      </c>
      <c r="E157" s="172" t="s">
        <v>301</v>
      </c>
      <c r="F157" s="172" t="s">
        <v>302</v>
      </c>
      <c r="G157" s="159"/>
      <c r="H157" s="159"/>
      <c r="I157" s="162"/>
      <c r="J157" s="173">
        <f>BK157</f>
        <v>0</v>
      </c>
      <c r="K157" s="159"/>
      <c r="L157" s="164"/>
      <c r="M157" s="165"/>
      <c r="N157" s="166"/>
      <c r="O157" s="166"/>
      <c r="P157" s="167">
        <f>SUM(P158:P159)</f>
        <v>0</v>
      </c>
      <c r="Q157" s="166"/>
      <c r="R157" s="167">
        <f>SUM(R158:R159)</f>
        <v>0</v>
      </c>
      <c r="S157" s="166"/>
      <c r="T157" s="168">
        <f>SUM(T158:T159)</f>
        <v>0</v>
      </c>
      <c r="AR157" s="169" t="s">
        <v>80</v>
      </c>
      <c r="AT157" s="170" t="s">
        <v>74</v>
      </c>
      <c r="AU157" s="170" t="s">
        <v>80</v>
      </c>
      <c r="AY157" s="169" t="s">
        <v>123</v>
      </c>
      <c r="BK157" s="171">
        <f>SUM(BK158:BK159)</f>
        <v>0</v>
      </c>
    </row>
    <row r="158" spans="1:65" s="2" customFormat="1" ht="33" customHeight="1">
      <c r="A158" s="35"/>
      <c r="B158" s="36"/>
      <c r="C158" s="174" t="s">
        <v>247</v>
      </c>
      <c r="D158" s="174" t="s">
        <v>126</v>
      </c>
      <c r="E158" s="175" t="s">
        <v>304</v>
      </c>
      <c r="F158" s="176" t="s">
        <v>305</v>
      </c>
      <c r="G158" s="177" t="s">
        <v>276</v>
      </c>
      <c r="H158" s="178">
        <v>2.782</v>
      </c>
      <c r="I158" s="179"/>
      <c r="J158" s="180">
        <f>ROUND(I158*H158,2)</f>
        <v>0</v>
      </c>
      <c r="K158" s="176" t="s">
        <v>130</v>
      </c>
      <c r="L158" s="40"/>
      <c r="M158" s="181" t="s">
        <v>19</v>
      </c>
      <c r="N158" s="182" t="s">
        <v>46</v>
      </c>
      <c r="O158" s="65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131</v>
      </c>
      <c r="AT158" s="185" t="s">
        <v>126</v>
      </c>
      <c r="AU158" s="185" t="s">
        <v>84</v>
      </c>
      <c r="AY158" s="18" t="s">
        <v>123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80</v>
      </c>
      <c r="BK158" s="186">
        <f>ROUND(I158*H158,2)</f>
        <v>0</v>
      </c>
      <c r="BL158" s="18" t="s">
        <v>131</v>
      </c>
      <c r="BM158" s="185" t="s">
        <v>640</v>
      </c>
    </row>
    <row r="159" spans="1:47" s="2" customFormat="1" ht="11.25">
      <c r="A159" s="35"/>
      <c r="B159" s="36"/>
      <c r="C159" s="37"/>
      <c r="D159" s="187" t="s">
        <v>133</v>
      </c>
      <c r="E159" s="37"/>
      <c r="F159" s="188" t="s">
        <v>307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133</v>
      </c>
      <c r="AU159" s="18" t="s">
        <v>84</v>
      </c>
    </row>
    <row r="160" spans="2:63" s="12" customFormat="1" ht="25.9" customHeight="1">
      <c r="B160" s="158"/>
      <c r="C160" s="159"/>
      <c r="D160" s="160" t="s">
        <v>74</v>
      </c>
      <c r="E160" s="161" t="s">
        <v>308</v>
      </c>
      <c r="F160" s="161" t="s">
        <v>309</v>
      </c>
      <c r="G160" s="159"/>
      <c r="H160" s="159"/>
      <c r="I160" s="162"/>
      <c r="J160" s="163">
        <f>BK160</f>
        <v>0</v>
      </c>
      <c r="K160" s="159"/>
      <c r="L160" s="164"/>
      <c r="M160" s="165"/>
      <c r="N160" s="166"/>
      <c r="O160" s="166"/>
      <c r="P160" s="167">
        <f>P161+P163+P200</f>
        <v>0</v>
      </c>
      <c r="Q160" s="166"/>
      <c r="R160" s="167">
        <f>R161+R163+R200</f>
        <v>3.4156629900000004</v>
      </c>
      <c r="S160" s="166"/>
      <c r="T160" s="168">
        <f>T161+T163+T200</f>
        <v>0.53171697</v>
      </c>
      <c r="AR160" s="169" t="s">
        <v>84</v>
      </c>
      <c r="AT160" s="170" t="s">
        <v>74</v>
      </c>
      <c r="AU160" s="170" t="s">
        <v>75</v>
      </c>
      <c r="AY160" s="169" t="s">
        <v>123</v>
      </c>
      <c r="BK160" s="171">
        <f>BK161+BK163+BK200</f>
        <v>0</v>
      </c>
    </row>
    <row r="161" spans="2:63" s="12" customFormat="1" ht="22.9" customHeight="1">
      <c r="B161" s="158"/>
      <c r="C161" s="159"/>
      <c r="D161" s="160" t="s">
        <v>74</v>
      </c>
      <c r="E161" s="172" t="s">
        <v>310</v>
      </c>
      <c r="F161" s="172" t="s">
        <v>311</v>
      </c>
      <c r="G161" s="159"/>
      <c r="H161" s="159"/>
      <c r="I161" s="162"/>
      <c r="J161" s="173">
        <f>BK161</f>
        <v>0</v>
      </c>
      <c r="K161" s="159"/>
      <c r="L161" s="164"/>
      <c r="M161" s="165"/>
      <c r="N161" s="166"/>
      <c r="O161" s="166"/>
      <c r="P161" s="167">
        <f>P162</f>
        <v>0</v>
      </c>
      <c r="Q161" s="166"/>
      <c r="R161" s="167">
        <f>R162</f>
        <v>0</v>
      </c>
      <c r="S161" s="166"/>
      <c r="T161" s="168">
        <f>T162</f>
        <v>0</v>
      </c>
      <c r="AR161" s="169" t="s">
        <v>84</v>
      </c>
      <c r="AT161" s="170" t="s">
        <v>74</v>
      </c>
      <c r="AU161" s="170" t="s">
        <v>80</v>
      </c>
      <c r="AY161" s="169" t="s">
        <v>123</v>
      </c>
      <c r="BK161" s="171">
        <f>BK162</f>
        <v>0</v>
      </c>
    </row>
    <row r="162" spans="1:65" s="2" customFormat="1" ht="16.5" customHeight="1">
      <c r="A162" s="35"/>
      <c r="B162" s="36"/>
      <c r="C162" s="174" t="s">
        <v>252</v>
      </c>
      <c r="D162" s="174" t="s">
        <v>126</v>
      </c>
      <c r="E162" s="175" t="s">
        <v>313</v>
      </c>
      <c r="F162" s="176" t="s">
        <v>314</v>
      </c>
      <c r="G162" s="177" t="s">
        <v>315</v>
      </c>
      <c r="H162" s="178">
        <v>1</v>
      </c>
      <c r="I162" s="179"/>
      <c r="J162" s="180">
        <f>ROUND(I162*H162,2)</f>
        <v>0</v>
      </c>
      <c r="K162" s="176" t="s">
        <v>316</v>
      </c>
      <c r="L162" s="40"/>
      <c r="M162" s="181" t="s">
        <v>19</v>
      </c>
      <c r="N162" s="182" t="s">
        <v>46</v>
      </c>
      <c r="O162" s="65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231</v>
      </c>
      <c r="AT162" s="185" t="s">
        <v>126</v>
      </c>
      <c r="AU162" s="185" t="s">
        <v>84</v>
      </c>
      <c r="AY162" s="18" t="s">
        <v>123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8" t="s">
        <v>80</v>
      </c>
      <c r="BK162" s="186">
        <f>ROUND(I162*H162,2)</f>
        <v>0</v>
      </c>
      <c r="BL162" s="18" t="s">
        <v>231</v>
      </c>
      <c r="BM162" s="185" t="s">
        <v>641</v>
      </c>
    </row>
    <row r="163" spans="2:63" s="12" customFormat="1" ht="22.9" customHeight="1">
      <c r="B163" s="158"/>
      <c r="C163" s="159"/>
      <c r="D163" s="160" t="s">
        <v>74</v>
      </c>
      <c r="E163" s="172" t="s">
        <v>344</v>
      </c>
      <c r="F163" s="172" t="s">
        <v>345</v>
      </c>
      <c r="G163" s="159"/>
      <c r="H163" s="159"/>
      <c r="I163" s="162"/>
      <c r="J163" s="173">
        <f>BK163</f>
        <v>0</v>
      </c>
      <c r="K163" s="159"/>
      <c r="L163" s="164"/>
      <c r="M163" s="165"/>
      <c r="N163" s="166"/>
      <c r="O163" s="166"/>
      <c r="P163" s="167">
        <f>SUM(P164:P199)</f>
        <v>0</v>
      </c>
      <c r="Q163" s="166"/>
      <c r="R163" s="167">
        <f>SUM(R164:R199)</f>
        <v>0.20288576</v>
      </c>
      <c r="S163" s="166"/>
      <c r="T163" s="168">
        <f>SUM(T164:T199)</f>
        <v>0</v>
      </c>
      <c r="AR163" s="169" t="s">
        <v>84</v>
      </c>
      <c r="AT163" s="170" t="s">
        <v>74</v>
      </c>
      <c r="AU163" s="170" t="s">
        <v>80</v>
      </c>
      <c r="AY163" s="169" t="s">
        <v>123</v>
      </c>
      <c r="BK163" s="171">
        <f>SUM(BK164:BK199)</f>
        <v>0</v>
      </c>
    </row>
    <row r="164" spans="1:65" s="2" customFormat="1" ht="16.5" customHeight="1">
      <c r="A164" s="35"/>
      <c r="B164" s="36"/>
      <c r="C164" s="174" t="s">
        <v>257</v>
      </c>
      <c r="D164" s="174" t="s">
        <v>126</v>
      </c>
      <c r="E164" s="175" t="s">
        <v>642</v>
      </c>
      <c r="F164" s="176" t="s">
        <v>643</v>
      </c>
      <c r="G164" s="177" t="s">
        <v>145</v>
      </c>
      <c r="H164" s="178">
        <v>11.444</v>
      </c>
      <c r="I164" s="179"/>
      <c r="J164" s="180">
        <f>ROUND(I164*H164,2)</f>
        <v>0</v>
      </c>
      <c r="K164" s="176" t="s">
        <v>130</v>
      </c>
      <c r="L164" s="40"/>
      <c r="M164" s="181" t="s">
        <v>19</v>
      </c>
      <c r="N164" s="182" t="s">
        <v>46</v>
      </c>
      <c r="O164" s="65"/>
      <c r="P164" s="183">
        <f>O164*H164</f>
        <v>0</v>
      </c>
      <c r="Q164" s="183">
        <v>2E-05</v>
      </c>
      <c r="R164" s="183">
        <f>Q164*H164</f>
        <v>0.00022888000000000004</v>
      </c>
      <c r="S164" s="183">
        <v>0</v>
      </c>
      <c r="T164" s="18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231</v>
      </c>
      <c r="AT164" s="185" t="s">
        <v>126</v>
      </c>
      <c r="AU164" s="185" t="s">
        <v>84</v>
      </c>
      <c r="AY164" s="18" t="s">
        <v>123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80</v>
      </c>
      <c r="BK164" s="186">
        <f>ROUND(I164*H164,2)</f>
        <v>0</v>
      </c>
      <c r="BL164" s="18" t="s">
        <v>231</v>
      </c>
      <c r="BM164" s="185" t="s">
        <v>644</v>
      </c>
    </row>
    <row r="165" spans="1:47" s="2" customFormat="1" ht="11.25">
      <c r="A165" s="35"/>
      <c r="B165" s="36"/>
      <c r="C165" s="37"/>
      <c r="D165" s="187" t="s">
        <v>133</v>
      </c>
      <c r="E165" s="37"/>
      <c r="F165" s="188" t="s">
        <v>645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133</v>
      </c>
      <c r="AU165" s="18" t="s">
        <v>84</v>
      </c>
    </row>
    <row r="166" spans="2:51" s="13" customFormat="1" ht="11.25">
      <c r="B166" s="192"/>
      <c r="C166" s="193"/>
      <c r="D166" s="194" t="s">
        <v>135</v>
      </c>
      <c r="E166" s="203" t="s">
        <v>19</v>
      </c>
      <c r="F166" s="195" t="s">
        <v>646</v>
      </c>
      <c r="G166" s="193"/>
      <c r="H166" s="196">
        <v>11.444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135</v>
      </c>
      <c r="AU166" s="202" t="s">
        <v>84</v>
      </c>
      <c r="AV166" s="13" t="s">
        <v>84</v>
      </c>
      <c r="AW166" s="13" t="s">
        <v>36</v>
      </c>
      <c r="AX166" s="13" t="s">
        <v>80</v>
      </c>
      <c r="AY166" s="202" t="s">
        <v>123</v>
      </c>
    </row>
    <row r="167" spans="1:65" s="2" customFormat="1" ht="16.5" customHeight="1">
      <c r="A167" s="35"/>
      <c r="B167" s="36"/>
      <c r="C167" s="174" t="s">
        <v>7</v>
      </c>
      <c r="D167" s="174" t="s">
        <v>126</v>
      </c>
      <c r="E167" s="175" t="s">
        <v>647</v>
      </c>
      <c r="F167" s="176" t="s">
        <v>648</v>
      </c>
      <c r="G167" s="177" t="s">
        <v>145</v>
      </c>
      <c r="H167" s="178">
        <v>11.444</v>
      </c>
      <c r="I167" s="179"/>
      <c r="J167" s="180">
        <f>ROUND(I167*H167,2)</f>
        <v>0</v>
      </c>
      <c r="K167" s="176" t="s">
        <v>130</v>
      </c>
      <c r="L167" s="40"/>
      <c r="M167" s="181" t="s">
        <v>19</v>
      </c>
      <c r="N167" s="182" t="s">
        <v>46</v>
      </c>
      <c r="O167" s="65"/>
      <c r="P167" s="183">
        <f>O167*H167</f>
        <v>0</v>
      </c>
      <c r="Q167" s="183">
        <v>0.00017</v>
      </c>
      <c r="R167" s="183">
        <f>Q167*H167</f>
        <v>0.0019454800000000003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231</v>
      </c>
      <c r="AT167" s="185" t="s">
        <v>126</v>
      </c>
      <c r="AU167" s="185" t="s">
        <v>84</v>
      </c>
      <c r="AY167" s="18" t="s">
        <v>123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80</v>
      </c>
      <c r="BK167" s="186">
        <f>ROUND(I167*H167,2)</f>
        <v>0</v>
      </c>
      <c r="BL167" s="18" t="s">
        <v>231</v>
      </c>
      <c r="BM167" s="185" t="s">
        <v>649</v>
      </c>
    </row>
    <row r="168" spans="1:47" s="2" customFormat="1" ht="11.25">
      <c r="A168" s="35"/>
      <c r="B168" s="36"/>
      <c r="C168" s="37"/>
      <c r="D168" s="187" t="s">
        <v>133</v>
      </c>
      <c r="E168" s="37"/>
      <c r="F168" s="188" t="s">
        <v>650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133</v>
      </c>
      <c r="AU168" s="18" t="s">
        <v>84</v>
      </c>
    </row>
    <row r="169" spans="1:65" s="2" customFormat="1" ht="16.5" customHeight="1">
      <c r="A169" s="35"/>
      <c r="B169" s="36"/>
      <c r="C169" s="174" t="s">
        <v>266</v>
      </c>
      <c r="D169" s="174" t="s">
        <v>126</v>
      </c>
      <c r="E169" s="175" t="s">
        <v>651</v>
      </c>
      <c r="F169" s="176" t="s">
        <v>652</v>
      </c>
      <c r="G169" s="177" t="s">
        <v>145</v>
      </c>
      <c r="H169" s="178">
        <v>11.444</v>
      </c>
      <c r="I169" s="179"/>
      <c r="J169" s="180">
        <f>ROUND(I169*H169,2)</f>
        <v>0</v>
      </c>
      <c r="K169" s="176" t="s">
        <v>130</v>
      </c>
      <c r="L169" s="40"/>
      <c r="M169" s="181" t="s">
        <v>19</v>
      </c>
      <c r="N169" s="182" t="s">
        <v>46</v>
      </c>
      <c r="O169" s="65"/>
      <c r="P169" s="183">
        <f>O169*H169</f>
        <v>0</v>
      </c>
      <c r="Q169" s="183">
        <v>0.00013</v>
      </c>
      <c r="R169" s="183">
        <f>Q169*H169</f>
        <v>0.0014877199999999999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231</v>
      </c>
      <c r="AT169" s="185" t="s">
        <v>126</v>
      </c>
      <c r="AU169" s="185" t="s">
        <v>84</v>
      </c>
      <c r="AY169" s="18" t="s">
        <v>123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80</v>
      </c>
      <c r="BK169" s="186">
        <f>ROUND(I169*H169,2)</f>
        <v>0</v>
      </c>
      <c r="BL169" s="18" t="s">
        <v>231</v>
      </c>
      <c r="BM169" s="185" t="s">
        <v>653</v>
      </c>
    </row>
    <row r="170" spans="1:47" s="2" customFormat="1" ht="11.25">
      <c r="A170" s="35"/>
      <c r="B170" s="36"/>
      <c r="C170" s="37"/>
      <c r="D170" s="187" t="s">
        <v>133</v>
      </c>
      <c r="E170" s="37"/>
      <c r="F170" s="188" t="s">
        <v>654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133</v>
      </c>
      <c r="AU170" s="18" t="s">
        <v>84</v>
      </c>
    </row>
    <row r="171" spans="1:65" s="2" customFormat="1" ht="16.5" customHeight="1">
      <c r="A171" s="35"/>
      <c r="B171" s="36"/>
      <c r="C171" s="174" t="s">
        <v>273</v>
      </c>
      <c r="D171" s="174" t="s">
        <v>126</v>
      </c>
      <c r="E171" s="175" t="s">
        <v>655</v>
      </c>
      <c r="F171" s="176" t="s">
        <v>656</v>
      </c>
      <c r="G171" s="177" t="s">
        <v>145</v>
      </c>
      <c r="H171" s="178">
        <v>11.444</v>
      </c>
      <c r="I171" s="179"/>
      <c r="J171" s="180">
        <f>ROUND(I171*H171,2)</f>
        <v>0</v>
      </c>
      <c r="K171" s="176" t="s">
        <v>130</v>
      </c>
      <c r="L171" s="40"/>
      <c r="M171" s="181" t="s">
        <v>19</v>
      </c>
      <c r="N171" s="182" t="s">
        <v>46</v>
      </c>
      <c r="O171" s="65"/>
      <c r="P171" s="183">
        <f>O171*H171</f>
        <v>0</v>
      </c>
      <c r="Q171" s="183">
        <v>0.00012</v>
      </c>
      <c r="R171" s="183">
        <f>Q171*H171</f>
        <v>0.0013732800000000002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231</v>
      </c>
      <c r="AT171" s="185" t="s">
        <v>126</v>
      </c>
      <c r="AU171" s="185" t="s">
        <v>84</v>
      </c>
      <c r="AY171" s="18" t="s">
        <v>123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80</v>
      </c>
      <c r="BK171" s="186">
        <f>ROUND(I171*H171,2)</f>
        <v>0</v>
      </c>
      <c r="BL171" s="18" t="s">
        <v>231</v>
      </c>
      <c r="BM171" s="185" t="s">
        <v>657</v>
      </c>
    </row>
    <row r="172" spans="1:47" s="2" customFormat="1" ht="11.25">
      <c r="A172" s="35"/>
      <c r="B172" s="36"/>
      <c r="C172" s="37"/>
      <c r="D172" s="187" t="s">
        <v>133</v>
      </c>
      <c r="E172" s="37"/>
      <c r="F172" s="188" t="s">
        <v>658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133</v>
      </c>
      <c r="AU172" s="18" t="s">
        <v>84</v>
      </c>
    </row>
    <row r="173" spans="1:65" s="2" customFormat="1" ht="16.5" customHeight="1">
      <c r="A173" s="35"/>
      <c r="B173" s="36"/>
      <c r="C173" s="174" t="s">
        <v>279</v>
      </c>
      <c r="D173" s="174" t="s">
        <v>126</v>
      </c>
      <c r="E173" s="175" t="s">
        <v>659</v>
      </c>
      <c r="F173" s="176" t="s">
        <v>660</v>
      </c>
      <c r="G173" s="177" t="s">
        <v>145</v>
      </c>
      <c r="H173" s="178">
        <v>115.544</v>
      </c>
      <c r="I173" s="179"/>
      <c r="J173" s="180">
        <f>ROUND(I173*H173,2)</f>
        <v>0</v>
      </c>
      <c r="K173" s="176" t="s">
        <v>130</v>
      </c>
      <c r="L173" s="40"/>
      <c r="M173" s="181" t="s">
        <v>19</v>
      </c>
      <c r="N173" s="182" t="s">
        <v>46</v>
      </c>
      <c r="O173" s="65"/>
      <c r="P173" s="183">
        <f>O173*H173</f>
        <v>0</v>
      </c>
      <c r="Q173" s="183">
        <v>2E-05</v>
      </c>
      <c r="R173" s="183">
        <f>Q173*H173</f>
        <v>0.00231088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231</v>
      </c>
      <c r="AT173" s="185" t="s">
        <v>126</v>
      </c>
      <c r="AU173" s="185" t="s">
        <v>84</v>
      </c>
      <c r="AY173" s="18" t="s">
        <v>123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231</v>
      </c>
      <c r="BM173" s="185" t="s">
        <v>661</v>
      </c>
    </row>
    <row r="174" spans="1:47" s="2" customFormat="1" ht="11.25">
      <c r="A174" s="35"/>
      <c r="B174" s="36"/>
      <c r="C174" s="37"/>
      <c r="D174" s="187" t="s">
        <v>133</v>
      </c>
      <c r="E174" s="37"/>
      <c r="F174" s="188" t="s">
        <v>662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133</v>
      </c>
      <c r="AU174" s="18" t="s">
        <v>84</v>
      </c>
    </row>
    <row r="175" spans="2:51" s="13" customFormat="1" ht="11.25">
      <c r="B175" s="192"/>
      <c r="C175" s="193"/>
      <c r="D175" s="194" t="s">
        <v>135</v>
      </c>
      <c r="E175" s="203" t="s">
        <v>19</v>
      </c>
      <c r="F175" s="195" t="s">
        <v>663</v>
      </c>
      <c r="G175" s="193"/>
      <c r="H175" s="196">
        <v>100.707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135</v>
      </c>
      <c r="AU175" s="202" t="s">
        <v>84</v>
      </c>
      <c r="AV175" s="13" t="s">
        <v>84</v>
      </c>
      <c r="AW175" s="13" t="s">
        <v>36</v>
      </c>
      <c r="AX175" s="13" t="s">
        <v>75</v>
      </c>
      <c r="AY175" s="202" t="s">
        <v>123</v>
      </c>
    </row>
    <row r="176" spans="2:51" s="13" customFormat="1" ht="11.25">
      <c r="B176" s="192"/>
      <c r="C176" s="193"/>
      <c r="D176" s="194" t="s">
        <v>135</v>
      </c>
      <c r="E176" s="203" t="s">
        <v>19</v>
      </c>
      <c r="F176" s="195" t="s">
        <v>664</v>
      </c>
      <c r="G176" s="193"/>
      <c r="H176" s="196">
        <v>14.837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135</v>
      </c>
      <c r="AU176" s="202" t="s">
        <v>84</v>
      </c>
      <c r="AV176" s="13" t="s">
        <v>84</v>
      </c>
      <c r="AW176" s="13" t="s">
        <v>36</v>
      </c>
      <c r="AX176" s="13" t="s">
        <v>75</v>
      </c>
      <c r="AY176" s="202" t="s">
        <v>123</v>
      </c>
    </row>
    <row r="177" spans="2:51" s="14" customFormat="1" ht="11.25">
      <c r="B177" s="204"/>
      <c r="C177" s="205"/>
      <c r="D177" s="194" t="s">
        <v>135</v>
      </c>
      <c r="E177" s="206" t="s">
        <v>19</v>
      </c>
      <c r="F177" s="207" t="s">
        <v>151</v>
      </c>
      <c r="G177" s="205"/>
      <c r="H177" s="208">
        <v>115.544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135</v>
      </c>
      <c r="AU177" s="214" t="s">
        <v>84</v>
      </c>
      <c r="AV177" s="14" t="s">
        <v>131</v>
      </c>
      <c r="AW177" s="14" t="s">
        <v>36</v>
      </c>
      <c r="AX177" s="14" t="s">
        <v>80</v>
      </c>
      <c r="AY177" s="214" t="s">
        <v>123</v>
      </c>
    </row>
    <row r="178" spans="1:65" s="2" customFormat="1" ht="16.5" customHeight="1">
      <c r="A178" s="35"/>
      <c r="B178" s="36"/>
      <c r="C178" s="174" t="s">
        <v>285</v>
      </c>
      <c r="D178" s="174" t="s">
        <v>126</v>
      </c>
      <c r="E178" s="175" t="s">
        <v>665</v>
      </c>
      <c r="F178" s="176" t="s">
        <v>666</v>
      </c>
      <c r="G178" s="177" t="s">
        <v>145</v>
      </c>
      <c r="H178" s="178">
        <v>115.544</v>
      </c>
      <c r="I178" s="179"/>
      <c r="J178" s="180">
        <f>ROUND(I178*H178,2)</f>
        <v>0</v>
      </c>
      <c r="K178" s="176" t="s">
        <v>130</v>
      </c>
      <c r="L178" s="40"/>
      <c r="M178" s="181" t="s">
        <v>19</v>
      </c>
      <c r="N178" s="182" t="s">
        <v>46</v>
      </c>
      <c r="O178" s="65"/>
      <c r="P178" s="183">
        <f>O178*H178</f>
        <v>0</v>
      </c>
      <c r="Q178" s="183">
        <v>0.00014</v>
      </c>
      <c r="R178" s="183">
        <f>Q178*H178</f>
        <v>0.01617616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231</v>
      </c>
      <c r="AT178" s="185" t="s">
        <v>126</v>
      </c>
      <c r="AU178" s="185" t="s">
        <v>84</v>
      </c>
      <c r="AY178" s="18" t="s">
        <v>123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80</v>
      </c>
      <c r="BK178" s="186">
        <f>ROUND(I178*H178,2)</f>
        <v>0</v>
      </c>
      <c r="BL178" s="18" t="s">
        <v>231</v>
      </c>
      <c r="BM178" s="185" t="s">
        <v>667</v>
      </c>
    </row>
    <row r="179" spans="1:47" s="2" customFormat="1" ht="11.25">
      <c r="A179" s="35"/>
      <c r="B179" s="36"/>
      <c r="C179" s="37"/>
      <c r="D179" s="187" t="s">
        <v>133</v>
      </c>
      <c r="E179" s="37"/>
      <c r="F179" s="188" t="s">
        <v>668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133</v>
      </c>
      <c r="AU179" s="18" t="s">
        <v>84</v>
      </c>
    </row>
    <row r="180" spans="1:65" s="2" customFormat="1" ht="16.5" customHeight="1">
      <c r="A180" s="35"/>
      <c r="B180" s="36"/>
      <c r="C180" s="174" t="s">
        <v>290</v>
      </c>
      <c r="D180" s="174" t="s">
        <v>126</v>
      </c>
      <c r="E180" s="175" t="s">
        <v>669</v>
      </c>
      <c r="F180" s="176" t="s">
        <v>670</v>
      </c>
      <c r="G180" s="177" t="s">
        <v>145</v>
      </c>
      <c r="H180" s="178">
        <v>115.544</v>
      </c>
      <c r="I180" s="179"/>
      <c r="J180" s="180">
        <f>ROUND(I180*H180,2)</f>
        <v>0</v>
      </c>
      <c r="K180" s="176" t="s">
        <v>130</v>
      </c>
      <c r="L180" s="40"/>
      <c r="M180" s="181" t="s">
        <v>19</v>
      </c>
      <c r="N180" s="182" t="s">
        <v>46</v>
      </c>
      <c r="O180" s="65"/>
      <c r="P180" s="183">
        <f>O180*H180</f>
        <v>0</v>
      </c>
      <c r="Q180" s="183">
        <v>0.00012</v>
      </c>
      <c r="R180" s="183">
        <f>Q180*H180</f>
        <v>0.01386528</v>
      </c>
      <c r="S180" s="183">
        <v>0</v>
      </c>
      <c r="T180" s="18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231</v>
      </c>
      <c r="AT180" s="185" t="s">
        <v>126</v>
      </c>
      <c r="AU180" s="185" t="s">
        <v>84</v>
      </c>
      <c r="AY180" s="18" t="s">
        <v>123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80</v>
      </c>
      <c r="BK180" s="186">
        <f>ROUND(I180*H180,2)</f>
        <v>0</v>
      </c>
      <c r="BL180" s="18" t="s">
        <v>231</v>
      </c>
      <c r="BM180" s="185" t="s">
        <v>671</v>
      </c>
    </row>
    <row r="181" spans="1:47" s="2" customFormat="1" ht="11.25">
      <c r="A181" s="35"/>
      <c r="B181" s="36"/>
      <c r="C181" s="37"/>
      <c r="D181" s="187" t="s">
        <v>133</v>
      </c>
      <c r="E181" s="37"/>
      <c r="F181" s="188" t="s">
        <v>672</v>
      </c>
      <c r="G181" s="37"/>
      <c r="H181" s="37"/>
      <c r="I181" s="189"/>
      <c r="J181" s="37"/>
      <c r="K181" s="37"/>
      <c r="L181" s="40"/>
      <c r="M181" s="190"/>
      <c r="N181" s="191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133</v>
      </c>
      <c r="AU181" s="18" t="s">
        <v>84</v>
      </c>
    </row>
    <row r="182" spans="1:65" s="2" customFormat="1" ht="16.5" customHeight="1">
      <c r="A182" s="35"/>
      <c r="B182" s="36"/>
      <c r="C182" s="174" t="s">
        <v>296</v>
      </c>
      <c r="D182" s="174" t="s">
        <v>126</v>
      </c>
      <c r="E182" s="175" t="s">
        <v>673</v>
      </c>
      <c r="F182" s="176" t="s">
        <v>674</v>
      </c>
      <c r="G182" s="177" t="s">
        <v>145</v>
      </c>
      <c r="H182" s="178">
        <v>115.544</v>
      </c>
      <c r="I182" s="179"/>
      <c r="J182" s="180">
        <f>ROUND(I182*H182,2)</f>
        <v>0</v>
      </c>
      <c r="K182" s="176" t="s">
        <v>130</v>
      </c>
      <c r="L182" s="40"/>
      <c r="M182" s="181" t="s">
        <v>19</v>
      </c>
      <c r="N182" s="182" t="s">
        <v>46</v>
      </c>
      <c r="O182" s="65"/>
      <c r="P182" s="183">
        <f>O182*H182</f>
        <v>0</v>
      </c>
      <c r="Q182" s="183">
        <v>0.00012</v>
      </c>
      <c r="R182" s="183">
        <f>Q182*H182</f>
        <v>0.01386528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231</v>
      </c>
      <c r="AT182" s="185" t="s">
        <v>126</v>
      </c>
      <c r="AU182" s="185" t="s">
        <v>84</v>
      </c>
      <c r="AY182" s="18" t="s">
        <v>123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80</v>
      </c>
      <c r="BK182" s="186">
        <f>ROUND(I182*H182,2)</f>
        <v>0</v>
      </c>
      <c r="BL182" s="18" t="s">
        <v>231</v>
      </c>
      <c r="BM182" s="185" t="s">
        <v>675</v>
      </c>
    </row>
    <row r="183" spans="1:47" s="2" customFormat="1" ht="11.25">
      <c r="A183" s="35"/>
      <c r="B183" s="36"/>
      <c r="C183" s="37"/>
      <c r="D183" s="187" t="s">
        <v>133</v>
      </c>
      <c r="E183" s="37"/>
      <c r="F183" s="188" t="s">
        <v>676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133</v>
      </c>
      <c r="AU183" s="18" t="s">
        <v>84</v>
      </c>
    </row>
    <row r="184" spans="1:65" s="2" customFormat="1" ht="16.5" customHeight="1">
      <c r="A184" s="35"/>
      <c r="B184" s="36"/>
      <c r="C184" s="174" t="s">
        <v>303</v>
      </c>
      <c r="D184" s="174" t="s">
        <v>126</v>
      </c>
      <c r="E184" s="175" t="s">
        <v>677</v>
      </c>
      <c r="F184" s="176" t="s">
        <v>678</v>
      </c>
      <c r="G184" s="177" t="s">
        <v>145</v>
      </c>
      <c r="H184" s="178">
        <v>14.4</v>
      </c>
      <c r="I184" s="179"/>
      <c r="J184" s="180">
        <f>ROUND(I184*H184,2)</f>
        <v>0</v>
      </c>
      <c r="K184" s="176" t="s">
        <v>130</v>
      </c>
      <c r="L184" s="40"/>
      <c r="M184" s="181" t="s">
        <v>19</v>
      </c>
      <c r="N184" s="182" t="s">
        <v>46</v>
      </c>
      <c r="O184" s="65"/>
      <c r="P184" s="183">
        <f>O184*H184</f>
        <v>0</v>
      </c>
      <c r="Q184" s="183">
        <v>2E-05</v>
      </c>
      <c r="R184" s="183">
        <f>Q184*H184</f>
        <v>0.000288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231</v>
      </c>
      <c r="AT184" s="185" t="s">
        <v>126</v>
      </c>
      <c r="AU184" s="185" t="s">
        <v>84</v>
      </c>
      <c r="AY184" s="18" t="s">
        <v>123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80</v>
      </c>
      <c r="BK184" s="186">
        <f>ROUND(I184*H184,2)</f>
        <v>0</v>
      </c>
      <c r="BL184" s="18" t="s">
        <v>231</v>
      </c>
      <c r="BM184" s="185" t="s">
        <v>679</v>
      </c>
    </row>
    <row r="185" spans="1:47" s="2" customFormat="1" ht="11.25">
      <c r="A185" s="35"/>
      <c r="B185" s="36"/>
      <c r="C185" s="37"/>
      <c r="D185" s="187" t="s">
        <v>133</v>
      </c>
      <c r="E185" s="37"/>
      <c r="F185" s="188" t="s">
        <v>680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133</v>
      </c>
      <c r="AU185" s="18" t="s">
        <v>84</v>
      </c>
    </row>
    <row r="186" spans="2:51" s="13" customFormat="1" ht="11.25">
      <c r="B186" s="192"/>
      <c r="C186" s="193"/>
      <c r="D186" s="194" t="s">
        <v>135</v>
      </c>
      <c r="E186" s="203" t="s">
        <v>19</v>
      </c>
      <c r="F186" s="195" t="s">
        <v>681</v>
      </c>
      <c r="G186" s="193"/>
      <c r="H186" s="196">
        <v>14.4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135</v>
      </c>
      <c r="AU186" s="202" t="s">
        <v>84</v>
      </c>
      <c r="AV186" s="13" t="s">
        <v>84</v>
      </c>
      <c r="AW186" s="13" t="s">
        <v>36</v>
      </c>
      <c r="AX186" s="13" t="s">
        <v>80</v>
      </c>
      <c r="AY186" s="202" t="s">
        <v>123</v>
      </c>
    </row>
    <row r="187" spans="1:65" s="2" customFormat="1" ht="16.5" customHeight="1">
      <c r="A187" s="35"/>
      <c r="B187" s="36"/>
      <c r="C187" s="174" t="s">
        <v>312</v>
      </c>
      <c r="D187" s="174" t="s">
        <v>126</v>
      </c>
      <c r="E187" s="175" t="s">
        <v>682</v>
      </c>
      <c r="F187" s="176" t="s">
        <v>683</v>
      </c>
      <c r="G187" s="177" t="s">
        <v>145</v>
      </c>
      <c r="H187" s="178">
        <v>14.4</v>
      </c>
      <c r="I187" s="179"/>
      <c r="J187" s="180">
        <f>ROUND(I187*H187,2)</f>
        <v>0</v>
      </c>
      <c r="K187" s="176" t="s">
        <v>130</v>
      </c>
      <c r="L187" s="40"/>
      <c r="M187" s="181" t="s">
        <v>19</v>
      </c>
      <c r="N187" s="182" t="s">
        <v>46</v>
      </c>
      <c r="O187" s="65"/>
      <c r="P187" s="183">
        <f>O187*H187</f>
        <v>0</v>
      </c>
      <c r="Q187" s="183">
        <v>0.00013</v>
      </c>
      <c r="R187" s="183">
        <f>Q187*H187</f>
        <v>0.001872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231</v>
      </c>
      <c r="AT187" s="185" t="s">
        <v>126</v>
      </c>
      <c r="AU187" s="185" t="s">
        <v>84</v>
      </c>
      <c r="AY187" s="18" t="s">
        <v>123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80</v>
      </c>
      <c r="BK187" s="186">
        <f>ROUND(I187*H187,2)</f>
        <v>0</v>
      </c>
      <c r="BL187" s="18" t="s">
        <v>231</v>
      </c>
      <c r="BM187" s="185" t="s">
        <v>684</v>
      </c>
    </row>
    <row r="188" spans="1:47" s="2" customFormat="1" ht="11.25">
      <c r="A188" s="35"/>
      <c r="B188" s="36"/>
      <c r="C188" s="37"/>
      <c r="D188" s="187" t="s">
        <v>133</v>
      </c>
      <c r="E188" s="37"/>
      <c r="F188" s="188" t="s">
        <v>685</v>
      </c>
      <c r="G188" s="37"/>
      <c r="H188" s="37"/>
      <c r="I188" s="189"/>
      <c r="J188" s="37"/>
      <c r="K188" s="37"/>
      <c r="L188" s="40"/>
      <c r="M188" s="190"/>
      <c r="N188" s="191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133</v>
      </c>
      <c r="AU188" s="18" t="s">
        <v>84</v>
      </c>
    </row>
    <row r="189" spans="1:65" s="2" customFormat="1" ht="16.5" customHeight="1">
      <c r="A189" s="35"/>
      <c r="B189" s="36"/>
      <c r="C189" s="174" t="s">
        <v>318</v>
      </c>
      <c r="D189" s="174" t="s">
        <v>126</v>
      </c>
      <c r="E189" s="175" t="s">
        <v>686</v>
      </c>
      <c r="F189" s="176" t="s">
        <v>687</v>
      </c>
      <c r="G189" s="177" t="s">
        <v>145</v>
      </c>
      <c r="H189" s="178">
        <v>14.4</v>
      </c>
      <c r="I189" s="179"/>
      <c r="J189" s="180">
        <f>ROUND(I189*H189,2)</f>
        <v>0</v>
      </c>
      <c r="K189" s="176" t="s">
        <v>130</v>
      </c>
      <c r="L189" s="40"/>
      <c r="M189" s="181" t="s">
        <v>19</v>
      </c>
      <c r="N189" s="182" t="s">
        <v>46</v>
      </c>
      <c r="O189" s="65"/>
      <c r="P189" s="183">
        <f>O189*H189</f>
        <v>0</v>
      </c>
      <c r="Q189" s="183">
        <v>0.00017</v>
      </c>
      <c r="R189" s="183">
        <f>Q189*H189</f>
        <v>0.002448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231</v>
      </c>
      <c r="AT189" s="185" t="s">
        <v>126</v>
      </c>
      <c r="AU189" s="185" t="s">
        <v>84</v>
      </c>
      <c r="AY189" s="18" t="s">
        <v>123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231</v>
      </c>
      <c r="BM189" s="185" t="s">
        <v>688</v>
      </c>
    </row>
    <row r="190" spans="1:47" s="2" customFormat="1" ht="11.25">
      <c r="A190" s="35"/>
      <c r="B190" s="36"/>
      <c r="C190" s="37"/>
      <c r="D190" s="187" t="s">
        <v>133</v>
      </c>
      <c r="E190" s="37"/>
      <c r="F190" s="188" t="s">
        <v>689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133</v>
      </c>
      <c r="AU190" s="18" t="s">
        <v>84</v>
      </c>
    </row>
    <row r="191" spans="1:65" s="2" customFormat="1" ht="16.5" customHeight="1">
      <c r="A191" s="35"/>
      <c r="B191" s="36"/>
      <c r="C191" s="174" t="s">
        <v>324</v>
      </c>
      <c r="D191" s="174" t="s">
        <v>126</v>
      </c>
      <c r="E191" s="175" t="s">
        <v>690</v>
      </c>
      <c r="F191" s="176" t="s">
        <v>691</v>
      </c>
      <c r="G191" s="177" t="s">
        <v>145</v>
      </c>
      <c r="H191" s="178">
        <v>28.274</v>
      </c>
      <c r="I191" s="179"/>
      <c r="J191" s="180">
        <f>ROUND(I191*H191,2)</f>
        <v>0</v>
      </c>
      <c r="K191" s="176" t="s">
        <v>130</v>
      </c>
      <c r="L191" s="40"/>
      <c r="M191" s="181" t="s">
        <v>19</v>
      </c>
      <c r="N191" s="182" t="s">
        <v>46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231</v>
      </c>
      <c r="AT191" s="185" t="s">
        <v>126</v>
      </c>
      <c r="AU191" s="185" t="s">
        <v>84</v>
      </c>
      <c r="AY191" s="18" t="s">
        <v>123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80</v>
      </c>
      <c r="BK191" s="186">
        <f>ROUND(I191*H191,2)</f>
        <v>0</v>
      </c>
      <c r="BL191" s="18" t="s">
        <v>231</v>
      </c>
      <c r="BM191" s="185" t="s">
        <v>692</v>
      </c>
    </row>
    <row r="192" spans="1:47" s="2" customFormat="1" ht="11.25">
      <c r="A192" s="35"/>
      <c r="B192" s="36"/>
      <c r="C192" s="37"/>
      <c r="D192" s="187" t="s">
        <v>133</v>
      </c>
      <c r="E192" s="37"/>
      <c r="F192" s="188" t="s">
        <v>693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133</v>
      </c>
      <c r="AU192" s="18" t="s">
        <v>84</v>
      </c>
    </row>
    <row r="193" spans="2:51" s="13" customFormat="1" ht="11.25">
      <c r="B193" s="192"/>
      <c r="C193" s="193"/>
      <c r="D193" s="194" t="s">
        <v>135</v>
      </c>
      <c r="E193" s="203" t="s">
        <v>19</v>
      </c>
      <c r="F193" s="195" t="s">
        <v>694</v>
      </c>
      <c r="G193" s="193"/>
      <c r="H193" s="196">
        <v>28.274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135</v>
      </c>
      <c r="AU193" s="202" t="s">
        <v>84</v>
      </c>
      <c r="AV193" s="13" t="s">
        <v>84</v>
      </c>
      <c r="AW193" s="13" t="s">
        <v>36</v>
      </c>
      <c r="AX193" s="13" t="s">
        <v>80</v>
      </c>
      <c r="AY193" s="202" t="s">
        <v>123</v>
      </c>
    </row>
    <row r="194" spans="1:65" s="2" customFormat="1" ht="16.5" customHeight="1">
      <c r="A194" s="35"/>
      <c r="B194" s="36"/>
      <c r="C194" s="174" t="s">
        <v>329</v>
      </c>
      <c r="D194" s="174" t="s">
        <v>126</v>
      </c>
      <c r="E194" s="175" t="s">
        <v>695</v>
      </c>
      <c r="F194" s="176" t="s">
        <v>696</v>
      </c>
      <c r="G194" s="177" t="s">
        <v>145</v>
      </c>
      <c r="H194" s="178">
        <v>28.274</v>
      </c>
      <c r="I194" s="179"/>
      <c r="J194" s="180">
        <f>ROUND(I194*H194,2)</f>
        <v>0</v>
      </c>
      <c r="K194" s="176" t="s">
        <v>130</v>
      </c>
      <c r="L194" s="40"/>
      <c r="M194" s="181" t="s">
        <v>19</v>
      </c>
      <c r="N194" s="182" t="s">
        <v>46</v>
      </c>
      <c r="O194" s="65"/>
      <c r="P194" s="183">
        <f>O194*H194</f>
        <v>0</v>
      </c>
      <c r="Q194" s="183">
        <v>0.00015</v>
      </c>
      <c r="R194" s="183">
        <f>Q194*H194</f>
        <v>0.004241099999999999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231</v>
      </c>
      <c r="AT194" s="185" t="s">
        <v>126</v>
      </c>
      <c r="AU194" s="185" t="s">
        <v>84</v>
      </c>
      <c r="AY194" s="18" t="s">
        <v>123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80</v>
      </c>
      <c r="BK194" s="186">
        <f>ROUND(I194*H194,2)</f>
        <v>0</v>
      </c>
      <c r="BL194" s="18" t="s">
        <v>231</v>
      </c>
      <c r="BM194" s="185" t="s">
        <v>697</v>
      </c>
    </row>
    <row r="195" spans="1:47" s="2" customFormat="1" ht="11.25">
      <c r="A195" s="35"/>
      <c r="B195" s="36"/>
      <c r="C195" s="37"/>
      <c r="D195" s="187" t="s">
        <v>133</v>
      </c>
      <c r="E195" s="37"/>
      <c r="F195" s="188" t="s">
        <v>698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133</v>
      </c>
      <c r="AU195" s="18" t="s">
        <v>84</v>
      </c>
    </row>
    <row r="196" spans="1:65" s="2" customFormat="1" ht="24.2" customHeight="1">
      <c r="A196" s="35"/>
      <c r="B196" s="36"/>
      <c r="C196" s="174" t="s">
        <v>334</v>
      </c>
      <c r="D196" s="174" t="s">
        <v>126</v>
      </c>
      <c r="E196" s="175" t="s">
        <v>699</v>
      </c>
      <c r="F196" s="176" t="s">
        <v>700</v>
      </c>
      <c r="G196" s="177" t="s">
        <v>145</v>
      </c>
      <c r="H196" s="178">
        <v>28.274</v>
      </c>
      <c r="I196" s="179"/>
      <c r="J196" s="180">
        <f>ROUND(I196*H196,2)</f>
        <v>0</v>
      </c>
      <c r="K196" s="176" t="s">
        <v>130</v>
      </c>
      <c r="L196" s="40"/>
      <c r="M196" s="181" t="s">
        <v>19</v>
      </c>
      <c r="N196" s="182" t="s">
        <v>46</v>
      </c>
      <c r="O196" s="65"/>
      <c r="P196" s="183">
        <f>O196*H196</f>
        <v>0</v>
      </c>
      <c r="Q196" s="183">
        <v>0.00033</v>
      </c>
      <c r="R196" s="183">
        <f>Q196*H196</f>
        <v>0.00933042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231</v>
      </c>
      <c r="AT196" s="185" t="s">
        <v>126</v>
      </c>
      <c r="AU196" s="185" t="s">
        <v>84</v>
      </c>
      <c r="AY196" s="18" t="s">
        <v>123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80</v>
      </c>
      <c r="BK196" s="186">
        <f>ROUND(I196*H196,2)</f>
        <v>0</v>
      </c>
      <c r="BL196" s="18" t="s">
        <v>231</v>
      </c>
      <c r="BM196" s="185" t="s">
        <v>701</v>
      </c>
    </row>
    <row r="197" spans="1:47" s="2" customFormat="1" ht="11.25">
      <c r="A197" s="35"/>
      <c r="B197" s="36"/>
      <c r="C197" s="37"/>
      <c r="D197" s="187" t="s">
        <v>133</v>
      </c>
      <c r="E197" s="37"/>
      <c r="F197" s="188" t="s">
        <v>702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133</v>
      </c>
      <c r="AU197" s="18" t="s">
        <v>84</v>
      </c>
    </row>
    <row r="198" spans="1:65" s="2" customFormat="1" ht="21.75" customHeight="1">
      <c r="A198" s="35"/>
      <c r="B198" s="36"/>
      <c r="C198" s="174" t="s">
        <v>339</v>
      </c>
      <c r="D198" s="174" t="s">
        <v>126</v>
      </c>
      <c r="E198" s="175" t="s">
        <v>355</v>
      </c>
      <c r="F198" s="176" t="s">
        <v>356</v>
      </c>
      <c r="G198" s="177" t="s">
        <v>145</v>
      </c>
      <c r="H198" s="178">
        <v>28.274</v>
      </c>
      <c r="I198" s="179"/>
      <c r="J198" s="180">
        <f>ROUND(I198*H198,2)</f>
        <v>0</v>
      </c>
      <c r="K198" s="176" t="s">
        <v>130</v>
      </c>
      <c r="L198" s="40"/>
      <c r="M198" s="181" t="s">
        <v>19</v>
      </c>
      <c r="N198" s="182" t="s">
        <v>46</v>
      </c>
      <c r="O198" s="65"/>
      <c r="P198" s="183">
        <f>O198*H198</f>
        <v>0</v>
      </c>
      <c r="Q198" s="183">
        <v>0.00472</v>
      </c>
      <c r="R198" s="183">
        <f>Q198*H198</f>
        <v>0.13345328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231</v>
      </c>
      <c r="AT198" s="185" t="s">
        <v>126</v>
      </c>
      <c r="AU198" s="185" t="s">
        <v>84</v>
      </c>
      <c r="AY198" s="18" t="s">
        <v>123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80</v>
      </c>
      <c r="BK198" s="186">
        <f>ROUND(I198*H198,2)</f>
        <v>0</v>
      </c>
      <c r="BL198" s="18" t="s">
        <v>231</v>
      </c>
      <c r="BM198" s="185" t="s">
        <v>703</v>
      </c>
    </row>
    <row r="199" spans="1:47" s="2" customFormat="1" ht="11.25">
      <c r="A199" s="35"/>
      <c r="B199" s="36"/>
      <c r="C199" s="37"/>
      <c r="D199" s="187" t="s">
        <v>133</v>
      </c>
      <c r="E199" s="37"/>
      <c r="F199" s="188" t="s">
        <v>358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133</v>
      </c>
      <c r="AU199" s="18" t="s">
        <v>84</v>
      </c>
    </row>
    <row r="200" spans="2:63" s="12" customFormat="1" ht="22.9" customHeight="1">
      <c r="B200" s="158"/>
      <c r="C200" s="159"/>
      <c r="D200" s="160" t="s">
        <v>74</v>
      </c>
      <c r="E200" s="172" t="s">
        <v>369</v>
      </c>
      <c r="F200" s="172" t="s">
        <v>370</v>
      </c>
      <c r="G200" s="159"/>
      <c r="H200" s="159"/>
      <c r="I200" s="162"/>
      <c r="J200" s="173">
        <f>BK200</f>
        <v>0</v>
      </c>
      <c r="K200" s="159"/>
      <c r="L200" s="164"/>
      <c r="M200" s="165"/>
      <c r="N200" s="166"/>
      <c r="O200" s="166"/>
      <c r="P200" s="167">
        <f>SUM(P201:P274)</f>
        <v>0</v>
      </c>
      <c r="Q200" s="166"/>
      <c r="R200" s="167">
        <f>SUM(R201:R274)</f>
        <v>3.2127772300000004</v>
      </c>
      <c r="S200" s="166"/>
      <c r="T200" s="168">
        <f>SUM(T201:T274)</f>
        <v>0.53171697</v>
      </c>
      <c r="AR200" s="169" t="s">
        <v>84</v>
      </c>
      <c r="AT200" s="170" t="s">
        <v>74</v>
      </c>
      <c r="AU200" s="170" t="s">
        <v>80</v>
      </c>
      <c r="AY200" s="169" t="s">
        <v>123</v>
      </c>
      <c r="BK200" s="171">
        <f>SUM(BK201:BK274)</f>
        <v>0</v>
      </c>
    </row>
    <row r="201" spans="1:65" s="2" customFormat="1" ht="16.5" customHeight="1">
      <c r="A201" s="35"/>
      <c r="B201" s="36"/>
      <c r="C201" s="174" t="s">
        <v>346</v>
      </c>
      <c r="D201" s="174" t="s">
        <v>126</v>
      </c>
      <c r="E201" s="175" t="s">
        <v>704</v>
      </c>
      <c r="F201" s="176" t="s">
        <v>705</v>
      </c>
      <c r="G201" s="177" t="s">
        <v>145</v>
      </c>
      <c r="H201" s="178">
        <v>1879.807</v>
      </c>
      <c r="I201" s="179"/>
      <c r="J201" s="180">
        <f>ROUND(I201*H201,2)</f>
        <v>0</v>
      </c>
      <c r="K201" s="176" t="s">
        <v>130</v>
      </c>
      <c r="L201" s="40"/>
      <c r="M201" s="181" t="s">
        <v>19</v>
      </c>
      <c r="N201" s="182" t="s">
        <v>46</v>
      </c>
      <c r="O201" s="65"/>
      <c r="P201" s="183">
        <f>O201*H201</f>
        <v>0</v>
      </c>
      <c r="Q201" s="183">
        <v>0</v>
      </c>
      <c r="R201" s="183">
        <f>Q201*H201</f>
        <v>0</v>
      </c>
      <c r="S201" s="183">
        <v>0.00015</v>
      </c>
      <c r="T201" s="184">
        <f>S201*H201</f>
        <v>0.28197105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231</v>
      </c>
      <c r="AT201" s="185" t="s">
        <v>126</v>
      </c>
      <c r="AU201" s="185" t="s">
        <v>84</v>
      </c>
      <c r="AY201" s="18" t="s">
        <v>123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80</v>
      </c>
      <c r="BK201" s="186">
        <f>ROUND(I201*H201,2)</f>
        <v>0</v>
      </c>
      <c r="BL201" s="18" t="s">
        <v>231</v>
      </c>
      <c r="BM201" s="185" t="s">
        <v>706</v>
      </c>
    </row>
    <row r="202" spans="1:47" s="2" customFormat="1" ht="11.25">
      <c r="A202" s="35"/>
      <c r="B202" s="36"/>
      <c r="C202" s="37"/>
      <c r="D202" s="187" t="s">
        <v>133</v>
      </c>
      <c r="E202" s="37"/>
      <c r="F202" s="188" t="s">
        <v>707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133</v>
      </c>
      <c r="AU202" s="18" t="s">
        <v>84</v>
      </c>
    </row>
    <row r="203" spans="2:51" s="13" customFormat="1" ht="11.25">
      <c r="B203" s="192"/>
      <c r="C203" s="193"/>
      <c r="D203" s="194" t="s">
        <v>135</v>
      </c>
      <c r="E203" s="203" t="s">
        <v>19</v>
      </c>
      <c r="F203" s="195" t="s">
        <v>708</v>
      </c>
      <c r="G203" s="193"/>
      <c r="H203" s="196">
        <v>242.736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135</v>
      </c>
      <c r="AU203" s="202" t="s">
        <v>84</v>
      </c>
      <c r="AV203" s="13" t="s">
        <v>84</v>
      </c>
      <c r="AW203" s="13" t="s">
        <v>36</v>
      </c>
      <c r="AX203" s="13" t="s">
        <v>75</v>
      </c>
      <c r="AY203" s="202" t="s">
        <v>123</v>
      </c>
    </row>
    <row r="204" spans="2:51" s="15" customFormat="1" ht="11.25">
      <c r="B204" s="215"/>
      <c r="C204" s="216"/>
      <c r="D204" s="194" t="s">
        <v>135</v>
      </c>
      <c r="E204" s="217" t="s">
        <v>19</v>
      </c>
      <c r="F204" s="218" t="s">
        <v>709</v>
      </c>
      <c r="G204" s="216"/>
      <c r="H204" s="219">
        <v>242.736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135</v>
      </c>
      <c r="AU204" s="225" t="s">
        <v>84</v>
      </c>
      <c r="AV204" s="15" t="s">
        <v>142</v>
      </c>
      <c r="AW204" s="15" t="s">
        <v>36</v>
      </c>
      <c r="AX204" s="15" t="s">
        <v>75</v>
      </c>
      <c r="AY204" s="225" t="s">
        <v>123</v>
      </c>
    </row>
    <row r="205" spans="2:51" s="13" customFormat="1" ht="11.25">
      <c r="B205" s="192"/>
      <c r="C205" s="193"/>
      <c r="D205" s="194" t="s">
        <v>135</v>
      </c>
      <c r="E205" s="203" t="s">
        <v>19</v>
      </c>
      <c r="F205" s="195" t="s">
        <v>710</v>
      </c>
      <c r="G205" s="193"/>
      <c r="H205" s="196">
        <v>188.708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135</v>
      </c>
      <c r="AU205" s="202" t="s">
        <v>84</v>
      </c>
      <c r="AV205" s="13" t="s">
        <v>84</v>
      </c>
      <c r="AW205" s="13" t="s">
        <v>36</v>
      </c>
      <c r="AX205" s="13" t="s">
        <v>75</v>
      </c>
      <c r="AY205" s="202" t="s">
        <v>123</v>
      </c>
    </row>
    <row r="206" spans="2:51" s="13" customFormat="1" ht="11.25">
      <c r="B206" s="192"/>
      <c r="C206" s="193"/>
      <c r="D206" s="194" t="s">
        <v>135</v>
      </c>
      <c r="E206" s="203" t="s">
        <v>19</v>
      </c>
      <c r="F206" s="195" t="s">
        <v>590</v>
      </c>
      <c r="G206" s="193"/>
      <c r="H206" s="196">
        <v>142.84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135</v>
      </c>
      <c r="AU206" s="202" t="s">
        <v>84</v>
      </c>
      <c r="AV206" s="13" t="s">
        <v>84</v>
      </c>
      <c r="AW206" s="13" t="s">
        <v>36</v>
      </c>
      <c r="AX206" s="13" t="s">
        <v>75</v>
      </c>
      <c r="AY206" s="202" t="s">
        <v>123</v>
      </c>
    </row>
    <row r="207" spans="2:51" s="13" customFormat="1" ht="11.25">
      <c r="B207" s="192"/>
      <c r="C207" s="193"/>
      <c r="D207" s="194" t="s">
        <v>135</v>
      </c>
      <c r="E207" s="203" t="s">
        <v>19</v>
      </c>
      <c r="F207" s="195" t="s">
        <v>711</v>
      </c>
      <c r="G207" s="193"/>
      <c r="H207" s="196">
        <v>173.08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135</v>
      </c>
      <c r="AU207" s="202" t="s">
        <v>84</v>
      </c>
      <c r="AV207" s="13" t="s">
        <v>84</v>
      </c>
      <c r="AW207" s="13" t="s">
        <v>36</v>
      </c>
      <c r="AX207" s="13" t="s">
        <v>75</v>
      </c>
      <c r="AY207" s="202" t="s">
        <v>123</v>
      </c>
    </row>
    <row r="208" spans="2:51" s="13" customFormat="1" ht="11.25">
      <c r="B208" s="192"/>
      <c r="C208" s="193"/>
      <c r="D208" s="194" t="s">
        <v>135</v>
      </c>
      <c r="E208" s="203" t="s">
        <v>19</v>
      </c>
      <c r="F208" s="195" t="s">
        <v>712</v>
      </c>
      <c r="G208" s="193"/>
      <c r="H208" s="196">
        <v>52.025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135</v>
      </c>
      <c r="AU208" s="202" t="s">
        <v>84</v>
      </c>
      <c r="AV208" s="13" t="s">
        <v>84</v>
      </c>
      <c r="AW208" s="13" t="s">
        <v>36</v>
      </c>
      <c r="AX208" s="13" t="s">
        <v>75</v>
      </c>
      <c r="AY208" s="202" t="s">
        <v>123</v>
      </c>
    </row>
    <row r="209" spans="2:51" s="13" customFormat="1" ht="11.25">
      <c r="B209" s="192"/>
      <c r="C209" s="193"/>
      <c r="D209" s="194" t="s">
        <v>135</v>
      </c>
      <c r="E209" s="203" t="s">
        <v>19</v>
      </c>
      <c r="F209" s="195" t="s">
        <v>713</v>
      </c>
      <c r="G209" s="193"/>
      <c r="H209" s="196">
        <v>236.418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135</v>
      </c>
      <c r="AU209" s="202" t="s">
        <v>84</v>
      </c>
      <c r="AV209" s="13" t="s">
        <v>84</v>
      </c>
      <c r="AW209" s="13" t="s">
        <v>36</v>
      </c>
      <c r="AX209" s="13" t="s">
        <v>75</v>
      </c>
      <c r="AY209" s="202" t="s">
        <v>123</v>
      </c>
    </row>
    <row r="210" spans="2:51" s="13" customFormat="1" ht="11.25">
      <c r="B210" s="192"/>
      <c r="C210" s="193"/>
      <c r="D210" s="194" t="s">
        <v>135</v>
      </c>
      <c r="E210" s="203" t="s">
        <v>19</v>
      </c>
      <c r="F210" s="195" t="s">
        <v>714</v>
      </c>
      <c r="G210" s="193"/>
      <c r="H210" s="196">
        <v>337.565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135</v>
      </c>
      <c r="AU210" s="202" t="s">
        <v>84</v>
      </c>
      <c r="AV210" s="13" t="s">
        <v>84</v>
      </c>
      <c r="AW210" s="13" t="s">
        <v>36</v>
      </c>
      <c r="AX210" s="13" t="s">
        <v>75</v>
      </c>
      <c r="AY210" s="202" t="s">
        <v>123</v>
      </c>
    </row>
    <row r="211" spans="2:51" s="15" customFormat="1" ht="11.25">
      <c r="B211" s="215"/>
      <c r="C211" s="216"/>
      <c r="D211" s="194" t="s">
        <v>135</v>
      </c>
      <c r="E211" s="217" t="s">
        <v>19</v>
      </c>
      <c r="F211" s="218" t="s">
        <v>592</v>
      </c>
      <c r="G211" s="216"/>
      <c r="H211" s="219">
        <v>1130.636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135</v>
      </c>
      <c r="AU211" s="225" t="s">
        <v>84</v>
      </c>
      <c r="AV211" s="15" t="s">
        <v>142</v>
      </c>
      <c r="AW211" s="15" t="s">
        <v>36</v>
      </c>
      <c r="AX211" s="15" t="s">
        <v>75</v>
      </c>
      <c r="AY211" s="225" t="s">
        <v>123</v>
      </c>
    </row>
    <row r="212" spans="2:51" s="13" customFormat="1" ht="11.25">
      <c r="B212" s="192"/>
      <c r="C212" s="193"/>
      <c r="D212" s="194" t="s">
        <v>135</v>
      </c>
      <c r="E212" s="203" t="s">
        <v>19</v>
      </c>
      <c r="F212" s="195" t="s">
        <v>715</v>
      </c>
      <c r="G212" s="193"/>
      <c r="H212" s="196">
        <v>239.209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135</v>
      </c>
      <c r="AU212" s="202" t="s">
        <v>84</v>
      </c>
      <c r="AV212" s="13" t="s">
        <v>84</v>
      </c>
      <c r="AW212" s="13" t="s">
        <v>36</v>
      </c>
      <c r="AX212" s="13" t="s">
        <v>75</v>
      </c>
      <c r="AY212" s="202" t="s">
        <v>123</v>
      </c>
    </row>
    <row r="213" spans="2:51" s="13" customFormat="1" ht="11.25">
      <c r="B213" s="192"/>
      <c r="C213" s="193"/>
      <c r="D213" s="194" t="s">
        <v>135</v>
      </c>
      <c r="E213" s="203" t="s">
        <v>19</v>
      </c>
      <c r="F213" s="195" t="s">
        <v>716</v>
      </c>
      <c r="G213" s="193"/>
      <c r="H213" s="196">
        <v>224.453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135</v>
      </c>
      <c r="AU213" s="202" t="s">
        <v>84</v>
      </c>
      <c r="AV213" s="13" t="s">
        <v>84</v>
      </c>
      <c r="AW213" s="13" t="s">
        <v>36</v>
      </c>
      <c r="AX213" s="13" t="s">
        <v>75</v>
      </c>
      <c r="AY213" s="202" t="s">
        <v>123</v>
      </c>
    </row>
    <row r="214" spans="2:51" s="13" customFormat="1" ht="11.25">
      <c r="B214" s="192"/>
      <c r="C214" s="193"/>
      <c r="D214" s="194" t="s">
        <v>135</v>
      </c>
      <c r="E214" s="203" t="s">
        <v>19</v>
      </c>
      <c r="F214" s="195" t="s">
        <v>717</v>
      </c>
      <c r="G214" s="193"/>
      <c r="H214" s="196">
        <v>415.587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135</v>
      </c>
      <c r="AU214" s="202" t="s">
        <v>84</v>
      </c>
      <c r="AV214" s="13" t="s">
        <v>84</v>
      </c>
      <c r="AW214" s="13" t="s">
        <v>36</v>
      </c>
      <c r="AX214" s="13" t="s">
        <v>75</v>
      </c>
      <c r="AY214" s="202" t="s">
        <v>123</v>
      </c>
    </row>
    <row r="215" spans="2:51" s="13" customFormat="1" ht="11.25">
      <c r="B215" s="192"/>
      <c r="C215" s="193"/>
      <c r="D215" s="194" t="s">
        <v>135</v>
      </c>
      <c r="E215" s="203" t="s">
        <v>19</v>
      </c>
      <c r="F215" s="195" t="s">
        <v>593</v>
      </c>
      <c r="G215" s="193"/>
      <c r="H215" s="196">
        <v>432.818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135</v>
      </c>
      <c r="AU215" s="202" t="s">
        <v>84</v>
      </c>
      <c r="AV215" s="13" t="s">
        <v>84</v>
      </c>
      <c r="AW215" s="13" t="s">
        <v>36</v>
      </c>
      <c r="AX215" s="13" t="s">
        <v>75</v>
      </c>
      <c r="AY215" s="202" t="s">
        <v>123</v>
      </c>
    </row>
    <row r="216" spans="2:51" s="15" customFormat="1" ht="11.25">
      <c r="B216" s="215"/>
      <c r="C216" s="216"/>
      <c r="D216" s="194" t="s">
        <v>135</v>
      </c>
      <c r="E216" s="217" t="s">
        <v>19</v>
      </c>
      <c r="F216" s="218" t="s">
        <v>594</v>
      </c>
      <c r="G216" s="216"/>
      <c r="H216" s="219">
        <v>1312.067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135</v>
      </c>
      <c r="AU216" s="225" t="s">
        <v>84</v>
      </c>
      <c r="AV216" s="15" t="s">
        <v>142</v>
      </c>
      <c r="AW216" s="15" t="s">
        <v>36</v>
      </c>
      <c r="AX216" s="15" t="s">
        <v>75</v>
      </c>
      <c r="AY216" s="225" t="s">
        <v>123</v>
      </c>
    </row>
    <row r="217" spans="2:51" s="14" customFormat="1" ht="11.25">
      <c r="B217" s="204"/>
      <c r="C217" s="205"/>
      <c r="D217" s="194" t="s">
        <v>135</v>
      </c>
      <c r="E217" s="206" t="s">
        <v>19</v>
      </c>
      <c r="F217" s="207" t="s">
        <v>151</v>
      </c>
      <c r="G217" s="205"/>
      <c r="H217" s="208">
        <v>2685.4390000000003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135</v>
      </c>
      <c r="AU217" s="214" t="s">
        <v>84</v>
      </c>
      <c r="AV217" s="14" t="s">
        <v>131</v>
      </c>
      <c r="AW217" s="14" t="s">
        <v>36</v>
      </c>
      <c r="AX217" s="14" t="s">
        <v>80</v>
      </c>
      <c r="AY217" s="214" t="s">
        <v>123</v>
      </c>
    </row>
    <row r="218" spans="2:51" s="13" customFormat="1" ht="11.25">
      <c r="B218" s="192"/>
      <c r="C218" s="193"/>
      <c r="D218" s="194" t="s">
        <v>135</v>
      </c>
      <c r="E218" s="193"/>
      <c r="F218" s="195" t="s">
        <v>718</v>
      </c>
      <c r="G218" s="193"/>
      <c r="H218" s="196">
        <v>1879.807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135</v>
      </c>
      <c r="AU218" s="202" t="s">
        <v>84</v>
      </c>
      <c r="AV218" s="13" t="s">
        <v>84</v>
      </c>
      <c r="AW218" s="13" t="s">
        <v>4</v>
      </c>
      <c r="AX218" s="13" t="s">
        <v>80</v>
      </c>
      <c r="AY218" s="202" t="s">
        <v>123</v>
      </c>
    </row>
    <row r="219" spans="1:65" s="2" customFormat="1" ht="21.75" customHeight="1">
      <c r="A219" s="35"/>
      <c r="B219" s="36"/>
      <c r="C219" s="174" t="s">
        <v>354</v>
      </c>
      <c r="D219" s="174" t="s">
        <v>126</v>
      </c>
      <c r="E219" s="175" t="s">
        <v>719</v>
      </c>
      <c r="F219" s="176" t="s">
        <v>720</v>
      </c>
      <c r="G219" s="177" t="s">
        <v>145</v>
      </c>
      <c r="H219" s="178">
        <v>2685.439</v>
      </c>
      <c r="I219" s="179"/>
      <c r="J219" s="180">
        <f>ROUND(I219*H219,2)</f>
        <v>0</v>
      </c>
      <c r="K219" s="176" t="s">
        <v>130</v>
      </c>
      <c r="L219" s="40"/>
      <c r="M219" s="181" t="s">
        <v>19</v>
      </c>
      <c r="N219" s="182" t="s">
        <v>46</v>
      </c>
      <c r="O219" s="65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231</v>
      </c>
      <c r="AT219" s="185" t="s">
        <v>126</v>
      </c>
      <c r="AU219" s="185" t="s">
        <v>84</v>
      </c>
      <c r="AY219" s="18" t="s">
        <v>123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80</v>
      </c>
      <c r="BK219" s="186">
        <f>ROUND(I219*H219,2)</f>
        <v>0</v>
      </c>
      <c r="BL219" s="18" t="s">
        <v>231</v>
      </c>
      <c r="BM219" s="185" t="s">
        <v>721</v>
      </c>
    </row>
    <row r="220" spans="1:47" s="2" customFormat="1" ht="11.25">
      <c r="A220" s="35"/>
      <c r="B220" s="36"/>
      <c r="C220" s="37"/>
      <c r="D220" s="187" t="s">
        <v>133</v>
      </c>
      <c r="E220" s="37"/>
      <c r="F220" s="188" t="s">
        <v>722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133</v>
      </c>
      <c r="AU220" s="18" t="s">
        <v>84</v>
      </c>
    </row>
    <row r="221" spans="1:65" s="2" customFormat="1" ht="16.5" customHeight="1">
      <c r="A221" s="35"/>
      <c r="B221" s="36"/>
      <c r="C221" s="174" t="s">
        <v>359</v>
      </c>
      <c r="D221" s="174" t="s">
        <v>126</v>
      </c>
      <c r="E221" s="175" t="s">
        <v>448</v>
      </c>
      <c r="F221" s="176" t="s">
        <v>449</v>
      </c>
      <c r="G221" s="177" t="s">
        <v>145</v>
      </c>
      <c r="H221" s="178">
        <v>805.632</v>
      </c>
      <c r="I221" s="179"/>
      <c r="J221" s="180">
        <f>ROUND(I221*H221,2)</f>
        <v>0</v>
      </c>
      <c r="K221" s="176" t="s">
        <v>130</v>
      </c>
      <c r="L221" s="40"/>
      <c r="M221" s="181" t="s">
        <v>19</v>
      </c>
      <c r="N221" s="182" t="s">
        <v>46</v>
      </c>
      <c r="O221" s="65"/>
      <c r="P221" s="183">
        <f>O221*H221</f>
        <v>0</v>
      </c>
      <c r="Q221" s="183">
        <v>0.001</v>
      </c>
      <c r="R221" s="183">
        <f>Q221*H221</f>
        <v>0.805632</v>
      </c>
      <c r="S221" s="183">
        <v>0.00031</v>
      </c>
      <c r="T221" s="184">
        <f>S221*H221</f>
        <v>0.24974591999999998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231</v>
      </c>
      <c r="AT221" s="185" t="s">
        <v>126</v>
      </c>
      <c r="AU221" s="185" t="s">
        <v>84</v>
      </c>
      <c r="AY221" s="18" t="s">
        <v>123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80</v>
      </c>
      <c r="BK221" s="186">
        <f>ROUND(I221*H221,2)</f>
        <v>0</v>
      </c>
      <c r="BL221" s="18" t="s">
        <v>231</v>
      </c>
      <c r="BM221" s="185" t="s">
        <v>723</v>
      </c>
    </row>
    <row r="222" spans="1:47" s="2" customFormat="1" ht="11.25">
      <c r="A222" s="35"/>
      <c r="B222" s="36"/>
      <c r="C222" s="37"/>
      <c r="D222" s="187" t="s">
        <v>133</v>
      </c>
      <c r="E222" s="37"/>
      <c r="F222" s="188" t="s">
        <v>451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133</v>
      </c>
      <c r="AU222" s="18" t="s">
        <v>84</v>
      </c>
    </row>
    <row r="223" spans="2:51" s="13" customFormat="1" ht="11.25">
      <c r="B223" s="192"/>
      <c r="C223" s="193"/>
      <c r="D223" s="194" t="s">
        <v>135</v>
      </c>
      <c r="E223" s="193"/>
      <c r="F223" s="195" t="s">
        <v>724</v>
      </c>
      <c r="G223" s="193"/>
      <c r="H223" s="196">
        <v>805.632</v>
      </c>
      <c r="I223" s="197"/>
      <c r="J223" s="193"/>
      <c r="K223" s="193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135</v>
      </c>
      <c r="AU223" s="202" t="s">
        <v>84</v>
      </c>
      <c r="AV223" s="13" t="s">
        <v>84</v>
      </c>
      <c r="AW223" s="13" t="s">
        <v>4</v>
      </c>
      <c r="AX223" s="13" t="s">
        <v>80</v>
      </c>
      <c r="AY223" s="202" t="s">
        <v>123</v>
      </c>
    </row>
    <row r="224" spans="1:65" s="2" customFormat="1" ht="16.5" customHeight="1">
      <c r="A224" s="35"/>
      <c r="B224" s="36"/>
      <c r="C224" s="174" t="s">
        <v>364</v>
      </c>
      <c r="D224" s="174" t="s">
        <v>126</v>
      </c>
      <c r="E224" s="175" t="s">
        <v>460</v>
      </c>
      <c r="F224" s="176" t="s">
        <v>461</v>
      </c>
      <c r="G224" s="177" t="s">
        <v>145</v>
      </c>
      <c r="H224" s="178">
        <v>805.632</v>
      </c>
      <c r="I224" s="179"/>
      <c r="J224" s="180">
        <f>ROUND(I224*H224,2)</f>
        <v>0</v>
      </c>
      <c r="K224" s="176" t="s">
        <v>130</v>
      </c>
      <c r="L224" s="40"/>
      <c r="M224" s="181" t="s">
        <v>19</v>
      </c>
      <c r="N224" s="182" t="s">
        <v>46</v>
      </c>
      <c r="O224" s="65"/>
      <c r="P224" s="183">
        <f>O224*H224</f>
        <v>0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231</v>
      </c>
      <c r="AT224" s="185" t="s">
        <v>126</v>
      </c>
      <c r="AU224" s="185" t="s">
        <v>84</v>
      </c>
      <c r="AY224" s="18" t="s">
        <v>123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80</v>
      </c>
      <c r="BK224" s="186">
        <f>ROUND(I224*H224,2)</f>
        <v>0</v>
      </c>
      <c r="BL224" s="18" t="s">
        <v>231</v>
      </c>
      <c r="BM224" s="185" t="s">
        <v>725</v>
      </c>
    </row>
    <row r="225" spans="1:47" s="2" customFormat="1" ht="11.25">
      <c r="A225" s="35"/>
      <c r="B225" s="36"/>
      <c r="C225" s="37"/>
      <c r="D225" s="187" t="s">
        <v>133</v>
      </c>
      <c r="E225" s="37"/>
      <c r="F225" s="188" t="s">
        <v>463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133</v>
      </c>
      <c r="AU225" s="18" t="s">
        <v>84</v>
      </c>
    </row>
    <row r="226" spans="2:51" s="13" customFormat="1" ht="11.25">
      <c r="B226" s="192"/>
      <c r="C226" s="193"/>
      <c r="D226" s="194" t="s">
        <v>135</v>
      </c>
      <c r="E226" s="193"/>
      <c r="F226" s="195" t="s">
        <v>726</v>
      </c>
      <c r="G226" s="193"/>
      <c r="H226" s="196">
        <v>805.632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135</v>
      </c>
      <c r="AU226" s="202" t="s">
        <v>84</v>
      </c>
      <c r="AV226" s="13" t="s">
        <v>84</v>
      </c>
      <c r="AW226" s="13" t="s">
        <v>4</v>
      </c>
      <c r="AX226" s="13" t="s">
        <v>80</v>
      </c>
      <c r="AY226" s="202" t="s">
        <v>123</v>
      </c>
    </row>
    <row r="227" spans="1:65" s="2" customFormat="1" ht="24.2" customHeight="1">
      <c r="A227" s="35"/>
      <c r="B227" s="36"/>
      <c r="C227" s="174" t="s">
        <v>371</v>
      </c>
      <c r="D227" s="174" t="s">
        <v>126</v>
      </c>
      <c r="E227" s="175" t="s">
        <v>727</v>
      </c>
      <c r="F227" s="176" t="s">
        <v>728</v>
      </c>
      <c r="G227" s="177" t="s">
        <v>129</v>
      </c>
      <c r="H227" s="178">
        <v>805.632</v>
      </c>
      <c r="I227" s="179"/>
      <c r="J227" s="180">
        <f>ROUND(I227*H227,2)</f>
        <v>0</v>
      </c>
      <c r="K227" s="176" t="s">
        <v>130</v>
      </c>
      <c r="L227" s="40"/>
      <c r="M227" s="181" t="s">
        <v>19</v>
      </c>
      <c r="N227" s="182" t="s">
        <v>46</v>
      </c>
      <c r="O227" s="65"/>
      <c r="P227" s="183">
        <f>O227*H227</f>
        <v>0</v>
      </c>
      <c r="Q227" s="183">
        <v>0.00048</v>
      </c>
      <c r="R227" s="183">
        <f>Q227*H227</f>
        <v>0.38670336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231</v>
      </c>
      <c r="AT227" s="185" t="s">
        <v>126</v>
      </c>
      <c r="AU227" s="185" t="s">
        <v>84</v>
      </c>
      <c r="AY227" s="18" t="s">
        <v>123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80</v>
      </c>
      <c r="BK227" s="186">
        <f>ROUND(I227*H227,2)</f>
        <v>0</v>
      </c>
      <c r="BL227" s="18" t="s">
        <v>231</v>
      </c>
      <c r="BM227" s="185" t="s">
        <v>729</v>
      </c>
    </row>
    <row r="228" spans="1:47" s="2" customFormat="1" ht="11.25">
      <c r="A228" s="35"/>
      <c r="B228" s="36"/>
      <c r="C228" s="37"/>
      <c r="D228" s="187" t="s">
        <v>133</v>
      </c>
      <c r="E228" s="37"/>
      <c r="F228" s="188" t="s">
        <v>730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133</v>
      </c>
      <c r="AU228" s="18" t="s">
        <v>84</v>
      </c>
    </row>
    <row r="229" spans="2:51" s="13" customFormat="1" ht="11.25">
      <c r="B229" s="192"/>
      <c r="C229" s="193"/>
      <c r="D229" s="194" t="s">
        <v>135</v>
      </c>
      <c r="E229" s="193"/>
      <c r="F229" s="195" t="s">
        <v>724</v>
      </c>
      <c r="G229" s="193"/>
      <c r="H229" s="196">
        <v>805.632</v>
      </c>
      <c r="I229" s="197"/>
      <c r="J229" s="193"/>
      <c r="K229" s="193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135</v>
      </c>
      <c r="AU229" s="202" t="s">
        <v>84</v>
      </c>
      <c r="AV229" s="13" t="s">
        <v>84</v>
      </c>
      <c r="AW229" s="13" t="s">
        <v>4</v>
      </c>
      <c r="AX229" s="13" t="s">
        <v>80</v>
      </c>
      <c r="AY229" s="202" t="s">
        <v>123</v>
      </c>
    </row>
    <row r="230" spans="1:65" s="2" customFormat="1" ht="24.2" customHeight="1">
      <c r="A230" s="35"/>
      <c r="B230" s="36"/>
      <c r="C230" s="174" t="s">
        <v>426</v>
      </c>
      <c r="D230" s="174" t="s">
        <v>126</v>
      </c>
      <c r="E230" s="175" t="s">
        <v>731</v>
      </c>
      <c r="F230" s="176" t="s">
        <v>732</v>
      </c>
      <c r="G230" s="177" t="s">
        <v>129</v>
      </c>
      <c r="H230" s="178">
        <v>80.563</v>
      </c>
      <c r="I230" s="179"/>
      <c r="J230" s="180">
        <f>ROUND(I230*H230,2)</f>
        <v>0</v>
      </c>
      <c r="K230" s="176" t="s">
        <v>130</v>
      </c>
      <c r="L230" s="40"/>
      <c r="M230" s="181" t="s">
        <v>19</v>
      </c>
      <c r="N230" s="182" t="s">
        <v>46</v>
      </c>
      <c r="O230" s="65"/>
      <c r="P230" s="183">
        <f>O230*H230</f>
        <v>0</v>
      </c>
      <c r="Q230" s="183">
        <v>0.0048</v>
      </c>
      <c r="R230" s="183">
        <f>Q230*H230</f>
        <v>0.3867024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231</v>
      </c>
      <c r="AT230" s="185" t="s">
        <v>126</v>
      </c>
      <c r="AU230" s="185" t="s">
        <v>84</v>
      </c>
      <c r="AY230" s="18" t="s">
        <v>123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80</v>
      </c>
      <c r="BK230" s="186">
        <f>ROUND(I230*H230,2)</f>
        <v>0</v>
      </c>
      <c r="BL230" s="18" t="s">
        <v>231</v>
      </c>
      <c r="BM230" s="185" t="s">
        <v>733</v>
      </c>
    </row>
    <row r="231" spans="1:47" s="2" customFormat="1" ht="11.25">
      <c r="A231" s="35"/>
      <c r="B231" s="36"/>
      <c r="C231" s="37"/>
      <c r="D231" s="187" t="s">
        <v>133</v>
      </c>
      <c r="E231" s="37"/>
      <c r="F231" s="188" t="s">
        <v>734</v>
      </c>
      <c r="G231" s="37"/>
      <c r="H231" s="37"/>
      <c r="I231" s="189"/>
      <c r="J231" s="37"/>
      <c r="K231" s="37"/>
      <c r="L231" s="40"/>
      <c r="M231" s="190"/>
      <c r="N231" s="191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133</v>
      </c>
      <c r="AU231" s="18" t="s">
        <v>84</v>
      </c>
    </row>
    <row r="232" spans="2:51" s="13" customFormat="1" ht="11.25">
      <c r="B232" s="192"/>
      <c r="C232" s="193"/>
      <c r="D232" s="194" t="s">
        <v>135</v>
      </c>
      <c r="E232" s="193"/>
      <c r="F232" s="195" t="s">
        <v>735</v>
      </c>
      <c r="G232" s="193"/>
      <c r="H232" s="196">
        <v>80.563</v>
      </c>
      <c r="I232" s="197"/>
      <c r="J232" s="193"/>
      <c r="K232" s="193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135</v>
      </c>
      <c r="AU232" s="202" t="s">
        <v>84</v>
      </c>
      <c r="AV232" s="13" t="s">
        <v>84</v>
      </c>
      <c r="AW232" s="13" t="s">
        <v>4</v>
      </c>
      <c r="AX232" s="13" t="s">
        <v>80</v>
      </c>
      <c r="AY232" s="202" t="s">
        <v>123</v>
      </c>
    </row>
    <row r="233" spans="1:65" s="2" customFormat="1" ht="16.5" customHeight="1">
      <c r="A233" s="35"/>
      <c r="B233" s="36"/>
      <c r="C233" s="174" t="s">
        <v>437</v>
      </c>
      <c r="D233" s="174" t="s">
        <v>126</v>
      </c>
      <c r="E233" s="175" t="s">
        <v>496</v>
      </c>
      <c r="F233" s="176" t="s">
        <v>497</v>
      </c>
      <c r="G233" s="177" t="s">
        <v>145</v>
      </c>
      <c r="H233" s="178">
        <v>794.5</v>
      </c>
      <c r="I233" s="179"/>
      <c r="J233" s="180">
        <f>ROUND(I233*H233,2)</f>
        <v>0</v>
      </c>
      <c r="K233" s="176" t="s">
        <v>130</v>
      </c>
      <c r="L233" s="40"/>
      <c r="M233" s="181" t="s">
        <v>19</v>
      </c>
      <c r="N233" s="182" t="s">
        <v>46</v>
      </c>
      <c r="O233" s="65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131</v>
      </c>
      <c r="AT233" s="185" t="s">
        <v>126</v>
      </c>
      <c r="AU233" s="185" t="s">
        <v>84</v>
      </c>
      <c r="AY233" s="18" t="s">
        <v>123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80</v>
      </c>
      <c r="BK233" s="186">
        <f>ROUND(I233*H233,2)</f>
        <v>0</v>
      </c>
      <c r="BL233" s="18" t="s">
        <v>131</v>
      </c>
      <c r="BM233" s="185" t="s">
        <v>736</v>
      </c>
    </row>
    <row r="234" spans="1:47" s="2" customFormat="1" ht="11.25">
      <c r="A234" s="35"/>
      <c r="B234" s="36"/>
      <c r="C234" s="37"/>
      <c r="D234" s="187" t="s">
        <v>133</v>
      </c>
      <c r="E234" s="37"/>
      <c r="F234" s="188" t="s">
        <v>499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133</v>
      </c>
      <c r="AU234" s="18" t="s">
        <v>84</v>
      </c>
    </row>
    <row r="235" spans="2:51" s="13" customFormat="1" ht="11.25">
      <c r="B235" s="192"/>
      <c r="C235" s="193"/>
      <c r="D235" s="194" t="s">
        <v>135</v>
      </c>
      <c r="E235" s="203" t="s">
        <v>19</v>
      </c>
      <c r="F235" s="195" t="s">
        <v>737</v>
      </c>
      <c r="G235" s="193"/>
      <c r="H235" s="196">
        <v>94.81</v>
      </c>
      <c r="I235" s="197"/>
      <c r="J235" s="193"/>
      <c r="K235" s="193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135</v>
      </c>
      <c r="AU235" s="202" t="s">
        <v>84</v>
      </c>
      <c r="AV235" s="13" t="s">
        <v>84</v>
      </c>
      <c r="AW235" s="13" t="s">
        <v>36</v>
      </c>
      <c r="AX235" s="13" t="s">
        <v>75</v>
      </c>
      <c r="AY235" s="202" t="s">
        <v>123</v>
      </c>
    </row>
    <row r="236" spans="2:51" s="13" customFormat="1" ht="11.25">
      <c r="B236" s="192"/>
      <c r="C236" s="193"/>
      <c r="D236" s="194" t="s">
        <v>135</v>
      </c>
      <c r="E236" s="203" t="s">
        <v>19</v>
      </c>
      <c r="F236" s="195" t="s">
        <v>738</v>
      </c>
      <c r="G236" s="193"/>
      <c r="H236" s="196">
        <v>451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135</v>
      </c>
      <c r="AU236" s="202" t="s">
        <v>84</v>
      </c>
      <c r="AV236" s="13" t="s">
        <v>84</v>
      </c>
      <c r="AW236" s="13" t="s">
        <v>36</v>
      </c>
      <c r="AX236" s="13" t="s">
        <v>75</v>
      </c>
      <c r="AY236" s="202" t="s">
        <v>123</v>
      </c>
    </row>
    <row r="237" spans="2:51" s="15" customFormat="1" ht="11.25">
      <c r="B237" s="215"/>
      <c r="C237" s="216"/>
      <c r="D237" s="194" t="s">
        <v>135</v>
      </c>
      <c r="E237" s="217" t="s">
        <v>19</v>
      </c>
      <c r="F237" s="218" t="s">
        <v>739</v>
      </c>
      <c r="G237" s="216"/>
      <c r="H237" s="219">
        <v>545.81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135</v>
      </c>
      <c r="AU237" s="225" t="s">
        <v>84</v>
      </c>
      <c r="AV237" s="15" t="s">
        <v>142</v>
      </c>
      <c r="AW237" s="15" t="s">
        <v>36</v>
      </c>
      <c r="AX237" s="15" t="s">
        <v>75</v>
      </c>
      <c r="AY237" s="225" t="s">
        <v>123</v>
      </c>
    </row>
    <row r="238" spans="2:51" s="13" customFormat="1" ht="11.25">
      <c r="B238" s="192"/>
      <c r="C238" s="193"/>
      <c r="D238" s="194" t="s">
        <v>135</v>
      </c>
      <c r="E238" s="203" t="s">
        <v>19</v>
      </c>
      <c r="F238" s="195" t="s">
        <v>740</v>
      </c>
      <c r="G238" s="193"/>
      <c r="H238" s="196">
        <v>248.69</v>
      </c>
      <c r="I238" s="197"/>
      <c r="J238" s="193"/>
      <c r="K238" s="193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135</v>
      </c>
      <c r="AU238" s="202" t="s">
        <v>84</v>
      </c>
      <c r="AV238" s="13" t="s">
        <v>84</v>
      </c>
      <c r="AW238" s="13" t="s">
        <v>36</v>
      </c>
      <c r="AX238" s="13" t="s">
        <v>75</v>
      </c>
      <c r="AY238" s="202" t="s">
        <v>123</v>
      </c>
    </row>
    <row r="239" spans="2:51" s="15" customFormat="1" ht="11.25">
      <c r="B239" s="215"/>
      <c r="C239" s="216"/>
      <c r="D239" s="194" t="s">
        <v>135</v>
      </c>
      <c r="E239" s="217" t="s">
        <v>19</v>
      </c>
      <c r="F239" s="218" t="s">
        <v>741</v>
      </c>
      <c r="G239" s="216"/>
      <c r="H239" s="219">
        <v>248.69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135</v>
      </c>
      <c r="AU239" s="225" t="s">
        <v>84</v>
      </c>
      <c r="AV239" s="15" t="s">
        <v>142</v>
      </c>
      <c r="AW239" s="15" t="s">
        <v>36</v>
      </c>
      <c r="AX239" s="15" t="s">
        <v>75</v>
      </c>
      <c r="AY239" s="225" t="s">
        <v>123</v>
      </c>
    </row>
    <row r="240" spans="2:51" s="14" customFormat="1" ht="11.25">
      <c r="B240" s="204"/>
      <c r="C240" s="205"/>
      <c r="D240" s="194" t="s">
        <v>135</v>
      </c>
      <c r="E240" s="206" t="s">
        <v>19</v>
      </c>
      <c r="F240" s="207" t="s">
        <v>151</v>
      </c>
      <c r="G240" s="205"/>
      <c r="H240" s="208">
        <v>794.5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135</v>
      </c>
      <c r="AU240" s="214" t="s">
        <v>84</v>
      </c>
      <c r="AV240" s="14" t="s">
        <v>131</v>
      </c>
      <c r="AW240" s="14" t="s">
        <v>36</v>
      </c>
      <c r="AX240" s="14" t="s">
        <v>80</v>
      </c>
      <c r="AY240" s="214" t="s">
        <v>123</v>
      </c>
    </row>
    <row r="241" spans="1:65" s="2" customFormat="1" ht="16.5" customHeight="1">
      <c r="A241" s="35"/>
      <c r="B241" s="36"/>
      <c r="C241" s="226" t="s">
        <v>442</v>
      </c>
      <c r="D241" s="226" t="s">
        <v>297</v>
      </c>
      <c r="E241" s="227" t="s">
        <v>507</v>
      </c>
      <c r="F241" s="228" t="s">
        <v>508</v>
      </c>
      <c r="G241" s="229" t="s">
        <v>145</v>
      </c>
      <c r="H241" s="230">
        <v>834.225</v>
      </c>
      <c r="I241" s="231"/>
      <c r="J241" s="232">
        <f>ROUND(I241*H241,2)</f>
        <v>0</v>
      </c>
      <c r="K241" s="228" t="s">
        <v>130</v>
      </c>
      <c r="L241" s="233"/>
      <c r="M241" s="234" t="s">
        <v>19</v>
      </c>
      <c r="N241" s="235" t="s">
        <v>46</v>
      </c>
      <c r="O241" s="65"/>
      <c r="P241" s="183">
        <f>O241*H241</f>
        <v>0</v>
      </c>
      <c r="Q241" s="183">
        <v>0.00035</v>
      </c>
      <c r="R241" s="183">
        <f>Q241*H241</f>
        <v>0.29197875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174</v>
      </c>
      <c r="AT241" s="185" t="s">
        <v>297</v>
      </c>
      <c r="AU241" s="185" t="s">
        <v>84</v>
      </c>
      <c r="AY241" s="18" t="s">
        <v>123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80</v>
      </c>
      <c r="BK241" s="186">
        <f>ROUND(I241*H241,2)</f>
        <v>0</v>
      </c>
      <c r="BL241" s="18" t="s">
        <v>131</v>
      </c>
      <c r="BM241" s="185" t="s">
        <v>742</v>
      </c>
    </row>
    <row r="242" spans="2:51" s="13" customFormat="1" ht="11.25">
      <c r="B242" s="192"/>
      <c r="C242" s="193"/>
      <c r="D242" s="194" t="s">
        <v>135</v>
      </c>
      <c r="E242" s="193"/>
      <c r="F242" s="195" t="s">
        <v>743</v>
      </c>
      <c r="G242" s="193"/>
      <c r="H242" s="196">
        <v>834.225</v>
      </c>
      <c r="I242" s="197"/>
      <c r="J242" s="193"/>
      <c r="K242" s="193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135</v>
      </c>
      <c r="AU242" s="202" t="s">
        <v>84</v>
      </c>
      <c r="AV242" s="13" t="s">
        <v>84</v>
      </c>
      <c r="AW242" s="13" t="s">
        <v>4</v>
      </c>
      <c r="AX242" s="13" t="s">
        <v>80</v>
      </c>
      <c r="AY242" s="202" t="s">
        <v>123</v>
      </c>
    </row>
    <row r="243" spans="1:65" s="2" customFormat="1" ht="16.5" customHeight="1">
      <c r="A243" s="35"/>
      <c r="B243" s="36"/>
      <c r="C243" s="226" t="s">
        <v>470</v>
      </c>
      <c r="D243" s="226" t="s">
        <v>297</v>
      </c>
      <c r="E243" s="227" t="s">
        <v>744</v>
      </c>
      <c r="F243" s="228" t="s">
        <v>745</v>
      </c>
      <c r="G243" s="229" t="s">
        <v>145</v>
      </c>
      <c r="H243" s="230">
        <v>834.225</v>
      </c>
      <c r="I243" s="231"/>
      <c r="J243" s="232">
        <f>ROUND(I243*H243,2)</f>
        <v>0</v>
      </c>
      <c r="K243" s="228" t="s">
        <v>130</v>
      </c>
      <c r="L243" s="233"/>
      <c r="M243" s="234" t="s">
        <v>19</v>
      </c>
      <c r="N243" s="235" t="s">
        <v>46</v>
      </c>
      <c r="O243" s="65"/>
      <c r="P243" s="183">
        <f>O243*H243</f>
        <v>0</v>
      </c>
      <c r="Q243" s="183">
        <v>0.0002</v>
      </c>
      <c r="R243" s="183">
        <f>Q243*H243</f>
        <v>0.16684500000000002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174</v>
      </c>
      <c r="AT243" s="185" t="s">
        <v>297</v>
      </c>
      <c r="AU243" s="185" t="s">
        <v>84</v>
      </c>
      <c r="AY243" s="18" t="s">
        <v>123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80</v>
      </c>
      <c r="BK243" s="186">
        <f>ROUND(I243*H243,2)</f>
        <v>0</v>
      </c>
      <c r="BL243" s="18" t="s">
        <v>131</v>
      </c>
      <c r="BM243" s="185" t="s">
        <v>746</v>
      </c>
    </row>
    <row r="244" spans="2:51" s="13" customFormat="1" ht="11.25">
      <c r="B244" s="192"/>
      <c r="C244" s="193"/>
      <c r="D244" s="194" t="s">
        <v>135</v>
      </c>
      <c r="E244" s="193"/>
      <c r="F244" s="195" t="s">
        <v>743</v>
      </c>
      <c r="G244" s="193"/>
      <c r="H244" s="196">
        <v>834.225</v>
      </c>
      <c r="I244" s="197"/>
      <c r="J244" s="193"/>
      <c r="K244" s="193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135</v>
      </c>
      <c r="AU244" s="202" t="s">
        <v>84</v>
      </c>
      <c r="AV244" s="13" t="s">
        <v>84</v>
      </c>
      <c r="AW244" s="13" t="s">
        <v>4</v>
      </c>
      <c r="AX244" s="13" t="s">
        <v>80</v>
      </c>
      <c r="AY244" s="202" t="s">
        <v>123</v>
      </c>
    </row>
    <row r="245" spans="1:65" s="2" customFormat="1" ht="24.2" customHeight="1">
      <c r="A245" s="35"/>
      <c r="B245" s="36"/>
      <c r="C245" s="174" t="s">
        <v>478</v>
      </c>
      <c r="D245" s="174" t="s">
        <v>126</v>
      </c>
      <c r="E245" s="175" t="s">
        <v>747</v>
      </c>
      <c r="F245" s="176" t="s">
        <v>748</v>
      </c>
      <c r="G245" s="177" t="s">
        <v>145</v>
      </c>
      <c r="H245" s="178">
        <v>1611.263</v>
      </c>
      <c r="I245" s="179"/>
      <c r="J245" s="180">
        <f>ROUND(I245*H245,2)</f>
        <v>0</v>
      </c>
      <c r="K245" s="176" t="s">
        <v>130</v>
      </c>
      <c r="L245" s="40"/>
      <c r="M245" s="181" t="s">
        <v>19</v>
      </c>
      <c r="N245" s="182" t="s">
        <v>46</v>
      </c>
      <c r="O245" s="65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231</v>
      </c>
      <c r="AT245" s="185" t="s">
        <v>126</v>
      </c>
      <c r="AU245" s="185" t="s">
        <v>84</v>
      </c>
      <c r="AY245" s="18" t="s">
        <v>123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80</v>
      </c>
      <c r="BK245" s="186">
        <f>ROUND(I245*H245,2)</f>
        <v>0</v>
      </c>
      <c r="BL245" s="18" t="s">
        <v>231</v>
      </c>
      <c r="BM245" s="185" t="s">
        <v>749</v>
      </c>
    </row>
    <row r="246" spans="1:47" s="2" customFormat="1" ht="11.25">
      <c r="A246" s="35"/>
      <c r="B246" s="36"/>
      <c r="C246" s="37"/>
      <c r="D246" s="187" t="s">
        <v>133</v>
      </c>
      <c r="E246" s="37"/>
      <c r="F246" s="188" t="s">
        <v>750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133</v>
      </c>
      <c r="AU246" s="18" t="s">
        <v>84</v>
      </c>
    </row>
    <row r="247" spans="2:51" s="13" customFormat="1" ht="11.25">
      <c r="B247" s="192"/>
      <c r="C247" s="193"/>
      <c r="D247" s="194" t="s">
        <v>135</v>
      </c>
      <c r="E247" s="193"/>
      <c r="F247" s="195" t="s">
        <v>751</v>
      </c>
      <c r="G247" s="193"/>
      <c r="H247" s="196">
        <v>1611.263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135</v>
      </c>
      <c r="AU247" s="202" t="s">
        <v>84</v>
      </c>
      <c r="AV247" s="13" t="s">
        <v>84</v>
      </c>
      <c r="AW247" s="13" t="s">
        <v>4</v>
      </c>
      <c r="AX247" s="13" t="s">
        <v>80</v>
      </c>
      <c r="AY247" s="202" t="s">
        <v>123</v>
      </c>
    </row>
    <row r="248" spans="1:65" s="2" customFormat="1" ht="16.5" customHeight="1">
      <c r="A248" s="35"/>
      <c r="B248" s="36"/>
      <c r="C248" s="226" t="s">
        <v>484</v>
      </c>
      <c r="D248" s="226" t="s">
        <v>297</v>
      </c>
      <c r="E248" s="227" t="s">
        <v>525</v>
      </c>
      <c r="F248" s="228" t="s">
        <v>526</v>
      </c>
      <c r="G248" s="229" t="s">
        <v>145</v>
      </c>
      <c r="H248" s="230">
        <v>1691.826</v>
      </c>
      <c r="I248" s="231"/>
      <c r="J248" s="232">
        <f>ROUND(I248*H248,2)</f>
        <v>0</v>
      </c>
      <c r="K248" s="228" t="s">
        <v>316</v>
      </c>
      <c r="L248" s="233"/>
      <c r="M248" s="234" t="s">
        <v>19</v>
      </c>
      <c r="N248" s="235" t="s">
        <v>46</v>
      </c>
      <c r="O248" s="65"/>
      <c r="P248" s="183">
        <f>O248*H248</f>
        <v>0</v>
      </c>
      <c r="Q248" s="183">
        <v>0</v>
      </c>
      <c r="R248" s="183">
        <f>Q248*H248</f>
        <v>0</v>
      </c>
      <c r="S248" s="183">
        <v>0</v>
      </c>
      <c r="T248" s="18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5" t="s">
        <v>329</v>
      </c>
      <c r="AT248" s="185" t="s">
        <v>297</v>
      </c>
      <c r="AU248" s="185" t="s">
        <v>84</v>
      </c>
      <c r="AY248" s="18" t="s">
        <v>123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18" t="s">
        <v>80</v>
      </c>
      <c r="BK248" s="186">
        <f>ROUND(I248*H248,2)</f>
        <v>0</v>
      </c>
      <c r="BL248" s="18" t="s">
        <v>231</v>
      </c>
      <c r="BM248" s="185" t="s">
        <v>752</v>
      </c>
    </row>
    <row r="249" spans="2:51" s="13" customFormat="1" ht="11.25">
      <c r="B249" s="192"/>
      <c r="C249" s="193"/>
      <c r="D249" s="194" t="s">
        <v>135</v>
      </c>
      <c r="E249" s="193"/>
      <c r="F249" s="195" t="s">
        <v>753</v>
      </c>
      <c r="G249" s="193"/>
      <c r="H249" s="196">
        <v>1691.826</v>
      </c>
      <c r="I249" s="197"/>
      <c r="J249" s="193"/>
      <c r="K249" s="193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135</v>
      </c>
      <c r="AU249" s="202" t="s">
        <v>84</v>
      </c>
      <c r="AV249" s="13" t="s">
        <v>84</v>
      </c>
      <c r="AW249" s="13" t="s">
        <v>4</v>
      </c>
      <c r="AX249" s="13" t="s">
        <v>80</v>
      </c>
      <c r="AY249" s="202" t="s">
        <v>123</v>
      </c>
    </row>
    <row r="250" spans="1:65" s="2" customFormat="1" ht="16.5" customHeight="1">
      <c r="A250" s="35"/>
      <c r="B250" s="36"/>
      <c r="C250" s="174" t="s">
        <v>490</v>
      </c>
      <c r="D250" s="174" t="s">
        <v>126</v>
      </c>
      <c r="E250" s="175" t="s">
        <v>754</v>
      </c>
      <c r="F250" s="176" t="s">
        <v>755</v>
      </c>
      <c r="G250" s="177" t="s">
        <v>145</v>
      </c>
      <c r="H250" s="178">
        <v>2685.439</v>
      </c>
      <c r="I250" s="179"/>
      <c r="J250" s="180">
        <f>ROUND(I250*H250,2)</f>
        <v>0</v>
      </c>
      <c r="K250" s="176" t="s">
        <v>130</v>
      </c>
      <c r="L250" s="40"/>
      <c r="M250" s="181" t="s">
        <v>19</v>
      </c>
      <c r="N250" s="182" t="s">
        <v>46</v>
      </c>
      <c r="O250" s="65"/>
      <c r="P250" s="183">
        <f>O250*H250</f>
        <v>0</v>
      </c>
      <c r="Q250" s="183">
        <v>0.00019</v>
      </c>
      <c r="R250" s="183">
        <f>Q250*H250</f>
        <v>0.51023341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231</v>
      </c>
      <c r="AT250" s="185" t="s">
        <v>126</v>
      </c>
      <c r="AU250" s="185" t="s">
        <v>84</v>
      </c>
      <c r="AY250" s="18" t="s">
        <v>123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80</v>
      </c>
      <c r="BK250" s="186">
        <f>ROUND(I250*H250,2)</f>
        <v>0</v>
      </c>
      <c r="BL250" s="18" t="s">
        <v>231</v>
      </c>
      <c r="BM250" s="185" t="s">
        <v>756</v>
      </c>
    </row>
    <row r="251" spans="1:47" s="2" customFormat="1" ht="11.25">
      <c r="A251" s="35"/>
      <c r="B251" s="36"/>
      <c r="C251" s="37"/>
      <c r="D251" s="187" t="s">
        <v>133</v>
      </c>
      <c r="E251" s="37"/>
      <c r="F251" s="188" t="s">
        <v>757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133</v>
      </c>
      <c r="AU251" s="18" t="s">
        <v>84</v>
      </c>
    </row>
    <row r="252" spans="1:65" s="2" customFormat="1" ht="16.5" customHeight="1">
      <c r="A252" s="35"/>
      <c r="B252" s="36"/>
      <c r="C252" s="174" t="s">
        <v>495</v>
      </c>
      <c r="D252" s="174" t="s">
        <v>126</v>
      </c>
      <c r="E252" s="175" t="s">
        <v>542</v>
      </c>
      <c r="F252" s="176" t="s">
        <v>543</v>
      </c>
      <c r="G252" s="177" t="s">
        <v>315</v>
      </c>
      <c r="H252" s="178">
        <v>1</v>
      </c>
      <c r="I252" s="179"/>
      <c r="J252" s="180">
        <f>ROUND(I252*H252,2)</f>
        <v>0</v>
      </c>
      <c r="K252" s="176" t="s">
        <v>316</v>
      </c>
      <c r="L252" s="40"/>
      <c r="M252" s="181" t="s">
        <v>19</v>
      </c>
      <c r="N252" s="182" t="s">
        <v>46</v>
      </c>
      <c r="O252" s="65"/>
      <c r="P252" s="183">
        <f>O252*H252</f>
        <v>0</v>
      </c>
      <c r="Q252" s="183">
        <v>2E-05</v>
      </c>
      <c r="R252" s="183">
        <f>Q252*H252</f>
        <v>2E-05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231</v>
      </c>
      <c r="AT252" s="185" t="s">
        <v>126</v>
      </c>
      <c r="AU252" s="185" t="s">
        <v>84</v>
      </c>
      <c r="AY252" s="18" t="s">
        <v>123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80</v>
      </c>
      <c r="BK252" s="186">
        <f>ROUND(I252*H252,2)</f>
        <v>0</v>
      </c>
      <c r="BL252" s="18" t="s">
        <v>231</v>
      </c>
      <c r="BM252" s="185" t="s">
        <v>758</v>
      </c>
    </row>
    <row r="253" spans="1:65" s="2" customFormat="1" ht="16.5" customHeight="1">
      <c r="A253" s="35"/>
      <c r="B253" s="36"/>
      <c r="C253" s="174" t="s">
        <v>506</v>
      </c>
      <c r="D253" s="174" t="s">
        <v>126</v>
      </c>
      <c r="E253" s="175" t="s">
        <v>759</v>
      </c>
      <c r="F253" s="176" t="s">
        <v>760</v>
      </c>
      <c r="G253" s="177" t="s">
        <v>145</v>
      </c>
      <c r="H253" s="178">
        <v>242.736</v>
      </c>
      <c r="I253" s="179"/>
      <c r="J253" s="180">
        <f>ROUND(I253*H253,2)</f>
        <v>0</v>
      </c>
      <c r="K253" s="176" t="s">
        <v>316</v>
      </c>
      <c r="L253" s="40"/>
      <c r="M253" s="181" t="s">
        <v>19</v>
      </c>
      <c r="N253" s="182" t="s">
        <v>46</v>
      </c>
      <c r="O253" s="65"/>
      <c r="P253" s="183">
        <f>O253*H253</f>
        <v>0</v>
      </c>
      <c r="Q253" s="183">
        <v>0.00029</v>
      </c>
      <c r="R253" s="183">
        <f>Q253*H253</f>
        <v>0.07039344</v>
      </c>
      <c r="S253" s="183">
        <v>0</v>
      </c>
      <c r="T253" s="18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231</v>
      </c>
      <c r="AT253" s="185" t="s">
        <v>126</v>
      </c>
      <c r="AU253" s="185" t="s">
        <v>84</v>
      </c>
      <c r="AY253" s="18" t="s">
        <v>123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80</v>
      </c>
      <c r="BK253" s="186">
        <f>ROUND(I253*H253,2)</f>
        <v>0</v>
      </c>
      <c r="BL253" s="18" t="s">
        <v>231</v>
      </c>
      <c r="BM253" s="185" t="s">
        <v>761</v>
      </c>
    </row>
    <row r="254" spans="1:47" s="2" customFormat="1" ht="19.5">
      <c r="A254" s="35"/>
      <c r="B254" s="36"/>
      <c r="C254" s="37"/>
      <c r="D254" s="194" t="s">
        <v>559</v>
      </c>
      <c r="E254" s="37"/>
      <c r="F254" s="236" t="s">
        <v>560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559</v>
      </c>
      <c r="AU254" s="18" t="s">
        <v>84</v>
      </c>
    </row>
    <row r="255" spans="2:51" s="13" customFormat="1" ht="11.25">
      <c r="B255" s="192"/>
      <c r="C255" s="193"/>
      <c r="D255" s="194" t="s">
        <v>135</v>
      </c>
      <c r="E255" s="203" t="s">
        <v>19</v>
      </c>
      <c r="F255" s="195" t="s">
        <v>762</v>
      </c>
      <c r="G255" s="193"/>
      <c r="H255" s="196">
        <v>242.736</v>
      </c>
      <c r="I255" s="197"/>
      <c r="J255" s="193"/>
      <c r="K255" s="193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135</v>
      </c>
      <c r="AU255" s="202" t="s">
        <v>84</v>
      </c>
      <c r="AV255" s="13" t="s">
        <v>84</v>
      </c>
      <c r="AW255" s="13" t="s">
        <v>36</v>
      </c>
      <c r="AX255" s="13" t="s">
        <v>80</v>
      </c>
      <c r="AY255" s="202" t="s">
        <v>123</v>
      </c>
    </row>
    <row r="256" spans="1:65" s="2" customFormat="1" ht="24.2" customHeight="1">
      <c r="A256" s="35"/>
      <c r="B256" s="36"/>
      <c r="C256" s="174" t="s">
        <v>511</v>
      </c>
      <c r="D256" s="174" t="s">
        <v>126</v>
      </c>
      <c r="E256" s="175" t="s">
        <v>763</v>
      </c>
      <c r="F256" s="176" t="s">
        <v>764</v>
      </c>
      <c r="G256" s="177" t="s">
        <v>145</v>
      </c>
      <c r="H256" s="178">
        <v>2049.203</v>
      </c>
      <c r="I256" s="179"/>
      <c r="J256" s="180">
        <f>ROUND(I256*H256,2)</f>
        <v>0</v>
      </c>
      <c r="K256" s="176" t="s">
        <v>316</v>
      </c>
      <c r="L256" s="40"/>
      <c r="M256" s="181" t="s">
        <v>19</v>
      </c>
      <c r="N256" s="182" t="s">
        <v>46</v>
      </c>
      <c r="O256" s="65"/>
      <c r="P256" s="183">
        <f>O256*H256</f>
        <v>0</v>
      </c>
      <c r="Q256" s="183">
        <v>0.00029</v>
      </c>
      <c r="R256" s="183">
        <f>Q256*H256</f>
        <v>0.59426887</v>
      </c>
      <c r="S256" s="183">
        <v>0</v>
      </c>
      <c r="T256" s="18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5" t="s">
        <v>231</v>
      </c>
      <c r="AT256" s="185" t="s">
        <v>126</v>
      </c>
      <c r="AU256" s="185" t="s">
        <v>84</v>
      </c>
      <c r="AY256" s="18" t="s">
        <v>123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18" t="s">
        <v>80</v>
      </c>
      <c r="BK256" s="186">
        <f>ROUND(I256*H256,2)</f>
        <v>0</v>
      </c>
      <c r="BL256" s="18" t="s">
        <v>231</v>
      </c>
      <c r="BM256" s="185" t="s">
        <v>765</v>
      </c>
    </row>
    <row r="257" spans="1:47" s="2" customFormat="1" ht="19.5">
      <c r="A257" s="35"/>
      <c r="B257" s="36"/>
      <c r="C257" s="37"/>
      <c r="D257" s="194" t="s">
        <v>559</v>
      </c>
      <c r="E257" s="37"/>
      <c r="F257" s="236" t="s">
        <v>560</v>
      </c>
      <c r="G257" s="37"/>
      <c r="H257" s="37"/>
      <c r="I257" s="189"/>
      <c r="J257" s="37"/>
      <c r="K257" s="37"/>
      <c r="L257" s="40"/>
      <c r="M257" s="190"/>
      <c r="N257" s="191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559</v>
      </c>
      <c r="AU257" s="18" t="s">
        <v>84</v>
      </c>
    </row>
    <row r="258" spans="2:51" s="13" customFormat="1" ht="11.25">
      <c r="B258" s="192"/>
      <c r="C258" s="193"/>
      <c r="D258" s="194" t="s">
        <v>135</v>
      </c>
      <c r="E258" s="203" t="s">
        <v>19</v>
      </c>
      <c r="F258" s="195" t="s">
        <v>710</v>
      </c>
      <c r="G258" s="193"/>
      <c r="H258" s="196">
        <v>188.708</v>
      </c>
      <c r="I258" s="197"/>
      <c r="J258" s="193"/>
      <c r="K258" s="193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135</v>
      </c>
      <c r="AU258" s="202" t="s">
        <v>84</v>
      </c>
      <c r="AV258" s="13" t="s">
        <v>84</v>
      </c>
      <c r="AW258" s="13" t="s">
        <v>36</v>
      </c>
      <c r="AX258" s="13" t="s">
        <v>75</v>
      </c>
      <c r="AY258" s="202" t="s">
        <v>123</v>
      </c>
    </row>
    <row r="259" spans="2:51" s="13" customFormat="1" ht="11.25">
      <c r="B259" s="192"/>
      <c r="C259" s="193"/>
      <c r="D259" s="194" t="s">
        <v>135</v>
      </c>
      <c r="E259" s="203" t="s">
        <v>19</v>
      </c>
      <c r="F259" s="195" t="s">
        <v>590</v>
      </c>
      <c r="G259" s="193"/>
      <c r="H259" s="196">
        <v>142.84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135</v>
      </c>
      <c r="AU259" s="202" t="s">
        <v>84</v>
      </c>
      <c r="AV259" s="13" t="s">
        <v>84</v>
      </c>
      <c r="AW259" s="13" t="s">
        <v>36</v>
      </c>
      <c r="AX259" s="13" t="s">
        <v>75</v>
      </c>
      <c r="AY259" s="202" t="s">
        <v>123</v>
      </c>
    </row>
    <row r="260" spans="2:51" s="13" customFormat="1" ht="11.25">
      <c r="B260" s="192"/>
      <c r="C260" s="193"/>
      <c r="D260" s="194" t="s">
        <v>135</v>
      </c>
      <c r="E260" s="203" t="s">
        <v>19</v>
      </c>
      <c r="F260" s="195" t="s">
        <v>711</v>
      </c>
      <c r="G260" s="193"/>
      <c r="H260" s="196">
        <v>173.08</v>
      </c>
      <c r="I260" s="197"/>
      <c r="J260" s="193"/>
      <c r="K260" s="193"/>
      <c r="L260" s="198"/>
      <c r="M260" s="199"/>
      <c r="N260" s="200"/>
      <c r="O260" s="200"/>
      <c r="P260" s="200"/>
      <c r="Q260" s="200"/>
      <c r="R260" s="200"/>
      <c r="S260" s="200"/>
      <c r="T260" s="201"/>
      <c r="AT260" s="202" t="s">
        <v>135</v>
      </c>
      <c r="AU260" s="202" t="s">
        <v>84</v>
      </c>
      <c r="AV260" s="13" t="s">
        <v>84</v>
      </c>
      <c r="AW260" s="13" t="s">
        <v>36</v>
      </c>
      <c r="AX260" s="13" t="s">
        <v>75</v>
      </c>
      <c r="AY260" s="202" t="s">
        <v>123</v>
      </c>
    </row>
    <row r="261" spans="2:51" s="13" customFormat="1" ht="11.25">
      <c r="B261" s="192"/>
      <c r="C261" s="193"/>
      <c r="D261" s="194" t="s">
        <v>135</v>
      </c>
      <c r="E261" s="203" t="s">
        <v>19</v>
      </c>
      <c r="F261" s="195" t="s">
        <v>712</v>
      </c>
      <c r="G261" s="193"/>
      <c r="H261" s="196">
        <v>52.025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135</v>
      </c>
      <c r="AU261" s="202" t="s">
        <v>84</v>
      </c>
      <c r="AV261" s="13" t="s">
        <v>84</v>
      </c>
      <c r="AW261" s="13" t="s">
        <v>36</v>
      </c>
      <c r="AX261" s="13" t="s">
        <v>75</v>
      </c>
      <c r="AY261" s="202" t="s">
        <v>123</v>
      </c>
    </row>
    <row r="262" spans="2:51" s="13" customFormat="1" ht="11.25">
      <c r="B262" s="192"/>
      <c r="C262" s="193"/>
      <c r="D262" s="194" t="s">
        <v>135</v>
      </c>
      <c r="E262" s="203" t="s">
        <v>19</v>
      </c>
      <c r="F262" s="195" t="s">
        <v>713</v>
      </c>
      <c r="G262" s="193"/>
      <c r="H262" s="196">
        <v>236.418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135</v>
      </c>
      <c r="AU262" s="202" t="s">
        <v>84</v>
      </c>
      <c r="AV262" s="13" t="s">
        <v>84</v>
      </c>
      <c r="AW262" s="13" t="s">
        <v>36</v>
      </c>
      <c r="AX262" s="13" t="s">
        <v>75</v>
      </c>
      <c r="AY262" s="202" t="s">
        <v>123</v>
      </c>
    </row>
    <row r="263" spans="2:51" s="13" customFormat="1" ht="11.25">
      <c r="B263" s="192"/>
      <c r="C263" s="193"/>
      <c r="D263" s="194" t="s">
        <v>135</v>
      </c>
      <c r="E263" s="203" t="s">
        <v>19</v>
      </c>
      <c r="F263" s="195" t="s">
        <v>714</v>
      </c>
      <c r="G263" s="193"/>
      <c r="H263" s="196">
        <v>337.565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135</v>
      </c>
      <c r="AU263" s="202" t="s">
        <v>84</v>
      </c>
      <c r="AV263" s="13" t="s">
        <v>84</v>
      </c>
      <c r="AW263" s="13" t="s">
        <v>36</v>
      </c>
      <c r="AX263" s="13" t="s">
        <v>75</v>
      </c>
      <c r="AY263" s="202" t="s">
        <v>123</v>
      </c>
    </row>
    <row r="264" spans="2:51" s="15" customFormat="1" ht="11.25">
      <c r="B264" s="215"/>
      <c r="C264" s="216"/>
      <c r="D264" s="194" t="s">
        <v>135</v>
      </c>
      <c r="E264" s="217" t="s">
        <v>19</v>
      </c>
      <c r="F264" s="218" t="s">
        <v>592</v>
      </c>
      <c r="G264" s="216"/>
      <c r="H264" s="219">
        <v>1130.636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135</v>
      </c>
      <c r="AU264" s="225" t="s">
        <v>84</v>
      </c>
      <c r="AV264" s="15" t="s">
        <v>142</v>
      </c>
      <c r="AW264" s="15" t="s">
        <v>36</v>
      </c>
      <c r="AX264" s="15" t="s">
        <v>75</v>
      </c>
      <c r="AY264" s="225" t="s">
        <v>123</v>
      </c>
    </row>
    <row r="265" spans="2:51" s="13" customFormat="1" ht="11.25">
      <c r="B265" s="192"/>
      <c r="C265" s="193"/>
      <c r="D265" s="194" t="s">
        <v>135</v>
      </c>
      <c r="E265" s="203" t="s">
        <v>19</v>
      </c>
      <c r="F265" s="195" t="s">
        <v>715</v>
      </c>
      <c r="G265" s="193"/>
      <c r="H265" s="196">
        <v>239.209</v>
      </c>
      <c r="I265" s="197"/>
      <c r="J265" s="193"/>
      <c r="K265" s="193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135</v>
      </c>
      <c r="AU265" s="202" t="s">
        <v>84</v>
      </c>
      <c r="AV265" s="13" t="s">
        <v>84</v>
      </c>
      <c r="AW265" s="13" t="s">
        <v>36</v>
      </c>
      <c r="AX265" s="13" t="s">
        <v>75</v>
      </c>
      <c r="AY265" s="202" t="s">
        <v>123</v>
      </c>
    </row>
    <row r="266" spans="2:51" s="13" customFormat="1" ht="11.25">
      <c r="B266" s="192"/>
      <c r="C266" s="193"/>
      <c r="D266" s="194" t="s">
        <v>135</v>
      </c>
      <c r="E266" s="203" t="s">
        <v>19</v>
      </c>
      <c r="F266" s="195" t="s">
        <v>716</v>
      </c>
      <c r="G266" s="193"/>
      <c r="H266" s="196">
        <v>224.453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135</v>
      </c>
      <c r="AU266" s="202" t="s">
        <v>84</v>
      </c>
      <c r="AV266" s="13" t="s">
        <v>84</v>
      </c>
      <c r="AW266" s="13" t="s">
        <v>36</v>
      </c>
      <c r="AX266" s="13" t="s">
        <v>75</v>
      </c>
      <c r="AY266" s="202" t="s">
        <v>123</v>
      </c>
    </row>
    <row r="267" spans="2:51" s="13" customFormat="1" ht="11.25">
      <c r="B267" s="192"/>
      <c r="C267" s="193"/>
      <c r="D267" s="194" t="s">
        <v>135</v>
      </c>
      <c r="E267" s="203" t="s">
        <v>19</v>
      </c>
      <c r="F267" s="195" t="s">
        <v>717</v>
      </c>
      <c r="G267" s="193"/>
      <c r="H267" s="196">
        <v>415.587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135</v>
      </c>
      <c r="AU267" s="202" t="s">
        <v>84</v>
      </c>
      <c r="AV267" s="13" t="s">
        <v>84</v>
      </c>
      <c r="AW267" s="13" t="s">
        <v>36</v>
      </c>
      <c r="AX267" s="13" t="s">
        <v>75</v>
      </c>
      <c r="AY267" s="202" t="s">
        <v>123</v>
      </c>
    </row>
    <row r="268" spans="2:51" s="13" customFormat="1" ht="11.25">
      <c r="B268" s="192"/>
      <c r="C268" s="193"/>
      <c r="D268" s="194" t="s">
        <v>135</v>
      </c>
      <c r="E268" s="203" t="s">
        <v>19</v>
      </c>
      <c r="F268" s="195" t="s">
        <v>593</v>
      </c>
      <c r="G268" s="193"/>
      <c r="H268" s="196">
        <v>432.818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135</v>
      </c>
      <c r="AU268" s="202" t="s">
        <v>84</v>
      </c>
      <c r="AV268" s="13" t="s">
        <v>84</v>
      </c>
      <c r="AW268" s="13" t="s">
        <v>36</v>
      </c>
      <c r="AX268" s="13" t="s">
        <v>75</v>
      </c>
      <c r="AY268" s="202" t="s">
        <v>123</v>
      </c>
    </row>
    <row r="269" spans="2:51" s="15" customFormat="1" ht="11.25">
      <c r="B269" s="215"/>
      <c r="C269" s="216"/>
      <c r="D269" s="194" t="s">
        <v>135</v>
      </c>
      <c r="E269" s="217" t="s">
        <v>19</v>
      </c>
      <c r="F269" s="218" t="s">
        <v>594</v>
      </c>
      <c r="G269" s="216"/>
      <c r="H269" s="219">
        <v>1312.067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135</v>
      </c>
      <c r="AU269" s="225" t="s">
        <v>84</v>
      </c>
      <c r="AV269" s="15" t="s">
        <v>142</v>
      </c>
      <c r="AW269" s="15" t="s">
        <v>36</v>
      </c>
      <c r="AX269" s="15" t="s">
        <v>75</v>
      </c>
      <c r="AY269" s="225" t="s">
        <v>123</v>
      </c>
    </row>
    <row r="270" spans="2:51" s="13" customFormat="1" ht="11.25">
      <c r="B270" s="192"/>
      <c r="C270" s="193"/>
      <c r="D270" s="194" t="s">
        <v>135</v>
      </c>
      <c r="E270" s="203" t="s">
        <v>19</v>
      </c>
      <c r="F270" s="195" t="s">
        <v>766</v>
      </c>
      <c r="G270" s="193"/>
      <c r="H270" s="196">
        <v>-250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135</v>
      </c>
      <c r="AU270" s="202" t="s">
        <v>84</v>
      </c>
      <c r="AV270" s="13" t="s">
        <v>84</v>
      </c>
      <c r="AW270" s="13" t="s">
        <v>36</v>
      </c>
      <c r="AX270" s="13" t="s">
        <v>75</v>
      </c>
      <c r="AY270" s="202" t="s">
        <v>123</v>
      </c>
    </row>
    <row r="271" spans="2:51" s="13" customFormat="1" ht="11.25">
      <c r="B271" s="192"/>
      <c r="C271" s="193"/>
      <c r="D271" s="194" t="s">
        <v>135</v>
      </c>
      <c r="E271" s="203" t="s">
        <v>19</v>
      </c>
      <c r="F271" s="195" t="s">
        <v>767</v>
      </c>
      <c r="G271" s="193"/>
      <c r="H271" s="196">
        <v>-114</v>
      </c>
      <c r="I271" s="197"/>
      <c r="J271" s="193"/>
      <c r="K271" s="193"/>
      <c r="L271" s="198"/>
      <c r="M271" s="199"/>
      <c r="N271" s="200"/>
      <c r="O271" s="200"/>
      <c r="P271" s="200"/>
      <c r="Q271" s="200"/>
      <c r="R271" s="200"/>
      <c r="S271" s="200"/>
      <c r="T271" s="201"/>
      <c r="AT271" s="202" t="s">
        <v>135</v>
      </c>
      <c r="AU271" s="202" t="s">
        <v>84</v>
      </c>
      <c r="AV271" s="13" t="s">
        <v>84</v>
      </c>
      <c r="AW271" s="13" t="s">
        <v>36</v>
      </c>
      <c r="AX271" s="13" t="s">
        <v>75</v>
      </c>
      <c r="AY271" s="202" t="s">
        <v>123</v>
      </c>
    </row>
    <row r="272" spans="2:51" s="13" customFormat="1" ht="11.25">
      <c r="B272" s="192"/>
      <c r="C272" s="193"/>
      <c r="D272" s="194" t="s">
        <v>135</v>
      </c>
      <c r="E272" s="203" t="s">
        <v>19</v>
      </c>
      <c r="F272" s="195" t="s">
        <v>768</v>
      </c>
      <c r="G272" s="193"/>
      <c r="H272" s="196">
        <v>-29.5</v>
      </c>
      <c r="I272" s="197"/>
      <c r="J272" s="193"/>
      <c r="K272" s="193"/>
      <c r="L272" s="198"/>
      <c r="M272" s="199"/>
      <c r="N272" s="200"/>
      <c r="O272" s="200"/>
      <c r="P272" s="200"/>
      <c r="Q272" s="200"/>
      <c r="R272" s="200"/>
      <c r="S272" s="200"/>
      <c r="T272" s="201"/>
      <c r="AT272" s="202" t="s">
        <v>135</v>
      </c>
      <c r="AU272" s="202" t="s">
        <v>84</v>
      </c>
      <c r="AV272" s="13" t="s">
        <v>84</v>
      </c>
      <c r="AW272" s="13" t="s">
        <v>36</v>
      </c>
      <c r="AX272" s="13" t="s">
        <v>75</v>
      </c>
      <c r="AY272" s="202" t="s">
        <v>123</v>
      </c>
    </row>
    <row r="273" spans="2:51" s="15" customFormat="1" ht="11.25">
      <c r="B273" s="215"/>
      <c r="C273" s="216"/>
      <c r="D273" s="194" t="s">
        <v>135</v>
      </c>
      <c r="E273" s="217" t="s">
        <v>19</v>
      </c>
      <c r="F273" s="218" t="s">
        <v>769</v>
      </c>
      <c r="G273" s="216"/>
      <c r="H273" s="219">
        <v>-393.5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135</v>
      </c>
      <c r="AU273" s="225" t="s">
        <v>84</v>
      </c>
      <c r="AV273" s="15" t="s">
        <v>142</v>
      </c>
      <c r="AW273" s="15" t="s">
        <v>36</v>
      </c>
      <c r="AX273" s="15" t="s">
        <v>75</v>
      </c>
      <c r="AY273" s="225" t="s">
        <v>123</v>
      </c>
    </row>
    <row r="274" spans="2:51" s="14" customFormat="1" ht="11.25">
      <c r="B274" s="204"/>
      <c r="C274" s="205"/>
      <c r="D274" s="194" t="s">
        <v>135</v>
      </c>
      <c r="E274" s="206" t="s">
        <v>19</v>
      </c>
      <c r="F274" s="207" t="s">
        <v>151</v>
      </c>
      <c r="G274" s="205"/>
      <c r="H274" s="208">
        <v>2049.203</v>
      </c>
      <c r="I274" s="209"/>
      <c r="J274" s="205"/>
      <c r="K274" s="205"/>
      <c r="L274" s="210"/>
      <c r="M274" s="237"/>
      <c r="N274" s="238"/>
      <c r="O274" s="238"/>
      <c r="P274" s="238"/>
      <c r="Q274" s="238"/>
      <c r="R274" s="238"/>
      <c r="S274" s="238"/>
      <c r="T274" s="239"/>
      <c r="AT274" s="214" t="s">
        <v>135</v>
      </c>
      <c r="AU274" s="214" t="s">
        <v>84</v>
      </c>
      <c r="AV274" s="14" t="s">
        <v>131</v>
      </c>
      <c r="AW274" s="14" t="s">
        <v>36</v>
      </c>
      <c r="AX274" s="14" t="s">
        <v>80</v>
      </c>
      <c r="AY274" s="214" t="s">
        <v>123</v>
      </c>
    </row>
    <row r="275" spans="1:31" s="2" customFormat="1" ht="6.95" customHeight="1">
      <c r="A275" s="35"/>
      <c r="B275" s="48"/>
      <c r="C275" s="49"/>
      <c r="D275" s="49"/>
      <c r="E275" s="49"/>
      <c r="F275" s="49"/>
      <c r="G275" s="49"/>
      <c r="H275" s="49"/>
      <c r="I275" s="49"/>
      <c r="J275" s="49"/>
      <c r="K275" s="49"/>
      <c r="L275" s="40"/>
      <c r="M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</row>
  </sheetData>
  <sheetProtection algorithmName="SHA-512" hashValue="LqduojGaRGIqk9uZc/irDcIwA7SsvuLLJfOF25EA/FJbgR/T8Nev9rWLMc8hw+WyqiRTwUJkFmM0Icd1yWMOfQ==" saltValue="VJhrHrZ75+RDhNuCjXFLH57reMX0mOrc/rrHwl+pq0pf4g4KOhPUL6MolKWrOp5Wyq+TnPz0UgLctD2Ec1Ub0w==" spinCount="100000" sheet="1" objects="1" scenarios="1" formatColumns="0" formatRows="0" autoFilter="0"/>
  <autoFilter ref="C88:K274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1/611325221"/>
    <hyperlink ref="F103" r:id="rId2" display="https://podminky.urs.cz/item/CS_URS_2022_01/611325223"/>
    <hyperlink ref="F106" r:id="rId3" display="https://podminky.urs.cz/item/CS_URS_2022_01/612325222"/>
    <hyperlink ref="F110" r:id="rId4" display="https://podminky.urs.cz/item/CS_URS_2022_01/612325223"/>
    <hyperlink ref="F114" r:id="rId5" display="https://podminky.urs.cz/item/CS_URS_2022_01/941211111"/>
    <hyperlink ref="F117" r:id="rId6" display="https://podminky.urs.cz/item/CS_URS_2022_01/941211211"/>
    <hyperlink ref="F120" r:id="rId7" display="https://podminky.urs.cz/item/CS_URS_2022_01/941211811"/>
    <hyperlink ref="F122" r:id="rId8" display="https://podminky.urs.cz/item/CS_URS_2022_01/943211111"/>
    <hyperlink ref="F125" r:id="rId9" display="https://podminky.urs.cz/item/CS_URS_2022_01/943211211"/>
    <hyperlink ref="F128" r:id="rId10" display="https://podminky.urs.cz/item/CS_URS_2022_01/943211811"/>
    <hyperlink ref="F130" r:id="rId11" display="https://podminky.urs.cz/item/CS_URS_2022_01/949101112"/>
    <hyperlink ref="F139" r:id="rId12" display="https://podminky.urs.cz/item/CS_URS_2022_01/978011191"/>
    <hyperlink ref="F144" r:id="rId13" display="https://podminky.urs.cz/item/CS_URS_2022_01/978013191"/>
    <hyperlink ref="F150" r:id="rId14" display="https://podminky.urs.cz/item/CS_URS_2022_01/997013213"/>
    <hyperlink ref="F152" r:id="rId15" display="https://podminky.urs.cz/item/CS_URS_2022_01/997013511"/>
    <hyperlink ref="F154" r:id="rId16" display="https://podminky.urs.cz/item/CS_URS_2022_01/997013509"/>
    <hyperlink ref="F159" r:id="rId17" display="https://podminky.urs.cz/item/CS_URS_2022_01/998018003"/>
    <hyperlink ref="F165" r:id="rId18" display="https://podminky.urs.cz/item/CS_URS_2022_01/783106805"/>
    <hyperlink ref="F168" r:id="rId19" display="https://podminky.urs.cz/item/CS_URS_2022_01/783113101"/>
    <hyperlink ref="F170" r:id="rId20" display="https://podminky.urs.cz/item/CS_URS_2022_01/783114101"/>
    <hyperlink ref="F172" r:id="rId21" display="https://podminky.urs.cz/item/CS_URS_2022_01/783117101"/>
    <hyperlink ref="F174" r:id="rId22" display="https://podminky.urs.cz/item/CS_URS_2022_01/783306805"/>
    <hyperlink ref="F179" r:id="rId23" display="https://podminky.urs.cz/item/CS_URS_2022_01/783314101"/>
    <hyperlink ref="F181" r:id="rId24" display="https://podminky.urs.cz/item/CS_URS_2022_01/783315101"/>
    <hyperlink ref="F183" r:id="rId25" display="https://podminky.urs.cz/item/CS_URS_2022_01/783317101"/>
    <hyperlink ref="F185" r:id="rId26" display="https://podminky.urs.cz/item/CS_URS_2022_01/783606807"/>
    <hyperlink ref="F188" r:id="rId27" display="https://podminky.urs.cz/item/CS_URS_2022_01/783614121"/>
    <hyperlink ref="F190" r:id="rId28" display="https://podminky.urs.cz/item/CS_URS_2022_01/783617121"/>
    <hyperlink ref="F192" r:id="rId29" display="https://podminky.urs.cz/item/CS_URS_2022_01/783806805"/>
    <hyperlink ref="F195" r:id="rId30" display="https://podminky.urs.cz/item/CS_URS_2022_01/783813101"/>
    <hyperlink ref="F197" r:id="rId31" display="https://podminky.urs.cz/item/CS_URS_2022_01/783817401"/>
    <hyperlink ref="F199" r:id="rId32" display="https://podminky.urs.cz/item/CS_URS_2022_01/783822213"/>
    <hyperlink ref="F202" r:id="rId33" display="https://podminky.urs.cz/item/CS_URS_2022_01/784111015"/>
    <hyperlink ref="F220" r:id="rId34" display="https://podminky.urs.cz/item/CS_URS_2022_01/784111045"/>
    <hyperlink ref="F222" r:id="rId35" display="https://podminky.urs.cz/item/CS_URS_2022_01/784121005"/>
    <hyperlink ref="F225" r:id="rId36" display="https://podminky.urs.cz/item/CS_URS_2022_01/784121015"/>
    <hyperlink ref="F228" r:id="rId37" display="https://podminky.urs.cz/item/CS_URS_2022_01/784161205"/>
    <hyperlink ref="F231" r:id="rId38" display="https://podminky.urs.cz/item/CS_URS_2022_01/784161235"/>
    <hyperlink ref="F234" r:id="rId39" display="https://podminky.urs.cz/item/CS_URS_2022_01/784171101"/>
    <hyperlink ref="F246" r:id="rId40" display="https://podminky.urs.cz/item/CS_URS_2022_01/784171125"/>
    <hyperlink ref="F251" r:id="rId41" display="https://podminky.urs.cz/item/CS_URS_2022_01/784181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3"/>
  <sheetViews>
    <sheetView showGridLines="0" tabSelected="1" workbookViewId="0" topLeftCell="A4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89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84</v>
      </c>
    </row>
    <row r="4" spans="2:46" s="1" customFormat="1" ht="24.95" customHeight="1">
      <c r="B4" s="21"/>
      <c r="D4" s="104" t="s">
        <v>90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6" t="str">
        <f>'Rekapitulace stavby'!K6</f>
        <v>Opravy a malby 1. a 2.n.p. objektu Střelnice č.p.691, Děčín</v>
      </c>
      <c r="F7" s="367"/>
      <c r="G7" s="367"/>
      <c r="H7" s="367"/>
      <c r="L7" s="21"/>
    </row>
    <row r="8" spans="1:31" s="2" customFormat="1" ht="12" customHeight="1">
      <c r="A8" s="35"/>
      <c r="B8" s="40"/>
      <c r="C8" s="35"/>
      <c r="D8" s="106" t="s">
        <v>91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8" t="s">
        <v>770</v>
      </c>
      <c r="F9" s="369"/>
      <c r="G9" s="369"/>
      <c r="H9" s="36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13. 9. 2023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0" t="str">
        <f>'Rekapitulace stavby'!E14</f>
        <v>Vyplň údaj</v>
      </c>
      <c r="F18" s="371"/>
      <c r="G18" s="371"/>
      <c r="H18" s="371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35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37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39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2" t="s">
        <v>19</v>
      </c>
      <c r="F27" s="372"/>
      <c r="G27" s="372"/>
      <c r="H27" s="37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41</v>
      </c>
      <c r="E30" s="35"/>
      <c r="F30" s="35"/>
      <c r="G30" s="35"/>
      <c r="H30" s="35"/>
      <c r="I30" s="35"/>
      <c r="J30" s="115">
        <f>ROUND(J80,2)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43</v>
      </c>
      <c r="G32" s="35"/>
      <c r="H32" s="35"/>
      <c r="I32" s="116" t="s">
        <v>42</v>
      </c>
      <c r="J32" s="116" t="s">
        <v>44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45</v>
      </c>
      <c r="E33" s="106" t="s">
        <v>46</v>
      </c>
      <c r="F33" s="118">
        <f>ROUND((SUM(BE80:BE82)),2)</f>
        <v>0</v>
      </c>
      <c r="G33" s="35"/>
      <c r="H33" s="35"/>
      <c r="I33" s="119">
        <v>0.21</v>
      </c>
      <c r="J33" s="118">
        <f>ROUND(((SUM(BE80:BE82))*I33),2)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47</v>
      </c>
      <c r="F34" s="118">
        <f>ROUND((SUM(BF80:BF82)),2)</f>
        <v>0</v>
      </c>
      <c r="G34" s="35"/>
      <c r="H34" s="35"/>
      <c r="I34" s="119">
        <v>0.15</v>
      </c>
      <c r="J34" s="118">
        <f>ROUND(((SUM(BF80:BF82))*I34),2)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48</v>
      </c>
      <c r="F35" s="118">
        <f>ROUND((SUM(BG80:BG82)),2)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49</v>
      </c>
      <c r="F36" s="118">
        <f>ROUND((SUM(BH80:BH82)),2)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50</v>
      </c>
      <c r="F37" s="118">
        <f>ROUND((SUM(BI80:BI82)),2)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51</v>
      </c>
      <c r="E39" s="122"/>
      <c r="F39" s="122"/>
      <c r="G39" s="123" t="s">
        <v>52</v>
      </c>
      <c r="H39" s="124" t="s">
        <v>53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3" t="str">
        <f>E7</f>
        <v>Opravy a malby 1. a 2.n.p. objektu Střelnice č.p.691, Děčín</v>
      </c>
      <c r="F48" s="374"/>
      <c r="G48" s="374"/>
      <c r="H48" s="374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5" t="str">
        <f>E9</f>
        <v>VRN - Vedlejší rozpočtové náklady</v>
      </c>
      <c r="F50" s="375"/>
      <c r="G50" s="375"/>
      <c r="H50" s="375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Objekt Střelnice č.p.691, Děčín</v>
      </c>
      <c r="G52" s="37"/>
      <c r="H52" s="37"/>
      <c r="I52" s="30" t="s">
        <v>23</v>
      </c>
      <c r="J52" s="60" t="str">
        <f>IF(J12="","",J12)</f>
        <v>13. 9. 2023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Děčín</v>
      </c>
      <c r="G54" s="37"/>
      <c r="H54" s="37"/>
      <c r="I54" s="30" t="s">
        <v>32</v>
      </c>
      <c r="J54" s="33" t="str">
        <f>E21</f>
        <v>Vladimír Vidai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94</v>
      </c>
      <c r="D57" s="132"/>
      <c r="E57" s="132"/>
      <c r="F57" s="132"/>
      <c r="G57" s="132"/>
      <c r="H57" s="132"/>
      <c r="I57" s="132"/>
      <c r="J57" s="133" t="s">
        <v>95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73</v>
      </c>
      <c r="D59" s="37"/>
      <c r="E59" s="37"/>
      <c r="F59" s="37"/>
      <c r="G59" s="37"/>
      <c r="H59" s="37"/>
      <c r="I59" s="37"/>
      <c r="J59" s="78">
        <f>J80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96</v>
      </c>
    </row>
    <row r="60" spans="2:12" s="9" customFormat="1" ht="24.95" customHeight="1">
      <c r="B60" s="135"/>
      <c r="C60" s="136"/>
      <c r="D60" s="137" t="s">
        <v>770</v>
      </c>
      <c r="E60" s="138"/>
      <c r="F60" s="138"/>
      <c r="G60" s="138"/>
      <c r="H60" s="138"/>
      <c r="I60" s="138"/>
      <c r="J60" s="139">
        <f>J81</f>
        <v>0</v>
      </c>
      <c r="K60" s="136"/>
      <c r="L60" s="140"/>
    </row>
    <row r="61" spans="1:31" s="2" customFormat="1" ht="21.75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10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6" spans="1:31" s="2" customFormat="1" ht="6.95" customHeight="1">
      <c r="A66" s="35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24.95" customHeight="1">
      <c r="A67" s="35"/>
      <c r="B67" s="36"/>
      <c r="C67" s="24" t="s">
        <v>108</v>
      </c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2" customHeight="1">
      <c r="A69" s="35"/>
      <c r="B69" s="36"/>
      <c r="C69" s="30" t="s">
        <v>16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6.5" customHeight="1">
      <c r="A70" s="35"/>
      <c r="B70" s="36"/>
      <c r="C70" s="37"/>
      <c r="D70" s="37"/>
      <c r="E70" s="373" t="str">
        <f>E7</f>
        <v>Opravy a malby 1. a 2.n.p. objektu Střelnice č.p.691, Děčín</v>
      </c>
      <c r="F70" s="374"/>
      <c r="G70" s="374"/>
      <c r="H70" s="374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91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45" t="str">
        <f>E9</f>
        <v>VRN - Vedlejší rozpočtové náklady</v>
      </c>
      <c r="F72" s="375"/>
      <c r="G72" s="375"/>
      <c r="H72" s="375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21</v>
      </c>
      <c r="D74" s="37"/>
      <c r="E74" s="37"/>
      <c r="F74" s="28" t="str">
        <f>F12</f>
        <v>Objekt Střelnice č.p.691, Děčín</v>
      </c>
      <c r="G74" s="37"/>
      <c r="H74" s="37"/>
      <c r="I74" s="30" t="s">
        <v>23</v>
      </c>
      <c r="J74" s="60" t="str">
        <f>IF(J12="","",J12)</f>
        <v>13. 9. 2023</v>
      </c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5.2" customHeight="1">
      <c r="A76" s="35"/>
      <c r="B76" s="36"/>
      <c r="C76" s="30" t="s">
        <v>25</v>
      </c>
      <c r="D76" s="37"/>
      <c r="E76" s="37"/>
      <c r="F76" s="28" t="str">
        <f>E15</f>
        <v>Statutární město Děčín</v>
      </c>
      <c r="G76" s="37"/>
      <c r="H76" s="37"/>
      <c r="I76" s="30" t="s">
        <v>32</v>
      </c>
      <c r="J76" s="33" t="str">
        <f>E21</f>
        <v>Vladimír Vidai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30</v>
      </c>
      <c r="D77" s="37"/>
      <c r="E77" s="37"/>
      <c r="F77" s="28" t="str">
        <f>IF(E18="","",E18)</f>
        <v>Vyplň údaj</v>
      </c>
      <c r="G77" s="37"/>
      <c r="H77" s="37"/>
      <c r="I77" s="30" t="s">
        <v>37</v>
      </c>
      <c r="J77" s="33" t="str">
        <f>E24</f>
        <v xml:space="preserve"> 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0.3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1" customFormat="1" ht="29.25" customHeight="1">
      <c r="A79" s="147"/>
      <c r="B79" s="148"/>
      <c r="C79" s="149" t="s">
        <v>109</v>
      </c>
      <c r="D79" s="150" t="s">
        <v>60</v>
      </c>
      <c r="E79" s="150" t="s">
        <v>56</v>
      </c>
      <c r="F79" s="150" t="s">
        <v>57</v>
      </c>
      <c r="G79" s="150" t="s">
        <v>110</v>
      </c>
      <c r="H79" s="150" t="s">
        <v>111</v>
      </c>
      <c r="I79" s="150" t="s">
        <v>112</v>
      </c>
      <c r="J79" s="150" t="s">
        <v>95</v>
      </c>
      <c r="K79" s="151" t="s">
        <v>113</v>
      </c>
      <c r="L79" s="152"/>
      <c r="M79" s="69" t="s">
        <v>19</v>
      </c>
      <c r="N79" s="70" t="s">
        <v>45</v>
      </c>
      <c r="O79" s="70" t="s">
        <v>114</v>
      </c>
      <c r="P79" s="70" t="s">
        <v>115</v>
      </c>
      <c r="Q79" s="70" t="s">
        <v>116</v>
      </c>
      <c r="R79" s="70" t="s">
        <v>117</v>
      </c>
      <c r="S79" s="70" t="s">
        <v>118</v>
      </c>
      <c r="T79" s="71" t="s">
        <v>119</v>
      </c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</row>
    <row r="80" spans="1:63" s="2" customFormat="1" ht="22.9" customHeight="1">
      <c r="A80" s="35"/>
      <c r="B80" s="36"/>
      <c r="C80" s="76" t="s">
        <v>120</v>
      </c>
      <c r="D80" s="37"/>
      <c r="E80" s="37"/>
      <c r="F80" s="37"/>
      <c r="G80" s="37"/>
      <c r="H80" s="37"/>
      <c r="I80" s="37"/>
      <c r="J80" s="153">
        <f>BK80</f>
        <v>0</v>
      </c>
      <c r="K80" s="37"/>
      <c r="L80" s="40"/>
      <c r="M80" s="72"/>
      <c r="N80" s="154"/>
      <c r="O80" s="73"/>
      <c r="P80" s="155">
        <f>P81</f>
        <v>0</v>
      </c>
      <c r="Q80" s="73"/>
      <c r="R80" s="155">
        <f>R81</f>
        <v>0</v>
      </c>
      <c r="S80" s="73"/>
      <c r="T80" s="156">
        <f>T81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74</v>
      </c>
      <c r="AU80" s="18" t="s">
        <v>96</v>
      </c>
      <c r="BK80" s="157">
        <f>BK81</f>
        <v>0</v>
      </c>
    </row>
    <row r="81" spans="2:63" s="12" customFormat="1" ht="25.9" customHeight="1">
      <c r="B81" s="158"/>
      <c r="C81" s="159"/>
      <c r="D81" s="160" t="s">
        <v>74</v>
      </c>
      <c r="E81" s="161" t="s">
        <v>87</v>
      </c>
      <c r="F81" s="161" t="s">
        <v>88</v>
      </c>
      <c r="G81" s="159"/>
      <c r="H81" s="159"/>
      <c r="I81" s="162"/>
      <c r="J81" s="163">
        <f>BK81</f>
        <v>0</v>
      </c>
      <c r="K81" s="159"/>
      <c r="L81" s="164"/>
      <c r="M81" s="165"/>
      <c r="N81" s="166"/>
      <c r="O81" s="166"/>
      <c r="P81" s="167">
        <f>P82</f>
        <v>0</v>
      </c>
      <c r="Q81" s="166"/>
      <c r="R81" s="167">
        <f>R82</f>
        <v>0</v>
      </c>
      <c r="S81" s="166"/>
      <c r="T81" s="168">
        <f>T82</f>
        <v>0</v>
      </c>
      <c r="AR81" s="169" t="s">
        <v>157</v>
      </c>
      <c r="AT81" s="170" t="s">
        <v>74</v>
      </c>
      <c r="AU81" s="170" t="s">
        <v>75</v>
      </c>
      <c r="AY81" s="169" t="s">
        <v>123</v>
      </c>
      <c r="BK81" s="171">
        <f>BK82</f>
        <v>0</v>
      </c>
    </row>
    <row r="82" spans="1:65" s="2" customFormat="1" ht="16.5" customHeight="1">
      <c r="A82" s="35"/>
      <c r="B82" s="36"/>
      <c r="C82" s="174" t="s">
        <v>80</v>
      </c>
      <c r="D82" s="174" t="s">
        <v>126</v>
      </c>
      <c r="E82" s="175" t="s">
        <v>771</v>
      </c>
      <c r="F82" s="176" t="s">
        <v>772</v>
      </c>
      <c r="G82" s="177" t="s">
        <v>773</v>
      </c>
      <c r="H82" s="178">
        <v>1</v>
      </c>
      <c r="I82" s="179"/>
      <c r="J82" s="180">
        <f>ROUND(I82*H82,2)</f>
        <v>0</v>
      </c>
      <c r="K82" s="176" t="s">
        <v>316</v>
      </c>
      <c r="L82" s="40"/>
      <c r="M82" s="240" t="s">
        <v>19</v>
      </c>
      <c r="N82" s="241" t="s">
        <v>46</v>
      </c>
      <c r="O82" s="242"/>
      <c r="P82" s="243">
        <f>O82*H82</f>
        <v>0</v>
      </c>
      <c r="Q82" s="243">
        <v>0</v>
      </c>
      <c r="R82" s="243">
        <f>Q82*H82</f>
        <v>0</v>
      </c>
      <c r="S82" s="243">
        <v>0</v>
      </c>
      <c r="T82" s="244">
        <f>S82*H82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R82" s="185" t="s">
        <v>774</v>
      </c>
      <c r="AT82" s="185" t="s">
        <v>126</v>
      </c>
      <c r="AU82" s="185" t="s">
        <v>80</v>
      </c>
      <c r="AY82" s="18" t="s">
        <v>123</v>
      </c>
      <c r="BE82" s="186">
        <f>IF(N82="základní",J82,0)</f>
        <v>0</v>
      </c>
      <c r="BF82" s="186">
        <f>IF(N82="snížená",J82,0)</f>
        <v>0</v>
      </c>
      <c r="BG82" s="186">
        <f>IF(N82="zákl. přenesená",J82,0)</f>
        <v>0</v>
      </c>
      <c r="BH82" s="186">
        <f>IF(N82="sníž. přenesená",J82,0)</f>
        <v>0</v>
      </c>
      <c r="BI82" s="186">
        <f>IF(N82="nulová",J82,0)</f>
        <v>0</v>
      </c>
      <c r="BJ82" s="18" t="s">
        <v>80</v>
      </c>
      <c r="BK82" s="186">
        <f>ROUND(I82*H82,2)</f>
        <v>0</v>
      </c>
      <c r="BL82" s="18" t="s">
        <v>774</v>
      </c>
      <c r="BM82" s="185" t="s">
        <v>775</v>
      </c>
    </row>
    <row r="83" spans="1:31" s="2" customFormat="1" ht="6.95" customHeight="1">
      <c r="A83" s="35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0"/>
      <c r="M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</sheetData>
  <sheetProtection algorithmName="SHA-512" hashValue="4JUEvVcpNST2r2/x4DZJyYNgd3ypA6dOD3VjjWAGWLYRv4Jnk/iaTOYmqstZy8hw0LMa+oKmoRVhFaIl4UdyAA==" saltValue="LXA1ZFEQwtDVsAxze0SbLLxPiGocrZb6W0LBIaZ71PzMam7fqW5E4ywCwpAqAbHCvYfTEcjYbAO1QGxBKZSH3w==" spinCount="100000" sheet="1" objects="1" scenarios="1" formatColumns="0" formatRows="0" autoFilter="0"/>
  <autoFilter ref="C79:K82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5" customWidth="1"/>
    <col min="2" max="2" width="1.7109375" style="245" customWidth="1"/>
    <col min="3" max="4" width="5.00390625" style="245" customWidth="1"/>
    <col min="5" max="5" width="11.7109375" style="245" customWidth="1"/>
    <col min="6" max="6" width="9.140625" style="245" customWidth="1"/>
    <col min="7" max="7" width="5.00390625" style="245" customWidth="1"/>
    <col min="8" max="8" width="77.8515625" style="245" customWidth="1"/>
    <col min="9" max="10" width="20.00390625" style="245" customWidth="1"/>
    <col min="11" max="11" width="1.7109375" style="245" customWidth="1"/>
  </cols>
  <sheetData>
    <row r="1" s="1" customFormat="1" ht="37.5" customHeight="1"/>
    <row r="2" spans="2:11" s="1" customFormat="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16" customFormat="1" ht="45" customHeight="1">
      <c r="B3" s="249"/>
      <c r="C3" s="377" t="s">
        <v>776</v>
      </c>
      <c r="D3" s="377"/>
      <c r="E3" s="377"/>
      <c r="F3" s="377"/>
      <c r="G3" s="377"/>
      <c r="H3" s="377"/>
      <c r="I3" s="377"/>
      <c r="J3" s="377"/>
      <c r="K3" s="250"/>
    </row>
    <row r="4" spans="2:11" s="1" customFormat="1" ht="25.5" customHeight="1">
      <c r="B4" s="251"/>
      <c r="C4" s="382" t="s">
        <v>777</v>
      </c>
      <c r="D4" s="382"/>
      <c r="E4" s="382"/>
      <c r="F4" s="382"/>
      <c r="G4" s="382"/>
      <c r="H4" s="382"/>
      <c r="I4" s="382"/>
      <c r="J4" s="382"/>
      <c r="K4" s="252"/>
    </row>
    <row r="5" spans="2:11" s="1" customFormat="1" ht="5.25" customHeight="1">
      <c r="B5" s="251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1"/>
      <c r="C6" s="381" t="s">
        <v>778</v>
      </c>
      <c r="D6" s="381"/>
      <c r="E6" s="381"/>
      <c r="F6" s="381"/>
      <c r="G6" s="381"/>
      <c r="H6" s="381"/>
      <c r="I6" s="381"/>
      <c r="J6" s="381"/>
      <c r="K6" s="252"/>
    </row>
    <row r="7" spans="2:11" s="1" customFormat="1" ht="15" customHeight="1">
      <c r="B7" s="255"/>
      <c r="C7" s="381" t="s">
        <v>779</v>
      </c>
      <c r="D7" s="381"/>
      <c r="E7" s="381"/>
      <c r="F7" s="381"/>
      <c r="G7" s="381"/>
      <c r="H7" s="381"/>
      <c r="I7" s="381"/>
      <c r="J7" s="381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381" t="s">
        <v>780</v>
      </c>
      <c r="D9" s="381"/>
      <c r="E9" s="381"/>
      <c r="F9" s="381"/>
      <c r="G9" s="381"/>
      <c r="H9" s="381"/>
      <c r="I9" s="381"/>
      <c r="J9" s="381"/>
      <c r="K9" s="252"/>
    </row>
    <row r="10" spans="2:11" s="1" customFormat="1" ht="15" customHeight="1">
      <c r="B10" s="255"/>
      <c r="C10" s="254"/>
      <c r="D10" s="381" t="s">
        <v>781</v>
      </c>
      <c r="E10" s="381"/>
      <c r="F10" s="381"/>
      <c r="G10" s="381"/>
      <c r="H10" s="381"/>
      <c r="I10" s="381"/>
      <c r="J10" s="381"/>
      <c r="K10" s="252"/>
    </row>
    <row r="11" spans="2:11" s="1" customFormat="1" ht="15" customHeight="1">
      <c r="B11" s="255"/>
      <c r="C11" s="256"/>
      <c r="D11" s="381" t="s">
        <v>782</v>
      </c>
      <c r="E11" s="381"/>
      <c r="F11" s="381"/>
      <c r="G11" s="381"/>
      <c r="H11" s="381"/>
      <c r="I11" s="381"/>
      <c r="J11" s="381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783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381" t="s">
        <v>784</v>
      </c>
      <c r="E15" s="381"/>
      <c r="F15" s="381"/>
      <c r="G15" s="381"/>
      <c r="H15" s="381"/>
      <c r="I15" s="381"/>
      <c r="J15" s="381"/>
      <c r="K15" s="252"/>
    </row>
    <row r="16" spans="2:11" s="1" customFormat="1" ht="15" customHeight="1">
      <c r="B16" s="255"/>
      <c r="C16" s="256"/>
      <c r="D16" s="381" t="s">
        <v>785</v>
      </c>
      <c r="E16" s="381"/>
      <c r="F16" s="381"/>
      <c r="G16" s="381"/>
      <c r="H16" s="381"/>
      <c r="I16" s="381"/>
      <c r="J16" s="381"/>
      <c r="K16" s="252"/>
    </row>
    <row r="17" spans="2:11" s="1" customFormat="1" ht="15" customHeight="1">
      <c r="B17" s="255"/>
      <c r="C17" s="256"/>
      <c r="D17" s="381" t="s">
        <v>786</v>
      </c>
      <c r="E17" s="381"/>
      <c r="F17" s="381"/>
      <c r="G17" s="381"/>
      <c r="H17" s="381"/>
      <c r="I17" s="381"/>
      <c r="J17" s="381"/>
      <c r="K17" s="252"/>
    </row>
    <row r="18" spans="2:11" s="1" customFormat="1" ht="15" customHeight="1">
      <c r="B18" s="255"/>
      <c r="C18" s="256"/>
      <c r="D18" s="256"/>
      <c r="E18" s="258" t="s">
        <v>82</v>
      </c>
      <c r="F18" s="381" t="s">
        <v>787</v>
      </c>
      <c r="G18" s="381"/>
      <c r="H18" s="381"/>
      <c r="I18" s="381"/>
      <c r="J18" s="381"/>
      <c r="K18" s="252"/>
    </row>
    <row r="19" spans="2:11" s="1" customFormat="1" ht="15" customHeight="1">
      <c r="B19" s="255"/>
      <c r="C19" s="256"/>
      <c r="D19" s="256"/>
      <c r="E19" s="258" t="s">
        <v>788</v>
      </c>
      <c r="F19" s="381" t="s">
        <v>789</v>
      </c>
      <c r="G19" s="381"/>
      <c r="H19" s="381"/>
      <c r="I19" s="381"/>
      <c r="J19" s="381"/>
      <c r="K19" s="252"/>
    </row>
    <row r="20" spans="2:11" s="1" customFormat="1" ht="15" customHeight="1">
      <c r="B20" s="255"/>
      <c r="C20" s="256"/>
      <c r="D20" s="256"/>
      <c r="E20" s="258" t="s">
        <v>790</v>
      </c>
      <c r="F20" s="381" t="s">
        <v>791</v>
      </c>
      <c r="G20" s="381"/>
      <c r="H20" s="381"/>
      <c r="I20" s="381"/>
      <c r="J20" s="381"/>
      <c r="K20" s="252"/>
    </row>
    <row r="21" spans="2:11" s="1" customFormat="1" ht="15" customHeight="1">
      <c r="B21" s="255"/>
      <c r="C21" s="256"/>
      <c r="D21" s="256"/>
      <c r="E21" s="258" t="s">
        <v>792</v>
      </c>
      <c r="F21" s="381" t="s">
        <v>793</v>
      </c>
      <c r="G21" s="381"/>
      <c r="H21" s="381"/>
      <c r="I21" s="381"/>
      <c r="J21" s="381"/>
      <c r="K21" s="252"/>
    </row>
    <row r="22" spans="2:11" s="1" customFormat="1" ht="15" customHeight="1">
      <c r="B22" s="255"/>
      <c r="C22" s="256"/>
      <c r="D22" s="256"/>
      <c r="E22" s="258" t="s">
        <v>794</v>
      </c>
      <c r="F22" s="381" t="s">
        <v>795</v>
      </c>
      <c r="G22" s="381"/>
      <c r="H22" s="381"/>
      <c r="I22" s="381"/>
      <c r="J22" s="381"/>
      <c r="K22" s="252"/>
    </row>
    <row r="23" spans="2:11" s="1" customFormat="1" ht="15" customHeight="1">
      <c r="B23" s="255"/>
      <c r="C23" s="256"/>
      <c r="D23" s="256"/>
      <c r="E23" s="258" t="s">
        <v>796</v>
      </c>
      <c r="F23" s="381" t="s">
        <v>797</v>
      </c>
      <c r="G23" s="381"/>
      <c r="H23" s="381"/>
      <c r="I23" s="381"/>
      <c r="J23" s="381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381" t="s">
        <v>798</v>
      </c>
      <c r="D25" s="381"/>
      <c r="E25" s="381"/>
      <c r="F25" s="381"/>
      <c r="G25" s="381"/>
      <c r="H25" s="381"/>
      <c r="I25" s="381"/>
      <c r="J25" s="381"/>
      <c r="K25" s="252"/>
    </row>
    <row r="26" spans="2:11" s="1" customFormat="1" ht="15" customHeight="1">
      <c r="B26" s="255"/>
      <c r="C26" s="381" t="s">
        <v>799</v>
      </c>
      <c r="D26" s="381"/>
      <c r="E26" s="381"/>
      <c r="F26" s="381"/>
      <c r="G26" s="381"/>
      <c r="H26" s="381"/>
      <c r="I26" s="381"/>
      <c r="J26" s="381"/>
      <c r="K26" s="252"/>
    </row>
    <row r="27" spans="2:11" s="1" customFormat="1" ht="15" customHeight="1">
      <c r="B27" s="255"/>
      <c r="C27" s="254"/>
      <c r="D27" s="381" t="s">
        <v>800</v>
      </c>
      <c r="E27" s="381"/>
      <c r="F27" s="381"/>
      <c r="G27" s="381"/>
      <c r="H27" s="381"/>
      <c r="I27" s="381"/>
      <c r="J27" s="381"/>
      <c r="K27" s="252"/>
    </row>
    <row r="28" spans="2:11" s="1" customFormat="1" ht="15" customHeight="1">
      <c r="B28" s="255"/>
      <c r="C28" s="256"/>
      <c r="D28" s="381" t="s">
        <v>801</v>
      </c>
      <c r="E28" s="381"/>
      <c r="F28" s="381"/>
      <c r="G28" s="381"/>
      <c r="H28" s="381"/>
      <c r="I28" s="381"/>
      <c r="J28" s="381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381" t="s">
        <v>802</v>
      </c>
      <c r="E30" s="381"/>
      <c r="F30" s="381"/>
      <c r="G30" s="381"/>
      <c r="H30" s="381"/>
      <c r="I30" s="381"/>
      <c r="J30" s="381"/>
      <c r="K30" s="252"/>
    </row>
    <row r="31" spans="2:11" s="1" customFormat="1" ht="15" customHeight="1">
      <c r="B31" s="255"/>
      <c r="C31" s="256"/>
      <c r="D31" s="381" t="s">
        <v>803</v>
      </c>
      <c r="E31" s="381"/>
      <c r="F31" s="381"/>
      <c r="G31" s="381"/>
      <c r="H31" s="381"/>
      <c r="I31" s="381"/>
      <c r="J31" s="381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381" t="s">
        <v>804</v>
      </c>
      <c r="E33" s="381"/>
      <c r="F33" s="381"/>
      <c r="G33" s="381"/>
      <c r="H33" s="381"/>
      <c r="I33" s="381"/>
      <c r="J33" s="381"/>
      <c r="K33" s="252"/>
    </row>
    <row r="34" spans="2:11" s="1" customFormat="1" ht="15" customHeight="1">
      <c r="B34" s="255"/>
      <c r="C34" s="256"/>
      <c r="D34" s="381" t="s">
        <v>805</v>
      </c>
      <c r="E34" s="381"/>
      <c r="F34" s="381"/>
      <c r="G34" s="381"/>
      <c r="H34" s="381"/>
      <c r="I34" s="381"/>
      <c r="J34" s="381"/>
      <c r="K34" s="252"/>
    </row>
    <row r="35" spans="2:11" s="1" customFormat="1" ht="15" customHeight="1">
      <c r="B35" s="255"/>
      <c r="C35" s="256"/>
      <c r="D35" s="381" t="s">
        <v>806</v>
      </c>
      <c r="E35" s="381"/>
      <c r="F35" s="381"/>
      <c r="G35" s="381"/>
      <c r="H35" s="381"/>
      <c r="I35" s="381"/>
      <c r="J35" s="381"/>
      <c r="K35" s="252"/>
    </row>
    <row r="36" spans="2:11" s="1" customFormat="1" ht="15" customHeight="1">
      <c r="B36" s="255"/>
      <c r="C36" s="256"/>
      <c r="D36" s="254"/>
      <c r="E36" s="257" t="s">
        <v>109</v>
      </c>
      <c r="F36" s="254"/>
      <c r="G36" s="381" t="s">
        <v>807</v>
      </c>
      <c r="H36" s="381"/>
      <c r="I36" s="381"/>
      <c r="J36" s="381"/>
      <c r="K36" s="252"/>
    </row>
    <row r="37" spans="2:11" s="1" customFormat="1" ht="30.75" customHeight="1">
      <c r="B37" s="255"/>
      <c r="C37" s="256"/>
      <c r="D37" s="254"/>
      <c r="E37" s="257" t="s">
        <v>808</v>
      </c>
      <c r="F37" s="254"/>
      <c r="G37" s="381" t="s">
        <v>809</v>
      </c>
      <c r="H37" s="381"/>
      <c r="I37" s="381"/>
      <c r="J37" s="381"/>
      <c r="K37" s="252"/>
    </row>
    <row r="38" spans="2:11" s="1" customFormat="1" ht="15" customHeight="1">
      <c r="B38" s="255"/>
      <c r="C38" s="256"/>
      <c r="D38" s="254"/>
      <c r="E38" s="257" t="s">
        <v>56</v>
      </c>
      <c r="F38" s="254"/>
      <c r="G38" s="381" t="s">
        <v>810</v>
      </c>
      <c r="H38" s="381"/>
      <c r="I38" s="381"/>
      <c r="J38" s="381"/>
      <c r="K38" s="252"/>
    </row>
    <row r="39" spans="2:11" s="1" customFormat="1" ht="15" customHeight="1">
      <c r="B39" s="255"/>
      <c r="C39" s="256"/>
      <c r="D39" s="254"/>
      <c r="E39" s="257" t="s">
        <v>57</v>
      </c>
      <c r="F39" s="254"/>
      <c r="G39" s="381" t="s">
        <v>811</v>
      </c>
      <c r="H39" s="381"/>
      <c r="I39" s="381"/>
      <c r="J39" s="381"/>
      <c r="K39" s="252"/>
    </row>
    <row r="40" spans="2:11" s="1" customFormat="1" ht="15" customHeight="1">
      <c r="B40" s="255"/>
      <c r="C40" s="256"/>
      <c r="D40" s="254"/>
      <c r="E40" s="257" t="s">
        <v>110</v>
      </c>
      <c r="F40" s="254"/>
      <c r="G40" s="381" t="s">
        <v>812</v>
      </c>
      <c r="H40" s="381"/>
      <c r="I40" s="381"/>
      <c r="J40" s="381"/>
      <c r="K40" s="252"/>
    </row>
    <row r="41" spans="2:11" s="1" customFormat="1" ht="15" customHeight="1">
      <c r="B41" s="255"/>
      <c r="C41" s="256"/>
      <c r="D41" s="254"/>
      <c r="E41" s="257" t="s">
        <v>111</v>
      </c>
      <c r="F41" s="254"/>
      <c r="G41" s="381" t="s">
        <v>813</v>
      </c>
      <c r="H41" s="381"/>
      <c r="I41" s="381"/>
      <c r="J41" s="381"/>
      <c r="K41" s="252"/>
    </row>
    <row r="42" spans="2:11" s="1" customFormat="1" ht="15" customHeight="1">
      <c r="B42" s="255"/>
      <c r="C42" s="256"/>
      <c r="D42" s="254"/>
      <c r="E42" s="257" t="s">
        <v>814</v>
      </c>
      <c r="F42" s="254"/>
      <c r="G42" s="381" t="s">
        <v>815</v>
      </c>
      <c r="H42" s="381"/>
      <c r="I42" s="381"/>
      <c r="J42" s="381"/>
      <c r="K42" s="252"/>
    </row>
    <row r="43" spans="2:11" s="1" customFormat="1" ht="15" customHeight="1">
      <c r="B43" s="255"/>
      <c r="C43" s="256"/>
      <c r="D43" s="254"/>
      <c r="E43" s="257"/>
      <c r="F43" s="254"/>
      <c r="G43" s="381" t="s">
        <v>816</v>
      </c>
      <c r="H43" s="381"/>
      <c r="I43" s="381"/>
      <c r="J43" s="381"/>
      <c r="K43" s="252"/>
    </row>
    <row r="44" spans="2:11" s="1" customFormat="1" ht="15" customHeight="1">
      <c r="B44" s="255"/>
      <c r="C44" s="256"/>
      <c r="D44" s="254"/>
      <c r="E44" s="257" t="s">
        <v>817</v>
      </c>
      <c r="F44" s="254"/>
      <c r="G44" s="381" t="s">
        <v>818</v>
      </c>
      <c r="H44" s="381"/>
      <c r="I44" s="381"/>
      <c r="J44" s="381"/>
      <c r="K44" s="252"/>
    </row>
    <row r="45" spans="2:11" s="1" customFormat="1" ht="15" customHeight="1">
      <c r="B45" s="255"/>
      <c r="C45" s="256"/>
      <c r="D45" s="254"/>
      <c r="E45" s="257" t="s">
        <v>113</v>
      </c>
      <c r="F45" s="254"/>
      <c r="G45" s="381" t="s">
        <v>819</v>
      </c>
      <c r="H45" s="381"/>
      <c r="I45" s="381"/>
      <c r="J45" s="381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381" t="s">
        <v>820</v>
      </c>
      <c r="E47" s="381"/>
      <c r="F47" s="381"/>
      <c r="G47" s="381"/>
      <c r="H47" s="381"/>
      <c r="I47" s="381"/>
      <c r="J47" s="381"/>
      <c r="K47" s="252"/>
    </row>
    <row r="48" spans="2:11" s="1" customFormat="1" ht="15" customHeight="1">
      <c r="B48" s="255"/>
      <c r="C48" s="256"/>
      <c r="D48" s="256"/>
      <c r="E48" s="381" t="s">
        <v>821</v>
      </c>
      <c r="F48" s="381"/>
      <c r="G48" s="381"/>
      <c r="H48" s="381"/>
      <c r="I48" s="381"/>
      <c r="J48" s="381"/>
      <c r="K48" s="252"/>
    </row>
    <row r="49" spans="2:11" s="1" customFormat="1" ht="15" customHeight="1">
      <c r="B49" s="255"/>
      <c r="C49" s="256"/>
      <c r="D49" s="256"/>
      <c r="E49" s="381" t="s">
        <v>822</v>
      </c>
      <c r="F49" s="381"/>
      <c r="G49" s="381"/>
      <c r="H49" s="381"/>
      <c r="I49" s="381"/>
      <c r="J49" s="381"/>
      <c r="K49" s="252"/>
    </row>
    <row r="50" spans="2:11" s="1" customFormat="1" ht="15" customHeight="1">
      <c r="B50" s="255"/>
      <c r="C50" s="256"/>
      <c r="D50" s="256"/>
      <c r="E50" s="381" t="s">
        <v>823</v>
      </c>
      <c r="F50" s="381"/>
      <c r="G50" s="381"/>
      <c r="H50" s="381"/>
      <c r="I50" s="381"/>
      <c r="J50" s="381"/>
      <c r="K50" s="252"/>
    </row>
    <row r="51" spans="2:11" s="1" customFormat="1" ht="15" customHeight="1">
      <c r="B51" s="255"/>
      <c r="C51" s="256"/>
      <c r="D51" s="381" t="s">
        <v>824</v>
      </c>
      <c r="E51" s="381"/>
      <c r="F51" s="381"/>
      <c r="G51" s="381"/>
      <c r="H51" s="381"/>
      <c r="I51" s="381"/>
      <c r="J51" s="381"/>
      <c r="K51" s="252"/>
    </row>
    <row r="52" spans="2:11" s="1" customFormat="1" ht="25.5" customHeight="1">
      <c r="B52" s="251"/>
      <c r="C52" s="382" t="s">
        <v>825</v>
      </c>
      <c r="D52" s="382"/>
      <c r="E52" s="382"/>
      <c r="F52" s="382"/>
      <c r="G52" s="382"/>
      <c r="H52" s="382"/>
      <c r="I52" s="382"/>
      <c r="J52" s="382"/>
      <c r="K52" s="252"/>
    </row>
    <row r="53" spans="2:11" s="1" customFormat="1" ht="5.25" customHeight="1">
      <c r="B53" s="251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1"/>
      <c r="C54" s="381" t="s">
        <v>826</v>
      </c>
      <c r="D54" s="381"/>
      <c r="E54" s="381"/>
      <c r="F54" s="381"/>
      <c r="G54" s="381"/>
      <c r="H54" s="381"/>
      <c r="I54" s="381"/>
      <c r="J54" s="381"/>
      <c r="K54" s="252"/>
    </row>
    <row r="55" spans="2:11" s="1" customFormat="1" ht="15" customHeight="1">
      <c r="B55" s="251"/>
      <c r="C55" s="381" t="s">
        <v>827</v>
      </c>
      <c r="D55" s="381"/>
      <c r="E55" s="381"/>
      <c r="F55" s="381"/>
      <c r="G55" s="381"/>
      <c r="H55" s="381"/>
      <c r="I55" s="381"/>
      <c r="J55" s="381"/>
      <c r="K55" s="252"/>
    </row>
    <row r="56" spans="2:11" s="1" customFormat="1" ht="12.75" customHeight="1">
      <c r="B56" s="251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1"/>
      <c r="C57" s="381" t="s">
        <v>828</v>
      </c>
      <c r="D57" s="381"/>
      <c r="E57" s="381"/>
      <c r="F57" s="381"/>
      <c r="G57" s="381"/>
      <c r="H57" s="381"/>
      <c r="I57" s="381"/>
      <c r="J57" s="381"/>
      <c r="K57" s="252"/>
    </row>
    <row r="58" spans="2:11" s="1" customFormat="1" ht="15" customHeight="1">
      <c r="B58" s="251"/>
      <c r="C58" s="256"/>
      <c r="D58" s="381" t="s">
        <v>829</v>
      </c>
      <c r="E58" s="381"/>
      <c r="F58" s="381"/>
      <c r="G58" s="381"/>
      <c r="H58" s="381"/>
      <c r="I58" s="381"/>
      <c r="J58" s="381"/>
      <c r="K58" s="252"/>
    </row>
    <row r="59" spans="2:11" s="1" customFormat="1" ht="15" customHeight="1">
      <c r="B59" s="251"/>
      <c r="C59" s="256"/>
      <c r="D59" s="381" t="s">
        <v>830</v>
      </c>
      <c r="E59" s="381"/>
      <c r="F59" s="381"/>
      <c r="G59" s="381"/>
      <c r="H59" s="381"/>
      <c r="I59" s="381"/>
      <c r="J59" s="381"/>
      <c r="K59" s="252"/>
    </row>
    <row r="60" spans="2:11" s="1" customFormat="1" ht="15" customHeight="1">
      <c r="B60" s="251"/>
      <c r="C60" s="256"/>
      <c r="D60" s="381" t="s">
        <v>831</v>
      </c>
      <c r="E60" s="381"/>
      <c r="F60" s="381"/>
      <c r="G60" s="381"/>
      <c r="H60" s="381"/>
      <c r="I60" s="381"/>
      <c r="J60" s="381"/>
      <c r="K60" s="252"/>
    </row>
    <row r="61" spans="2:11" s="1" customFormat="1" ht="15" customHeight="1">
      <c r="B61" s="251"/>
      <c r="C61" s="256"/>
      <c r="D61" s="381" t="s">
        <v>832</v>
      </c>
      <c r="E61" s="381"/>
      <c r="F61" s="381"/>
      <c r="G61" s="381"/>
      <c r="H61" s="381"/>
      <c r="I61" s="381"/>
      <c r="J61" s="381"/>
      <c r="K61" s="252"/>
    </row>
    <row r="62" spans="2:11" s="1" customFormat="1" ht="15" customHeight="1">
      <c r="B62" s="251"/>
      <c r="C62" s="256"/>
      <c r="D62" s="383" t="s">
        <v>833</v>
      </c>
      <c r="E62" s="383"/>
      <c r="F62" s="383"/>
      <c r="G62" s="383"/>
      <c r="H62" s="383"/>
      <c r="I62" s="383"/>
      <c r="J62" s="383"/>
      <c r="K62" s="252"/>
    </row>
    <row r="63" spans="2:11" s="1" customFormat="1" ht="15" customHeight="1">
      <c r="B63" s="251"/>
      <c r="C63" s="256"/>
      <c r="D63" s="381" t="s">
        <v>834</v>
      </c>
      <c r="E63" s="381"/>
      <c r="F63" s="381"/>
      <c r="G63" s="381"/>
      <c r="H63" s="381"/>
      <c r="I63" s="381"/>
      <c r="J63" s="381"/>
      <c r="K63" s="252"/>
    </row>
    <row r="64" spans="2:11" s="1" customFormat="1" ht="12.75" customHeight="1">
      <c r="B64" s="251"/>
      <c r="C64" s="256"/>
      <c r="D64" s="256"/>
      <c r="E64" s="259"/>
      <c r="F64" s="256"/>
      <c r="G64" s="256"/>
      <c r="H64" s="256"/>
      <c r="I64" s="256"/>
      <c r="J64" s="256"/>
      <c r="K64" s="252"/>
    </row>
    <row r="65" spans="2:11" s="1" customFormat="1" ht="15" customHeight="1">
      <c r="B65" s="251"/>
      <c r="C65" s="256"/>
      <c r="D65" s="381" t="s">
        <v>835</v>
      </c>
      <c r="E65" s="381"/>
      <c r="F65" s="381"/>
      <c r="G65" s="381"/>
      <c r="H65" s="381"/>
      <c r="I65" s="381"/>
      <c r="J65" s="381"/>
      <c r="K65" s="252"/>
    </row>
    <row r="66" spans="2:11" s="1" customFormat="1" ht="15" customHeight="1">
      <c r="B66" s="251"/>
      <c r="C66" s="256"/>
      <c r="D66" s="383" t="s">
        <v>836</v>
      </c>
      <c r="E66" s="383"/>
      <c r="F66" s="383"/>
      <c r="G66" s="383"/>
      <c r="H66" s="383"/>
      <c r="I66" s="383"/>
      <c r="J66" s="383"/>
      <c r="K66" s="252"/>
    </row>
    <row r="67" spans="2:11" s="1" customFormat="1" ht="15" customHeight="1">
      <c r="B67" s="251"/>
      <c r="C67" s="256"/>
      <c r="D67" s="381" t="s">
        <v>837</v>
      </c>
      <c r="E67" s="381"/>
      <c r="F67" s="381"/>
      <c r="G67" s="381"/>
      <c r="H67" s="381"/>
      <c r="I67" s="381"/>
      <c r="J67" s="381"/>
      <c r="K67" s="252"/>
    </row>
    <row r="68" spans="2:11" s="1" customFormat="1" ht="15" customHeight="1">
      <c r="B68" s="251"/>
      <c r="C68" s="256"/>
      <c r="D68" s="381" t="s">
        <v>838</v>
      </c>
      <c r="E68" s="381"/>
      <c r="F68" s="381"/>
      <c r="G68" s="381"/>
      <c r="H68" s="381"/>
      <c r="I68" s="381"/>
      <c r="J68" s="381"/>
      <c r="K68" s="252"/>
    </row>
    <row r="69" spans="2:11" s="1" customFormat="1" ht="15" customHeight="1">
      <c r="B69" s="251"/>
      <c r="C69" s="256"/>
      <c r="D69" s="381" t="s">
        <v>839</v>
      </c>
      <c r="E69" s="381"/>
      <c r="F69" s="381"/>
      <c r="G69" s="381"/>
      <c r="H69" s="381"/>
      <c r="I69" s="381"/>
      <c r="J69" s="381"/>
      <c r="K69" s="252"/>
    </row>
    <row r="70" spans="2:11" s="1" customFormat="1" ht="15" customHeight="1">
      <c r="B70" s="251"/>
      <c r="C70" s="256"/>
      <c r="D70" s="381" t="s">
        <v>840</v>
      </c>
      <c r="E70" s="381"/>
      <c r="F70" s="381"/>
      <c r="G70" s="381"/>
      <c r="H70" s="381"/>
      <c r="I70" s="381"/>
      <c r="J70" s="381"/>
      <c r="K70" s="252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376" t="s">
        <v>841</v>
      </c>
      <c r="D75" s="376"/>
      <c r="E75" s="376"/>
      <c r="F75" s="376"/>
      <c r="G75" s="376"/>
      <c r="H75" s="376"/>
      <c r="I75" s="376"/>
      <c r="J75" s="376"/>
      <c r="K75" s="269"/>
    </row>
    <row r="76" spans="2:11" s="1" customFormat="1" ht="17.25" customHeight="1">
      <c r="B76" s="268"/>
      <c r="C76" s="270" t="s">
        <v>842</v>
      </c>
      <c r="D76" s="270"/>
      <c r="E76" s="270"/>
      <c r="F76" s="270" t="s">
        <v>843</v>
      </c>
      <c r="G76" s="271"/>
      <c r="H76" s="270" t="s">
        <v>57</v>
      </c>
      <c r="I76" s="270" t="s">
        <v>60</v>
      </c>
      <c r="J76" s="270" t="s">
        <v>844</v>
      </c>
      <c r="K76" s="269"/>
    </row>
    <row r="77" spans="2:11" s="1" customFormat="1" ht="17.25" customHeight="1">
      <c r="B77" s="268"/>
      <c r="C77" s="272" t="s">
        <v>845</v>
      </c>
      <c r="D77" s="272"/>
      <c r="E77" s="272"/>
      <c r="F77" s="273" t="s">
        <v>846</v>
      </c>
      <c r="G77" s="274"/>
      <c r="H77" s="272"/>
      <c r="I77" s="272"/>
      <c r="J77" s="272" t="s">
        <v>847</v>
      </c>
      <c r="K77" s="269"/>
    </row>
    <row r="78" spans="2:11" s="1" customFormat="1" ht="5.25" customHeight="1">
      <c r="B78" s="268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8"/>
      <c r="C79" s="257" t="s">
        <v>56</v>
      </c>
      <c r="D79" s="277"/>
      <c r="E79" s="277"/>
      <c r="F79" s="278" t="s">
        <v>848</v>
      </c>
      <c r="G79" s="279"/>
      <c r="H79" s="257" t="s">
        <v>849</v>
      </c>
      <c r="I79" s="257" t="s">
        <v>850</v>
      </c>
      <c r="J79" s="257">
        <v>20</v>
      </c>
      <c r="K79" s="269"/>
    </row>
    <row r="80" spans="2:11" s="1" customFormat="1" ht="15" customHeight="1">
      <c r="B80" s="268"/>
      <c r="C80" s="257" t="s">
        <v>851</v>
      </c>
      <c r="D80" s="257"/>
      <c r="E80" s="257"/>
      <c r="F80" s="278" t="s">
        <v>848</v>
      </c>
      <c r="G80" s="279"/>
      <c r="H80" s="257" t="s">
        <v>852</v>
      </c>
      <c r="I80" s="257" t="s">
        <v>850</v>
      </c>
      <c r="J80" s="257">
        <v>120</v>
      </c>
      <c r="K80" s="269"/>
    </row>
    <row r="81" spans="2:11" s="1" customFormat="1" ht="15" customHeight="1">
      <c r="B81" s="280"/>
      <c r="C81" s="257" t="s">
        <v>853</v>
      </c>
      <c r="D81" s="257"/>
      <c r="E81" s="257"/>
      <c r="F81" s="278" t="s">
        <v>854</v>
      </c>
      <c r="G81" s="279"/>
      <c r="H81" s="257" t="s">
        <v>855</v>
      </c>
      <c r="I81" s="257" t="s">
        <v>850</v>
      </c>
      <c r="J81" s="257">
        <v>50</v>
      </c>
      <c r="K81" s="269"/>
    </row>
    <row r="82" spans="2:11" s="1" customFormat="1" ht="15" customHeight="1">
      <c r="B82" s="280"/>
      <c r="C82" s="257" t="s">
        <v>856</v>
      </c>
      <c r="D82" s="257"/>
      <c r="E82" s="257"/>
      <c r="F82" s="278" t="s">
        <v>848</v>
      </c>
      <c r="G82" s="279"/>
      <c r="H82" s="257" t="s">
        <v>857</v>
      </c>
      <c r="I82" s="257" t="s">
        <v>858</v>
      </c>
      <c r="J82" s="257"/>
      <c r="K82" s="269"/>
    </row>
    <row r="83" spans="2:11" s="1" customFormat="1" ht="15" customHeight="1">
      <c r="B83" s="280"/>
      <c r="C83" s="281" t="s">
        <v>859</v>
      </c>
      <c r="D83" s="281"/>
      <c r="E83" s="281"/>
      <c r="F83" s="282" t="s">
        <v>854</v>
      </c>
      <c r="G83" s="281"/>
      <c r="H83" s="281" t="s">
        <v>860</v>
      </c>
      <c r="I83" s="281" t="s">
        <v>850</v>
      </c>
      <c r="J83" s="281">
        <v>15</v>
      </c>
      <c r="K83" s="269"/>
    </row>
    <row r="84" spans="2:11" s="1" customFormat="1" ht="15" customHeight="1">
      <c r="B84" s="280"/>
      <c r="C84" s="281" t="s">
        <v>861</v>
      </c>
      <c r="D84" s="281"/>
      <c r="E84" s="281"/>
      <c r="F84" s="282" t="s">
        <v>854</v>
      </c>
      <c r="G84" s="281"/>
      <c r="H84" s="281" t="s">
        <v>862</v>
      </c>
      <c r="I84" s="281" t="s">
        <v>850</v>
      </c>
      <c r="J84" s="281">
        <v>15</v>
      </c>
      <c r="K84" s="269"/>
    </row>
    <row r="85" spans="2:11" s="1" customFormat="1" ht="15" customHeight="1">
      <c r="B85" s="280"/>
      <c r="C85" s="281" t="s">
        <v>863</v>
      </c>
      <c r="D85" s="281"/>
      <c r="E85" s="281"/>
      <c r="F85" s="282" t="s">
        <v>854</v>
      </c>
      <c r="G85" s="281"/>
      <c r="H85" s="281" t="s">
        <v>864</v>
      </c>
      <c r="I85" s="281" t="s">
        <v>850</v>
      </c>
      <c r="J85" s="281">
        <v>20</v>
      </c>
      <c r="K85" s="269"/>
    </row>
    <row r="86" spans="2:11" s="1" customFormat="1" ht="15" customHeight="1">
      <c r="B86" s="280"/>
      <c r="C86" s="281" t="s">
        <v>865</v>
      </c>
      <c r="D86" s="281"/>
      <c r="E86" s="281"/>
      <c r="F86" s="282" t="s">
        <v>854</v>
      </c>
      <c r="G86" s="281"/>
      <c r="H86" s="281" t="s">
        <v>866</v>
      </c>
      <c r="I86" s="281" t="s">
        <v>850</v>
      </c>
      <c r="J86" s="281">
        <v>20</v>
      </c>
      <c r="K86" s="269"/>
    </row>
    <row r="87" spans="2:11" s="1" customFormat="1" ht="15" customHeight="1">
      <c r="B87" s="280"/>
      <c r="C87" s="257" t="s">
        <v>867</v>
      </c>
      <c r="D87" s="257"/>
      <c r="E87" s="257"/>
      <c r="F87" s="278" t="s">
        <v>854</v>
      </c>
      <c r="G87" s="279"/>
      <c r="H87" s="257" t="s">
        <v>868</v>
      </c>
      <c r="I87" s="257" t="s">
        <v>850</v>
      </c>
      <c r="J87" s="257">
        <v>50</v>
      </c>
      <c r="K87" s="269"/>
    </row>
    <row r="88" spans="2:11" s="1" customFormat="1" ht="15" customHeight="1">
      <c r="B88" s="280"/>
      <c r="C88" s="257" t="s">
        <v>869</v>
      </c>
      <c r="D88" s="257"/>
      <c r="E88" s="257"/>
      <c r="F88" s="278" t="s">
        <v>854</v>
      </c>
      <c r="G88" s="279"/>
      <c r="H88" s="257" t="s">
        <v>870</v>
      </c>
      <c r="I88" s="257" t="s">
        <v>850</v>
      </c>
      <c r="J88" s="257">
        <v>20</v>
      </c>
      <c r="K88" s="269"/>
    </row>
    <row r="89" spans="2:11" s="1" customFormat="1" ht="15" customHeight="1">
      <c r="B89" s="280"/>
      <c r="C89" s="257" t="s">
        <v>871</v>
      </c>
      <c r="D89" s="257"/>
      <c r="E89" s="257"/>
      <c r="F89" s="278" t="s">
        <v>854</v>
      </c>
      <c r="G89" s="279"/>
      <c r="H89" s="257" t="s">
        <v>872</v>
      </c>
      <c r="I89" s="257" t="s">
        <v>850</v>
      </c>
      <c r="J89" s="257">
        <v>20</v>
      </c>
      <c r="K89" s="269"/>
    </row>
    <row r="90" spans="2:11" s="1" customFormat="1" ht="15" customHeight="1">
      <c r="B90" s="280"/>
      <c r="C90" s="257" t="s">
        <v>873</v>
      </c>
      <c r="D90" s="257"/>
      <c r="E90" s="257"/>
      <c r="F90" s="278" t="s">
        <v>854</v>
      </c>
      <c r="G90" s="279"/>
      <c r="H90" s="257" t="s">
        <v>874</v>
      </c>
      <c r="I90" s="257" t="s">
        <v>850</v>
      </c>
      <c r="J90" s="257">
        <v>50</v>
      </c>
      <c r="K90" s="269"/>
    </row>
    <row r="91" spans="2:11" s="1" customFormat="1" ht="15" customHeight="1">
      <c r="B91" s="280"/>
      <c r="C91" s="257" t="s">
        <v>875</v>
      </c>
      <c r="D91" s="257"/>
      <c r="E91" s="257"/>
      <c r="F91" s="278" t="s">
        <v>854</v>
      </c>
      <c r="G91" s="279"/>
      <c r="H91" s="257" t="s">
        <v>875</v>
      </c>
      <c r="I91" s="257" t="s">
        <v>850</v>
      </c>
      <c r="J91" s="257">
        <v>50</v>
      </c>
      <c r="K91" s="269"/>
    </row>
    <row r="92" spans="2:11" s="1" customFormat="1" ht="15" customHeight="1">
      <c r="B92" s="280"/>
      <c r="C92" s="257" t="s">
        <v>876</v>
      </c>
      <c r="D92" s="257"/>
      <c r="E92" s="257"/>
      <c r="F92" s="278" t="s">
        <v>854</v>
      </c>
      <c r="G92" s="279"/>
      <c r="H92" s="257" t="s">
        <v>877</v>
      </c>
      <c r="I92" s="257" t="s">
        <v>850</v>
      </c>
      <c r="J92" s="257">
        <v>255</v>
      </c>
      <c r="K92" s="269"/>
    </row>
    <row r="93" spans="2:11" s="1" customFormat="1" ht="15" customHeight="1">
      <c r="B93" s="280"/>
      <c r="C93" s="257" t="s">
        <v>878</v>
      </c>
      <c r="D93" s="257"/>
      <c r="E93" s="257"/>
      <c r="F93" s="278" t="s">
        <v>848</v>
      </c>
      <c r="G93" s="279"/>
      <c r="H93" s="257" t="s">
        <v>879</v>
      </c>
      <c r="I93" s="257" t="s">
        <v>880</v>
      </c>
      <c r="J93" s="257"/>
      <c r="K93" s="269"/>
    </row>
    <row r="94" spans="2:11" s="1" customFormat="1" ht="15" customHeight="1">
      <c r="B94" s="280"/>
      <c r="C94" s="257" t="s">
        <v>881</v>
      </c>
      <c r="D94" s="257"/>
      <c r="E94" s="257"/>
      <c r="F94" s="278" t="s">
        <v>848</v>
      </c>
      <c r="G94" s="279"/>
      <c r="H94" s="257" t="s">
        <v>882</v>
      </c>
      <c r="I94" s="257" t="s">
        <v>883</v>
      </c>
      <c r="J94" s="257"/>
      <c r="K94" s="269"/>
    </row>
    <row r="95" spans="2:11" s="1" customFormat="1" ht="15" customHeight="1">
      <c r="B95" s="280"/>
      <c r="C95" s="257" t="s">
        <v>884</v>
      </c>
      <c r="D95" s="257"/>
      <c r="E95" s="257"/>
      <c r="F95" s="278" t="s">
        <v>848</v>
      </c>
      <c r="G95" s="279"/>
      <c r="H95" s="257" t="s">
        <v>884</v>
      </c>
      <c r="I95" s="257" t="s">
        <v>883</v>
      </c>
      <c r="J95" s="257"/>
      <c r="K95" s="269"/>
    </row>
    <row r="96" spans="2:11" s="1" customFormat="1" ht="15" customHeight="1">
      <c r="B96" s="280"/>
      <c r="C96" s="257" t="s">
        <v>41</v>
      </c>
      <c r="D96" s="257"/>
      <c r="E96" s="257"/>
      <c r="F96" s="278" t="s">
        <v>848</v>
      </c>
      <c r="G96" s="279"/>
      <c r="H96" s="257" t="s">
        <v>885</v>
      </c>
      <c r="I96" s="257" t="s">
        <v>883</v>
      </c>
      <c r="J96" s="257"/>
      <c r="K96" s="269"/>
    </row>
    <row r="97" spans="2:11" s="1" customFormat="1" ht="15" customHeight="1">
      <c r="B97" s="280"/>
      <c r="C97" s="257" t="s">
        <v>51</v>
      </c>
      <c r="D97" s="257"/>
      <c r="E97" s="257"/>
      <c r="F97" s="278" t="s">
        <v>848</v>
      </c>
      <c r="G97" s="279"/>
      <c r="H97" s="257" t="s">
        <v>886</v>
      </c>
      <c r="I97" s="257" t="s">
        <v>883</v>
      </c>
      <c r="J97" s="257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376" t="s">
        <v>887</v>
      </c>
      <c r="D102" s="376"/>
      <c r="E102" s="376"/>
      <c r="F102" s="376"/>
      <c r="G102" s="376"/>
      <c r="H102" s="376"/>
      <c r="I102" s="376"/>
      <c r="J102" s="376"/>
      <c r="K102" s="269"/>
    </row>
    <row r="103" spans="2:11" s="1" customFormat="1" ht="17.25" customHeight="1">
      <c r="B103" s="268"/>
      <c r="C103" s="270" t="s">
        <v>842</v>
      </c>
      <c r="D103" s="270"/>
      <c r="E103" s="270"/>
      <c r="F103" s="270" t="s">
        <v>843</v>
      </c>
      <c r="G103" s="271"/>
      <c r="H103" s="270" t="s">
        <v>57</v>
      </c>
      <c r="I103" s="270" t="s">
        <v>60</v>
      </c>
      <c r="J103" s="270" t="s">
        <v>844</v>
      </c>
      <c r="K103" s="269"/>
    </row>
    <row r="104" spans="2:11" s="1" customFormat="1" ht="17.25" customHeight="1">
      <c r="B104" s="268"/>
      <c r="C104" s="272" t="s">
        <v>845</v>
      </c>
      <c r="D104" s="272"/>
      <c r="E104" s="272"/>
      <c r="F104" s="273" t="s">
        <v>846</v>
      </c>
      <c r="G104" s="274"/>
      <c r="H104" s="272"/>
      <c r="I104" s="272"/>
      <c r="J104" s="272" t="s">
        <v>847</v>
      </c>
      <c r="K104" s="269"/>
    </row>
    <row r="105" spans="2:11" s="1" customFormat="1" ht="5.25" customHeight="1">
      <c r="B105" s="268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8"/>
      <c r="C106" s="257" t="s">
        <v>56</v>
      </c>
      <c r="D106" s="277"/>
      <c r="E106" s="277"/>
      <c r="F106" s="278" t="s">
        <v>848</v>
      </c>
      <c r="G106" s="257"/>
      <c r="H106" s="257" t="s">
        <v>888</v>
      </c>
      <c r="I106" s="257" t="s">
        <v>850</v>
      </c>
      <c r="J106" s="257">
        <v>20</v>
      </c>
      <c r="K106" s="269"/>
    </row>
    <row r="107" spans="2:11" s="1" customFormat="1" ht="15" customHeight="1">
      <c r="B107" s="268"/>
      <c r="C107" s="257" t="s">
        <v>851</v>
      </c>
      <c r="D107" s="257"/>
      <c r="E107" s="257"/>
      <c r="F107" s="278" t="s">
        <v>848</v>
      </c>
      <c r="G107" s="257"/>
      <c r="H107" s="257" t="s">
        <v>888</v>
      </c>
      <c r="I107" s="257" t="s">
        <v>850</v>
      </c>
      <c r="J107" s="257">
        <v>120</v>
      </c>
      <c r="K107" s="269"/>
    </row>
    <row r="108" spans="2:11" s="1" customFormat="1" ht="15" customHeight="1">
      <c r="B108" s="280"/>
      <c r="C108" s="257" t="s">
        <v>853</v>
      </c>
      <c r="D108" s="257"/>
      <c r="E108" s="257"/>
      <c r="F108" s="278" t="s">
        <v>854</v>
      </c>
      <c r="G108" s="257"/>
      <c r="H108" s="257" t="s">
        <v>888</v>
      </c>
      <c r="I108" s="257" t="s">
        <v>850</v>
      </c>
      <c r="J108" s="257">
        <v>50</v>
      </c>
      <c r="K108" s="269"/>
    </row>
    <row r="109" spans="2:11" s="1" customFormat="1" ht="15" customHeight="1">
      <c r="B109" s="280"/>
      <c r="C109" s="257" t="s">
        <v>856</v>
      </c>
      <c r="D109" s="257"/>
      <c r="E109" s="257"/>
      <c r="F109" s="278" t="s">
        <v>848</v>
      </c>
      <c r="G109" s="257"/>
      <c r="H109" s="257" t="s">
        <v>888</v>
      </c>
      <c r="I109" s="257" t="s">
        <v>858</v>
      </c>
      <c r="J109" s="257"/>
      <c r="K109" s="269"/>
    </row>
    <row r="110" spans="2:11" s="1" customFormat="1" ht="15" customHeight="1">
      <c r="B110" s="280"/>
      <c r="C110" s="257" t="s">
        <v>867</v>
      </c>
      <c r="D110" s="257"/>
      <c r="E110" s="257"/>
      <c r="F110" s="278" t="s">
        <v>854</v>
      </c>
      <c r="G110" s="257"/>
      <c r="H110" s="257" t="s">
        <v>888</v>
      </c>
      <c r="I110" s="257" t="s">
        <v>850</v>
      </c>
      <c r="J110" s="257">
        <v>50</v>
      </c>
      <c r="K110" s="269"/>
    </row>
    <row r="111" spans="2:11" s="1" customFormat="1" ht="15" customHeight="1">
      <c r="B111" s="280"/>
      <c r="C111" s="257" t="s">
        <v>875</v>
      </c>
      <c r="D111" s="257"/>
      <c r="E111" s="257"/>
      <c r="F111" s="278" t="s">
        <v>854</v>
      </c>
      <c r="G111" s="257"/>
      <c r="H111" s="257" t="s">
        <v>888</v>
      </c>
      <c r="I111" s="257" t="s">
        <v>850</v>
      </c>
      <c r="J111" s="257">
        <v>50</v>
      </c>
      <c r="K111" s="269"/>
    </row>
    <row r="112" spans="2:11" s="1" customFormat="1" ht="15" customHeight="1">
      <c r="B112" s="280"/>
      <c r="C112" s="257" t="s">
        <v>873</v>
      </c>
      <c r="D112" s="257"/>
      <c r="E112" s="257"/>
      <c r="F112" s="278" t="s">
        <v>854</v>
      </c>
      <c r="G112" s="257"/>
      <c r="H112" s="257" t="s">
        <v>888</v>
      </c>
      <c r="I112" s="257" t="s">
        <v>850</v>
      </c>
      <c r="J112" s="257">
        <v>50</v>
      </c>
      <c r="K112" s="269"/>
    </row>
    <row r="113" spans="2:11" s="1" customFormat="1" ht="15" customHeight="1">
      <c r="B113" s="280"/>
      <c r="C113" s="257" t="s">
        <v>56</v>
      </c>
      <c r="D113" s="257"/>
      <c r="E113" s="257"/>
      <c r="F113" s="278" t="s">
        <v>848</v>
      </c>
      <c r="G113" s="257"/>
      <c r="H113" s="257" t="s">
        <v>889</v>
      </c>
      <c r="I113" s="257" t="s">
        <v>850</v>
      </c>
      <c r="J113" s="257">
        <v>20</v>
      </c>
      <c r="K113" s="269"/>
    </row>
    <row r="114" spans="2:11" s="1" customFormat="1" ht="15" customHeight="1">
      <c r="B114" s="280"/>
      <c r="C114" s="257" t="s">
        <v>890</v>
      </c>
      <c r="D114" s="257"/>
      <c r="E114" s="257"/>
      <c r="F114" s="278" t="s">
        <v>848</v>
      </c>
      <c r="G114" s="257"/>
      <c r="H114" s="257" t="s">
        <v>891</v>
      </c>
      <c r="I114" s="257" t="s">
        <v>850</v>
      </c>
      <c r="J114" s="257">
        <v>120</v>
      </c>
      <c r="K114" s="269"/>
    </row>
    <row r="115" spans="2:11" s="1" customFormat="1" ht="15" customHeight="1">
      <c r="B115" s="280"/>
      <c r="C115" s="257" t="s">
        <v>41</v>
      </c>
      <c r="D115" s="257"/>
      <c r="E115" s="257"/>
      <c r="F115" s="278" t="s">
        <v>848</v>
      </c>
      <c r="G115" s="257"/>
      <c r="H115" s="257" t="s">
        <v>892</v>
      </c>
      <c r="I115" s="257" t="s">
        <v>883</v>
      </c>
      <c r="J115" s="257"/>
      <c r="K115" s="269"/>
    </row>
    <row r="116" spans="2:11" s="1" customFormat="1" ht="15" customHeight="1">
      <c r="B116" s="280"/>
      <c r="C116" s="257" t="s">
        <v>51</v>
      </c>
      <c r="D116" s="257"/>
      <c r="E116" s="257"/>
      <c r="F116" s="278" t="s">
        <v>848</v>
      </c>
      <c r="G116" s="257"/>
      <c r="H116" s="257" t="s">
        <v>893</v>
      </c>
      <c r="I116" s="257" t="s">
        <v>883</v>
      </c>
      <c r="J116" s="257"/>
      <c r="K116" s="269"/>
    </row>
    <row r="117" spans="2:11" s="1" customFormat="1" ht="15" customHeight="1">
      <c r="B117" s="280"/>
      <c r="C117" s="257" t="s">
        <v>60</v>
      </c>
      <c r="D117" s="257"/>
      <c r="E117" s="257"/>
      <c r="F117" s="278" t="s">
        <v>848</v>
      </c>
      <c r="G117" s="257"/>
      <c r="H117" s="257" t="s">
        <v>894</v>
      </c>
      <c r="I117" s="257" t="s">
        <v>895</v>
      </c>
      <c r="J117" s="257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377" t="s">
        <v>896</v>
      </c>
      <c r="D122" s="377"/>
      <c r="E122" s="377"/>
      <c r="F122" s="377"/>
      <c r="G122" s="377"/>
      <c r="H122" s="377"/>
      <c r="I122" s="377"/>
      <c r="J122" s="377"/>
      <c r="K122" s="297"/>
    </row>
    <row r="123" spans="2:11" s="1" customFormat="1" ht="17.25" customHeight="1">
      <c r="B123" s="298"/>
      <c r="C123" s="270" t="s">
        <v>842</v>
      </c>
      <c r="D123" s="270"/>
      <c r="E123" s="270"/>
      <c r="F123" s="270" t="s">
        <v>843</v>
      </c>
      <c r="G123" s="271"/>
      <c r="H123" s="270" t="s">
        <v>57</v>
      </c>
      <c r="I123" s="270" t="s">
        <v>60</v>
      </c>
      <c r="J123" s="270" t="s">
        <v>844</v>
      </c>
      <c r="K123" s="299"/>
    </row>
    <row r="124" spans="2:11" s="1" customFormat="1" ht="17.25" customHeight="1">
      <c r="B124" s="298"/>
      <c r="C124" s="272" t="s">
        <v>845</v>
      </c>
      <c r="D124" s="272"/>
      <c r="E124" s="272"/>
      <c r="F124" s="273" t="s">
        <v>846</v>
      </c>
      <c r="G124" s="274"/>
      <c r="H124" s="272"/>
      <c r="I124" s="272"/>
      <c r="J124" s="272" t="s">
        <v>847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7" t="s">
        <v>851</v>
      </c>
      <c r="D126" s="277"/>
      <c r="E126" s="277"/>
      <c r="F126" s="278" t="s">
        <v>848</v>
      </c>
      <c r="G126" s="257"/>
      <c r="H126" s="257" t="s">
        <v>888</v>
      </c>
      <c r="I126" s="257" t="s">
        <v>850</v>
      </c>
      <c r="J126" s="257">
        <v>120</v>
      </c>
      <c r="K126" s="303"/>
    </row>
    <row r="127" spans="2:11" s="1" customFormat="1" ht="15" customHeight="1">
      <c r="B127" s="300"/>
      <c r="C127" s="257" t="s">
        <v>897</v>
      </c>
      <c r="D127" s="257"/>
      <c r="E127" s="257"/>
      <c r="F127" s="278" t="s">
        <v>848</v>
      </c>
      <c r="G127" s="257"/>
      <c r="H127" s="257" t="s">
        <v>898</v>
      </c>
      <c r="I127" s="257" t="s">
        <v>850</v>
      </c>
      <c r="J127" s="257" t="s">
        <v>899</v>
      </c>
      <c r="K127" s="303"/>
    </row>
    <row r="128" spans="2:11" s="1" customFormat="1" ht="15" customHeight="1">
      <c r="B128" s="300"/>
      <c r="C128" s="257" t="s">
        <v>796</v>
      </c>
      <c r="D128" s="257"/>
      <c r="E128" s="257"/>
      <c r="F128" s="278" t="s">
        <v>848</v>
      </c>
      <c r="G128" s="257"/>
      <c r="H128" s="257" t="s">
        <v>900</v>
      </c>
      <c r="I128" s="257" t="s">
        <v>850</v>
      </c>
      <c r="J128" s="257" t="s">
        <v>899</v>
      </c>
      <c r="K128" s="303"/>
    </row>
    <row r="129" spans="2:11" s="1" customFormat="1" ht="15" customHeight="1">
      <c r="B129" s="300"/>
      <c r="C129" s="257" t="s">
        <v>859</v>
      </c>
      <c r="D129" s="257"/>
      <c r="E129" s="257"/>
      <c r="F129" s="278" t="s">
        <v>854</v>
      </c>
      <c r="G129" s="257"/>
      <c r="H129" s="257" t="s">
        <v>860</v>
      </c>
      <c r="I129" s="257" t="s">
        <v>850</v>
      </c>
      <c r="J129" s="257">
        <v>15</v>
      </c>
      <c r="K129" s="303"/>
    </row>
    <row r="130" spans="2:11" s="1" customFormat="1" ht="15" customHeight="1">
      <c r="B130" s="300"/>
      <c r="C130" s="281" t="s">
        <v>861</v>
      </c>
      <c r="D130" s="281"/>
      <c r="E130" s="281"/>
      <c r="F130" s="282" t="s">
        <v>854</v>
      </c>
      <c r="G130" s="281"/>
      <c r="H130" s="281" t="s">
        <v>862</v>
      </c>
      <c r="I130" s="281" t="s">
        <v>850</v>
      </c>
      <c r="J130" s="281">
        <v>15</v>
      </c>
      <c r="K130" s="303"/>
    </row>
    <row r="131" spans="2:11" s="1" customFormat="1" ht="15" customHeight="1">
      <c r="B131" s="300"/>
      <c r="C131" s="281" t="s">
        <v>863</v>
      </c>
      <c r="D131" s="281"/>
      <c r="E131" s="281"/>
      <c r="F131" s="282" t="s">
        <v>854</v>
      </c>
      <c r="G131" s="281"/>
      <c r="H131" s="281" t="s">
        <v>864</v>
      </c>
      <c r="I131" s="281" t="s">
        <v>850</v>
      </c>
      <c r="J131" s="281">
        <v>20</v>
      </c>
      <c r="K131" s="303"/>
    </row>
    <row r="132" spans="2:11" s="1" customFormat="1" ht="15" customHeight="1">
      <c r="B132" s="300"/>
      <c r="C132" s="281" t="s">
        <v>865</v>
      </c>
      <c r="D132" s="281"/>
      <c r="E132" s="281"/>
      <c r="F132" s="282" t="s">
        <v>854</v>
      </c>
      <c r="G132" s="281"/>
      <c r="H132" s="281" t="s">
        <v>866</v>
      </c>
      <c r="I132" s="281" t="s">
        <v>850</v>
      </c>
      <c r="J132" s="281">
        <v>20</v>
      </c>
      <c r="K132" s="303"/>
    </row>
    <row r="133" spans="2:11" s="1" customFormat="1" ht="15" customHeight="1">
      <c r="B133" s="300"/>
      <c r="C133" s="257" t="s">
        <v>853</v>
      </c>
      <c r="D133" s="257"/>
      <c r="E133" s="257"/>
      <c r="F133" s="278" t="s">
        <v>854</v>
      </c>
      <c r="G133" s="257"/>
      <c r="H133" s="257" t="s">
        <v>888</v>
      </c>
      <c r="I133" s="257" t="s">
        <v>850</v>
      </c>
      <c r="J133" s="257">
        <v>50</v>
      </c>
      <c r="K133" s="303"/>
    </row>
    <row r="134" spans="2:11" s="1" customFormat="1" ht="15" customHeight="1">
      <c r="B134" s="300"/>
      <c r="C134" s="257" t="s">
        <v>867</v>
      </c>
      <c r="D134" s="257"/>
      <c r="E134" s="257"/>
      <c r="F134" s="278" t="s">
        <v>854</v>
      </c>
      <c r="G134" s="257"/>
      <c r="H134" s="257" t="s">
        <v>888</v>
      </c>
      <c r="I134" s="257" t="s">
        <v>850</v>
      </c>
      <c r="J134" s="257">
        <v>50</v>
      </c>
      <c r="K134" s="303"/>
    </row>
    <row r="135" spans="2:11" s="1" customFormat="1" ht="15" customHeight="1">
      <c r="B135" s="300"/>
      <c r="C135" s="257" t="s">
        <v>873</v>
      </c>
      <c r="D135" s="257"/>
      <c r="E135" s="257"/>
      <c r="F135" s="278" t="s">
        <v>854</v>
      </c>
      <c r="G135" s="257"/>
      <c r="H135" s="257" t="s">
        <v>888</v>
      </c>
      <c r="I135" s="257" t="s">
        <v>850</v>
      </c>
      <c r="J135" s="257">
        <v>50</v>
      </c>
      <c r="K135" s="303"/>
    </row>
    <row r="136" spans="2:11" s="1" customFormat="1" ht="15" customHeight="1">
      <c r="B136" s="300"/>
      <c r="C136" s="257" t="s">
        <v>875</v>
      </c>
      <c r="D136" s="257"/>
      <c r="E136" s="257"/>
      <c r="F136" s="278" t="s">
        <v>854</v>
      </c>
      <c r="G136" s="257"/>
      <c r="H136" s="257" t="s">
        <v>888</v>
      </c>
      <c r="I136" s="257" t="s">
        <v>850</v>
      </c>
      <c r="J136" s="257">
        <v>50</v>
      </c>
      <c r="K136" s="303"/>
    </row>
    <row r="137" spans="2:11" s="1" customFormat="1" ht="15" customHeight="1">
      <c r="B137" s="300"/>
      <c r="C137" s="257" t="s">
        <v>876</v>
      </c>
      <c r="D137" s="257"/>
      <c r="E137" s="257"/>
      <c r="F137" s="278" t="s">
        <v>854</v>
      </c>
      <c r="G137" s="257"/>
      <c r="H137" s="257" t="s">
        <v>901</v>
      </c>
      <c r="I137" s="257" t="s">
        <v>850</v>
      </c>
      <c r="J137" s="257">
        <v>255</v>
      </c>
      <c r="K137" s="303"/>
    </row>
    <row r="138" spans="2:11" s="1" customFormat="1" ht="15" customHeight="1">
      <c r="B138" s="300"/>
      <c r="C138" s="257" t="s">
        <v>878</v>
      </c>
      <c r="D138" s="257"/>
      <c r="E138" s="257"/>
      <c r="F138" s="278" t="s">
        <v>848</v>
      </c>
      <c r="G138" s="257"/>
      <c r="H138" s="257" t="s">
        <v>902</v>
      </c>
      <c r="I138" s="257" t="s">
        <v>880</v>
      </c>
      <c r="J138" s="257"/>
      <c r="K138" s="303"/>
    </row>
    <row r="139" spans="2:11" s="1" customFormat="1" ht="15" customHeight="1">
      <c r="B139" s="300"/>
      <c r="C139" s="257" t="s">
        <v>881</v>
      </c>
      <c r="D139" s="257"/>
      <c r="E139" s="257"/>
      <c r="F139" s="278" t="s">
        <v>848</v>
      </c>
      <c r="G139" s="257"/>
      <c r="H139" s="257" t="s">
        <v>903</v>
      </c>
      <c r="I139" s="257" t="s">
        <v>883</v>
      </c>
      <c r="J139" s="257"/>
      <c r="K139" s="303"/>
    </row>
    <row r="140" spans="2:11" s="1" customFormat="1" ht="15" customHeight="1">
      <c r="B140" s="300"/>
      <c r="C140" s="257" t="s">
        <v>884</v>
      </c>
      <c r="D140" s="257"/>
      <c r="E140" s="257"/>
      <c r="F140" s="278" t="s">
        <v>848</v>
      </c>
      <c r="G140" s="257"/>
      <c r="H140" s="257" t="s">
        <v>884</v>
      </c>
      <c r="I140" s="257" t="s">
        <v>883</v>
      </c>
      <c r="J140" s="257"/>
      <c r="K140" s="303"/>
    </row>
    <row r="141" spans="2:11" s="1" customFormat="1" ht="15" customHeight="1">
      <c r="B141" s="300"/>
      <c r="C141" s="257" t="s">
        <v>41</v>
      </c>
      <c r="D141" s="257"/>
      <c r="E141" s="257"/>
      <c r="F141" s="278" t="s">
        <v>848</v>
      </c>
      <c r="G141" s="257"/>
      <c r="H141" s="257" t="s">
        <v>904</v>
      </c>
      <c r="I141" s="257" t="s">
        <v>883</v>
      </c>
      <c r="J141" s="257"/>
      <c r="K141" s="303"/>
    </row>
    <row r="142" spans="2:11" s="1" customFormat="1" ht="15" customHeight="1">
      <c r="B142" s="300"/>
      <c r="C142" s="257" t="s">
        <v>905</v>
      </c>
      <c r="D142" s="257"/>
      <c r="E142" s="257"/>
      <c r="F142" s="278" t="s">
        <v>848</v>
      </c>
      <c r="G142" s="257"/>
      <c r="H142" s="257" t="s">
        <v>906</v>
      </c>
      <c r="I142" s="257" t="s">
        <v>883</v>
      </c>
      <c r="J142" s="257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376" t="s">
        <v>907</v>
      </c>
      <c r="D147" s="376"/>
      <c r="E147" s="376"/>
      <c r="F147" s="376"/>
      <c r="G147" s="376"/>
      <c r="H147" s="376"/>
      <c r="I147" s="376"/>
      <c r="J147" s="376"/>
      <c r="K147" s="269"/>
    </row>
    <row r="148" spans="2:11" s="1" customFormat="1" ht="17.25" customHeight="1">
      <c r="B148" s="268"/>
      <c r="C148" s="270" t="s">
        <v>842</v>
      </c>
      <c r="D148" s="270"/>
      <c r="E148" s="270"/>
      <c r="F148" s="270" t="s">
        <v>843</v>
      </c>
      <c r="G148" s="271"/>
      <c r="H148" s="270" t="s">
        <v>57</v>
      </c>
      <c r="I148" s="270" t="s">
        <v>60</v>
      </c>
      <c r="J148" s="270" t="s">
        <v>844</v>
      </c>
      <c r="K148" s="269"/>
    </row>
    <row r="149" spans="2:11" s="1" customFormat="1" ht="17.25" customHeight="1">
      <c r="B149" s="268"/>
      <c r="C149" s="272" t="s">
        <v>845</v>
      </c>
      <c r="D149" s="272"/>
      <c r="E149" s="272"/>
      <c r="F149" s="273" t="s">
        <v>846</v>
      </c>
      <c r="G149" s="274"/>
      <c r="H149" s="272"/>
      <c r="I149" s="272"/>
      <c r="J149" s="272" t="s">
        <v>847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851</v>
      </c>
      <c r="D151" s="257"/>
      <c r="E151" s="257"/>
      <c r="F151" s="308" t="s">
        <v>848</v>
      </c>
      <c r="G151" s="257"/>
      <c r="H151" s="307" t="s">
        <v>888</v>
      </c>
      <c r="I151" s="307" t="s">
        <v>850</v>
      </c>
      <c r="J151" s="307">
        <v>120</v>
      </c>
      <c r="K151" s="303"/>
    </row>
    <row r="152" spans="2:11" s="1" customFormat="1" ht="15" customHeight="1">
      <c r="B152" s="280"/>
      <c r="C152" s="307" t="s">
        <v>897</v>
      </c>
      <c r="D152" s="257"/>
      <c r="E152" s="257"/>
      <c r="F152" s="308" t="s">
        <v>848</v>
      </c>
      <c r="G152" s="257"/>
      <c r="H152" s="307" t="s">
        <v>908</v>
      </c>
      <c r="I152" s="307" t="s">
        <v>850</v>
      </c>
      <c r="J152" s="307" t="s">
        <v>899</v>
      </c>
      <c r="K152" s="303"/>
    </row>
    <row r="153" spans="2:11" s="1" customFormat="1" ht="15" customHeight="1">
      <c r="B153" s="280"/>
      <c r="C153" s="307" t="s">
        <v>796</v>
      </c>
      <c r="D153" s="257"/>
      <c r="E153" s="257"/>
      <c r="F153" s="308" t="s">
        <v>848</v>
      </c>
      <c r="G153" s="257"/>
      <c r="H153" s="307" t="s">
        <v>909</v>
      </c>
      <c r="I153" s="307" t="s">
        <v>850</v>
      </c>
      <c r="J153" s="307" t="s">
        <v>899</v>
      </c>
      <c r="K153" s="303"/>
    </row>
    <row r="154" spans="2:11" s="1" customFormat="1" ht="15" customHeight="1">
      <c r="B154" s="280"/>
      <c r="C154" s="307" t="s">
        <v>853</v>
      </c>
      <c r="D154" s="257"/>
      <c r="E154" s="257"/>
      <c r="F154" s="308" t="s">
        <v>854</v>
      </c>
      <c r="G154" s="257"/>
      <c r="H154" s="307" t="s">
        <v>888</v>
      </c>
      <c r="I154" s="307" t="s">
        <v>850</v>
      </c>
      <c r="J154" s="307">
        <v>50</v>
      </c>
      <c r="K154" s="303"/>
    </row>
    <row r="155" spans="2:11" s="1" customFormat="1" ht="15" customHeight="1">
      <c r="B155" s="280"/>
      <c r="C155" s="307" t="s">
        <v>856</v>
      </c>
      <c r="D155" s="257"/>
      <c r="E155" s="257"/>
      <c r="F155" s="308" t="s">
        <v>848</v>
      </c>
      <c r="G155" s="257"/>
      <c r="H155" s="307" t="s">
        <v>888</v>
      </c>
      <c r="I155" s="307" t="s">
        <v>858</v>
      </c>
      <c r="J155" s="307"/>
      <c r="K155" s="303"/>
    </row>
    <row r="156" spans="2:11" s="1" customFormat="1" ht="15" customHeight="1">
      <c r="B156" s="280"/>
      <c r="C156" s="307" t="s">
        <v>867</v>
      </c>
      <c r="D156" s="257"/>
      <c r="E156" s="257"/>
      <c r="F156" s="308" t="s">
        <v>854</v>
      </c>
      <c r="G156" s="257"/>
      <c r="H156" s="307" t="s">
        <v>888</v>
      </c>
      <c r="I156" s="307" t="s">
        <v>850</v>
      </c>
      <c r="J156" s="307">
        <v>50</v>
      </c>
      <c r="K156" s="303"/>
    </row>
    <row r="157" spans="2:11" s="1" customFormat="1" ht="15" customHeight="1">
      <c r="B157" s="280"/>
      <c r="C157" s="307" t="s">
        <v>875</v>
      </c>
      <c r="D157" s="257"/>
      <c r="E157" s="257"/>
      <c r="F157" s="308" t="s">
        <v>854</v>
      </c>
      <c r="G157" s="257"/>
      <c r="H157" s="307" t="s">
        <v>888</v>
      </c>
      <c r="I157" s="307" t="s">
        <v>850</v>
      </c>
      <c r="J157" s="307">
        <v>50</v>
      </c>
      <c r="K157" s="303"/>
    </row>
    <row r="158" spans="2:11" s="1" customFormat="1" ht="15" customHeight="1">
      <c r="B158" s="280"/>
      <c r="C158" s="307" t="s">
        <v>873</v>
      </c>
      <c r="D158" s="257"/>
      <c r="E158" s="257"/>
      <c r="F158" s="308" t="s">
        <v>854</v>
      </c>
      <c r="G158" s="257"/>
      <c r="H158" s="307" t="s">
        <v>888</v>
      </c>
      <c r="I158" s="307" t="s">
        <v>850</v>
      </c>
      <c r="J158" s="307">
        <v>50</v>
      </c>
      <c r="K158" s="303"/>
    </row>
    <row r="159" spans="2:11" s="1" customFormat="1" ht="15" customHeight="1">
      <c r="B159" s="280"/>
      <c r="C159" s="307" t="s">
        <v>94</v>
      </c>
      <c r="D159" s="257"/>
      <c r="E159" s="257"/>
      <c r="F159" s="308" t="s">
        <v>848</v>
      </c>
      <c r="G159" s="257"/>
      <c r="H159" s="307" t="s">
        <v>910</v>
      </c>
      <c r="I159" s="307" t="s">
        <v>850</v>
      </c>
      <c r="J159" s="307" t="s">
        <v>911</v>
      </c>
      <c r="K159" s="303"/>
    </row>
    <row r="160" spans="2:11" s="1" customFormat="1" ht="15" customHeight="1">
      <c r="B160" s="280"/>
      <c r="C160" s="307" t="s">
        <v>912</v>
      </c>
      <c r="D160" s="257"/>
      <c r="E160" s="257"/>
      <c r="F160" s="308" t="s">
        <v>848</v>
      </c>
      <c r="G160" s="257"/>
      <c r="H160" s="307" t="s">
        <v>913</v>
      </c>
      <c r="I160" s="307" t="s">
        <v>883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6"/>
      <c r="C164" s="247"/>
      <c r="D164" s="247"/>
      <c r="E164" s="247"/>
      <c r="F164" s="247"/>
      <c r="G164" s="247"/>
      <c r="H164" s="247"/>
      <c r="I164" s="247"/>
      <c r="J164" s="247"/>
      <c r="K164" s="248"/>
    </row>
    <row r="165" spans="2:11" s="1" customFormat="1" ht="45" customHeight="1">
      <c r="B165" s="249"/>
      <c r="C165" s="377" t="s">
        <v>914</v>
      </c>
      <c r="D165" s="377"/>
      <c r="E165" s="377"/>
      <c r="F165" s="377"/>
      <c r="G165" s="377"/>
      <c r="H165" s="377"/>
      <c r="I165" s="377"/>
      <c r="J165" s="377"/>
      <c r="K165" s="250"/>
    </row>
    <row r="166" spans="2:11" s="1" customFormat="1" ht="17.25" customHeight="1">
      <c r="B166" s="249"/>
      <c r="C166" s="270" t="s">
        <v>842</v>
      </c>
      <c r="D166" s="270"/>
      <c r="E166" s="270"/>
      <c r="F166" s="270" t="s">
        <v>843</v>
      </c>
      <c r="G166" s="312"/>
      <c r="H166" s="313" t="s">
        <v>57</v>
      </c>
      <c r="I166" s="313" t="s">
        <v>60</v>
      </c>
      <c r="J166" s="270" t="s">
        <v>844</v>
      </c>
      <c r="K166" s="250"/>
    </row>
    <row r="167" spans="2:11" s="1" customFormat="1" ht="17.25" customHeight="1">
      <c r="B167" s="251"/>
      <c r="C167" s="272" t="s">
        <v>845</v>
      </c>
      <c r="D167" s="272"/>
      <c r="E167" s="272"/>
      <c r="F167" s="273" t="s">
        <v>846</v>
      </c>
      <c r="G167" s="314"/>
      <c r="H167" s="315"/>
      <c r="I167" s="315"/>
      <c r="J167" s="272" t="s">
        <v>847</v>
      </c>
      <c r="K167" s="252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7" t="s">
        <v>851</v>
      </c>
      <c r="D169" s="257"/>
      <c r="E169" s="257"/>
      <c r="F169" s="278" t="s">
        <v>848</v>
      </c>
      <c r="G169" s="257"/>
      <c r="H169" s="257" t="s">
        <v>888</v>
      </c>
      <c r="I169" s="257" t="s">
        <v>850</v>
      </c>
      <c r="J169" s="257">
        <v>120</v>
      </c>
      <c r="K169" s="303"/>
    </row>
    <row r="170" spans="2:11" s="1" customFormat="1" ht="15" customHeight="1">
      <c r="B170" s="280"/>
      <c r="C170" s="257" t="s">
        <v>897</v>
      </c>
      <c r="D170" s="257"/>
      <c r="E170" s="257"/>
      <c r="F170" s="278" t="s">
        <v>848</v>
      </c>
      <c r="G170" s="257"/>
      <c r="H170" s="257" t="s">
        <v>898</v>
      </c>
      <c r="I170" s="257" t="s">
        <v>850</v>
      </c>
      <c r="J170" s="257" t="s">
        <v>899</v>
      </c>
      <c r="K170" s="303"/>
    </row>
    <row r="171" spans="2:11" s="1" customFormat="1" ht="15" customHeight="1">
      <c r="B171" s="280"/>
      <c r="C171" s="257" t="s">
        <v>796</v>
      </c>
      <c r="D171" s="257"/>
      <c r="E171" s="257"/>
      <c r="F171" s="278" t="s">
        <v>848</v>
      </c>
      <c r="G171" s="257"/>
      <c r="H171" s="257" t="s">
        <v>915</v>
      </c>
      <c r="I171" s="257" t="s">
        <v>850</v>
      </c>
      <c r="J171" s="257" t="s">
        <v>899</v>
      </c>
      <c r="K171" s="303"/>
    </row>
    <row r="172" spans="2:11" s="1" customFormat="1" ht="15" customHeight="1">
      <c r="B172" s="280"/>
      <c r="C172" s="257" t="s">
        <v>853</v>
      </c>
      <c r="D172" s="257"/>
      <c r="E172" s="257"/>
      <c r="F172" s="278" t="s">
        <v>854</v>
      </c>
      <c r="G172" s="257"/>
      <c r="H172" s="257" t="s">
        <v>915</v>
      </c>
      <c r="I172" s="257" t="s">
        <v>850</v>
      </c>
      <c r="J172" s="257">
        <v>50</v>
      </c>
      <c r="K172" s="303"/>
    </row>
    <row r="173" spans="2:11" s="1" customFormat="1" ht="15" customHeight="1">
      <c r="B173" s="280"/>
      <c r="C173" s="257" t="s">
        <v>856</v>
      </c>
      <c r="D173" s="257"/>
      <c r="E173" s="257"/>
      <c r="F173" s="278" t="s">
        <v>848</v>
      </c>
      <c r="G173" s="257"/>
      <c r="H173" s="257" t="s">
        <v>915</v>
      </c>
      <c r="I173" s="257" t="s">
        <v>858</v>
      </c>
      <c r="J173" s="257"/>
      <c r="K173" s="303"/>
    </row>
    <row r="174" spans="2:11" s="1" customFormat="1" ht="15" customHeight="1">
      <c r="B174" s="280"/>
      <c r="C174" s="257" t="s">
        <v>867</v>
      </c>
      <c r="D174" s="257"/>
      <c r="E174" s="257"/>
      <c r="F174" s="278" t="s">
        <v>854</v>
      </c>
      <c r="G174" s="257"/>
      <c r="H174" s="257" t="s">
        <v>915</v>
      </c>
      <c r="I174" s="257" t="s">
        <v>850</v>
      </c>
      <c r="J174" s="257">
        <v>50</v>
      </c>
      <c r="K174" s="303"/>
    </row>
    <row r="175" spans="2:11" s="1" customFormat="1" ht="15" customHeight="1">
      <c r="B175" s="280"/>
      <c r="C175" s="257" t="s">
        <v>875</v>
      </c>
      <c r="D175" s="257"/>
      <c r="E175" s="257"/>
      <c r="F175" s="278" t="s">
        <v>854</v>
      </c>
      <c r="G175" s="257"/>
      <c r="H175" s="257" t="s">
        <v>915</v>
      </c>
      <c r="I175" s="257" t="s">
        <v>850</v>
      </c>
      <c r="J175" s="257">
        <v>50</v>
      </c>
      <c r="K175" s="303"/>
    </row>
    <row r="176" spans="2:11" s="1" customFormat="1" ht="15" customHeight="1">
      <c r="B176" s="280"/>
      <c r="C176" s="257" t="s">
        <v>873</v>
      </c>
      <c r="D176" s="257"/>
      <c r="E176" s="257"/>
      <c r="F176" s="278" t="s">
        <v>854</v>
      </c>
      <c r="G176" s="257"/>
      <c r="H176" s="257" t="s">
        <v>915</v>
      </c>
      <c r="I176" s="257" t="s">
        <v>850</v>
      </c>
      <c r="J176" s="257">
        <v>50</v>
      </c>
      <c r="K176" s="303"/>
    </row>
    <row r="177" spans="2:11" s="1" customFormat="1" ht="15" customHeight="1">
      <c r="B177" s="280"/>
      <c r="C177" s="257" t="s">
        <v>109</v>
      </c>
      <c r="D177" s="257"/>
      <c r="E177" s="257"/>
      <c r="F177" s="278" t="s">
        <v>848</v>
      </c>
      <c r="G177" s="257"/>
      <c r="H177" s="257" t="s">
        <v>916</v>
      </c>
      <c r="I177" s="257" t="s">
        <v>917</v>
      </c>
      <c r="J177" s="257"/>
      <c r="K177" s="303"/>
    </row>
    <row r="178" spans="2:11" s="1" customFormat="1" ht="15" customHeight="1">
      <c r="B178" s="280"/>
      <c r="C178" s="257" t="s">
        <v>60</v>
      </c>
      <c r="D178" s="257"/>
      <c r="E178" s="257"/>
      <c r="F178" s="278" t="s">
        <v>848</v>
      </c>
      <c r="G178" s="257"/>
      <c r="H178" s="257" t="s">
        <v>918</v>
      </c>
      <c r="I178" s="257" t="s">
        <v>919</v>
      </c>
      <c r="J178" s="257">
        <v>1</v>
      </c>
      <c r="K178" s="303"/>
    </row>
    <row r="179" spans="2:11" s="1" customFormat="1" ht="15" customHeight="1">
      <c r="B179" s="280"/>
      <c r="C179" s="257" t="s">
        <v>56</v>
      </c>
      <c r="D179" s="257"/>
      <c r="E179" s="257"/>
      <c r="F179" s="278" t="s">
        <v>848</v>
      </c>
      <c r="G179" s="257"/>
      <c r="H179" s="257" t="s">
        <v>920</v>
      </c>
      <c r="I179" s="257" t="s">
        <v>850</v>
      </c>
      <c r="J179" s="257">
        <v>20</v>
      </c>
      <c r="K179" s="303"/>
    </row>
    <row r="180" spans="2:11" s="1" customFormat="1" ht="15" customHeight="1">
      <c r="B180" s="280"/>
      <c r="C180" s="257" t="s">
        <v>57</v>
      </c>
      <c r="D180" s="257"/>
      <c r="E180" s="257"/>
      <c r="F180" s="278" t="s">
        <v>848</v>
      </c>
      <c r="G180" s="257"/>
      <c r="H180" s="257" t="s">
        <v>921</v>
      </c>
      <c r="I180" s="257" t="s">
        <v>850</v>
      </c>
      <c r="J180" s="257">
        <v>255</v>
      </c>
      <c r="K180" s="303"/>
    </row>
    <row r="181" spans="2:11" s="1" customFormat="1" ht="15" customHeight="1">
      <c r="B181" s="280"/>
      <c r="C181" s="257" t="s">
        <v>110</v>
      </c>
      <c r="D181" s="257"/>
      <c r="E181" s="257"/>
      <c r="F181" s="278" t="s">
        <v>848</v>
      </c>
      <c r="G181" s="257"/>
      <c r="H181" s="257" t="s">
        <v>812</v>
      </c>
      <c r="I181" s="257" t="s">
        <v>850</v>
      </c>
      <c r="J181" s="257">
        <v>10</v>
      </c>
      <c r="K181" s="303"/>
    </row>
    <row r="182" spans="2:11" s="1" customFormat="1" ht="15" customHeight="1">
      <c r="B182" s="280"/>
      <c r="C182" s="257" t="s">
        <v>111</v>
      </c>
      <c r="D182" s="257"/>
      <c r="E182" s="257"/>
      <c r="F182" s="278" t="s">
        <v>848</v>
      </c>
      <c r="G182" s="257"/>
      <c r="H182" s="257" t="s">
        <v>922</v>
      </c>
      <c r="I182" s="257" t="s">
        <v>883</v>
      </c>
      <c r="J182" s="257"/>
      <c r="K182" s="303"/>
    </row>
    <row r="183" spans="2:11" s="1" customFormat="1" ht="15" customHeight="1">
      <c r="B183" s="280"/>
      <c r="C183" s="257" t="s">
        <v>923</v>
      </c>
      <c r="D183" s="257"/>
      <c r="E183" s="257"/>
      <c r="F183" s="278" t="s">
        <v>848</v>
      </c>
      <c r="G183" s="257"/>
      <c r="H183" s="257" t="s">
        <v>924</v>
      </c>
      <c r="I183" s="257" t="s">
        <v>883</v>
      </c>
      <c r="J183" s="257"/>
      <c r="K183" s="303"/>
    </row>
    <row r="184" spans="2:11" s="1" customFormat="1" ht="15" customHeight="1">
      <c r="B184" s="280"/>
      <c r="C184" s="257" t="s">
        <v>912</v>
      </c>
      <c r="D184" s="257"/>
      <c r="E184" s="257"/>
      <c r="F184" s="278" t="s">
        <v>848</v>
      </c>
      <c r="G184" s="257"/>
      <c r="H184" s="257" t="s">
        <v>925</v>
      </c>
      <c r="I184" s="257" t="s">
        <v>883</v>
      </c>
      <c r="J184" s="257"/>
      <c r="K184" s="303"/>
    </row>
    <row r="185" spans="2:11" s="1" customFormat="1" ht="15" customHeight="1">
      <c r="B185" s="280"/>
      <c r="C185" s="257" t="s">
        <v>113</v>
      </c>
      <c r="D185" s="257"/>
      <c r="E185" s="257"/>
      <c r="F185" s="278" t="s">
        <v>854</v>
      </c>
      <c r="G185" s="257"/>
      <c r="H185" s="257" t="s">
        <v>926</v>
      </c>
      <c r="I185" s="257" t="s">
        <v>850</v>
      </c>
      <c r="J185" s="257">
        <v>50</v>
      </c>
      <c r="K185" s="303"/>
    </row>
    <row r="186" spans="2:11" s="1" customFormat="1" ht="15" customHeight="1">
      <c r="B186" s="280"/>
      <c r="C186" s="257" t="s">
        <v>927</v>
      </c>
      <c r="D186" s="257"/>
      <c r="E186" s="257"/>
      <c r="F186" s="278" t="s">
        <v>854</v>
      </c>
      <c r="G186" s="257"/>
      <c r="H186" s="257" t="s">
        <v>928</v>
      </c>
      <c r="I186" s="257" t="s">
        <v>929</v>
      </c>
      <c r="J186" s="257"/>
      <c r="K186" s="303"/>
    </row>
    <row r="187" spans="2:11" s="1" customFormat="1" ht="15" customHeight="1">
      <c r="B187" s="280"/>
      <c r="C187" s="257" t="s">
        <v>930</v>
      </c>
      <c r="D187" s="257"/>
      <c r="E187" s="257"/>
      <c r="F187" s="278" t="s">
        <v>854</v>
      </c>
      <c r="G187" s="257"/>
      <c r="H187" s="257" t="s">
        <v>931</v>
      </c>
      <c r="I187" s="257" t="s">
        <v>929</v>
      </c>
      <c r="J187" s="257"/>
      <c r="K187" s="303"/>
    </row>
    <row r="188" spans="2:11" s="1" customFormat="1" ht="15" customHeight="1">
      <c r="B188" s="280"/>
      <c r="C188" s="257" t="s">
        <v>932</v>
      </c>
      <c r="D188" s="257"/>
      <c r="E188" s="257"/>
      <c r="F188" s="278" t="s">
        <v>854</v>
      </c>
      <c r="G188" s="257"/>
      <c r="H188" s="257" t="s">
        <v>933</v>
      </c>
      <c r="I188" s="257" t="s">
        <v>929</v>
      </c>
      <c r="J188" s="257"/>
      <c r="K188" s="303"/>
    </row>
    <row r="189" spans="2:11" s="1" customFormat="1" ht="15" customHeight="1">
      <c r="B189" s="280"/>
      <c r="C189" s="316" t="s">
        <v>934</v>
      </c>
      <c r="D189" s="257"/>
      <c r="E189" s="257"/>
      <c r="F189" s="278" t="s">
        <v>854</v>
      </c>
      <c r="G189" s="257"/>
      <c r="H189" s="257" t="s">
        <v>935</v>
      </c>
      <c r="I189" s="257" t="s">
        <v>936</v>
      </c>
      <c r="J189" s="317" t="s">
        <v>937</v>
      </c>
      <c r="K189" s="303"/>
    </row>
    <row r="190" spans="2:11" s="1" customFormat="1" ht="15" customHeight="1">
      <c r="B190" s="280"/>
      <c r="C190" s="316" t="s">
        <v>45</v>
      </c>
      <c r="D190" s="257"/>
      <c r="E190" s="257"/>
      <c r="F190" s="278" t="s">
        <v>848</v>
      </c>
      <c r="G190" s="257"/>
      <c r="H190" s="254" t="s">
        <v>938</v>
      </c>
      <c r="I190" s="257" t="s">
        <v>939</v>
      </c>
      <c r="J190" s="257"/>
      <c r="K190" s="303"/>
    </row>
    <row r="191" spans="2:11" s="1" customFormat="1" ht="15" customHeight="1">
      <c r="B191" s="280"/>
      <c r="C191" s="316" t="s">
        <v>940</v>
      </c>
      <c r="D191" s="257"/>
      <c r="E191" s="257"/>
      <c r="F191" s="278" t="s">
        <v>848</v>
      </c>
      <c r="G191" s="257"/>
      <c r="H191" s="257" t="s">
        <v>941</v>
      </c>
      <c r="I191" s="257" t="s">
        <v>883</v>
      </c>
      <c r="J191" s="257"/>
      <c r="K191" s="303"/>
    </row>
    <row r="192" spans="2:11" s="1" customFormat="1" ht="15" customHeight="1">
      <c r="B192" s="280"/>
      <c r="C192" s="316" t="s">
        <v>942</v>
      </c>
      <c r="D192" s="257"/>
      <c r="E192" s="257"/>
      <c r="F192" s="278" t="s">
        <v>848</v>
      </c>
      <c r="G192" s="257"/>
      <c r="H192" s="257" t="s">
        <v>943</v>
      </c>
      <c r="I192" s="257" t="s">
        <v>883</v>
      </c>
      <c r="J192" s="257"/>
      <c r="K192" s="303"/>
    </row>
    <row r="193" spans="2:11" s="1" customFormat="1" ht="15" customHeight="1">
      <c r="B193" s="280"/>
      <c r="C193" s="316" t="s">
        <v>944</v>
      </c>
      <c r="D193" s="257"/>
      <c r="E193" s="257"/>
      <c r="F193" s="278" t="s">
        <v>854</v>
      </c>
      <c r="G193" s="257"/>
      <c r="H193" s="257" t="s">
        <v>945</v>
      </c>
      <c r="I193" s="257" t="s">
        <v>883</v>
      </c>
      <c r="J193" s="257"/>
      <c r="K193" s="303"/>
    </row>
    <row r="194" spans="2:11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pans="2:11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6"/>
      <c r="C198" s="247"/>
      <c r="D198" s="247"/>
      <c r="E198" s="247"/>
      <c r="F198" s="247"/>
      <c r="G198" s="247"/>
      <c r="H198" s="247"/>
      <c r="I198" s="247"/>
      <c r="J198" s="247"/>
      <c r="K198" s="248"/>
    </row>
    <row r="199" spans="2:11" s="1" customFormat="1" ht="21">
      <c r="B199" s="249"/>
      <c r="C199" s="377" t="s">
        <v>946</v>
      </c>
      <c r="D199" s="377"/>
      <c r="E199" s="377"/>
      <c r="F199" s="377"/>
      <c r="G199" s="377"/>
      <c r="H199" s="377"/>
      <c r="I199" s="377"/>
      <c r="J199" s="377"/>
      <c r="K199" s="250"/>
    </row>
    <row r="200" spans="2:11" s="1" customFormat="1" ht="25.5" customHeight="1">
      <c r="B200" s="249"/>
      <c r="C200" s="319" t="s">
        <v>947</v>
      </c>
      <c r="D200" s="319"/>
      <c r="E200" s="319"/>
      <c r="F200" s="319" t="s">
        <v>948</v>
      </c>
      <c r="G200" s="320"/>
      <c r="H200" s="378" t="s">
        <v>949</v>
      </c>
      <c r="I200" s="378"/>
      <c r="J200" s="378"/>
      <c r="K200" s="250"/>
    </row>
    <row r="201" spans="2:1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pans="2:11" s="1" customFormat="1" ht="15" customHeight="1">
      <c r="B202" s="280"/>
      <c r="C202" s="257" t="s">
        <v>939</v>
      </c>
      <c r="D202" s="257"/>
      <c r="E202" s="257"/>
      <c r="F202" s="278" t="s">
        <v>46</v>
      </c>
      <c r="G202" s="257"/>
      <c r="H202" s="379" t="s">
        <v>950</v>
      </c>
      <c r="I202" s="379"/>
      <c r="J202" s="379"/>
      <c r="K202" s="303"/>
    </row>
    <row r="203" spans="2:11" s="1" customFormat="1" ht="15" customHeight="1">
      <c r="B203" s="280"/>
      <c r="C203" s="257"/>
      <c r="D203" s="257"/>
      <c r="E203" s="257"/>
      <c r="F203" s="278" t="s">
        <v>47</v>
      </c>
      <c r="G203" s="257"/>
      <c r="H203" s="379" t="s">
        <v>951</v>
      </c>
      <c r="I203" s="379"/>
      <c r="J203" s="379"/>
      <c r="K203" s="303"/>
    </row>
    <row r="204" spans="2:11" s="1" customFormat="1" ht="15" customHeight="1">
      <c r="B204" s="280"/>
      <c r="C204" s="257"/>
      <c r="D204" s="257"/>
      <c r="E204" s="257"/>
      <c r="F204" s="278" t="s">
        <v>50</v>
      </c>
      <c r="G204" s="257"/>
      <c r="H204" s="379" t="s">
        <v>952</v>
      </c>
      <c r="I204" s="379"/>
      <c r="J204" s="379"/>
      <c r="K204" s="303"/>
    </row>
    <row r="205" spans="2:11" s="1" customFormat="1" ht="15" customHeight="1">
      <c r="B205" s="280"/>
      <c r="C205" s="257"/>
      <c r="D205" s="257"/>
      <c r="E205" s="257"/>
      <c r="F205" s="278" t="s">
        <v>48</v>
      </c>
      <c r="G205" s="257"/>
      <c r="H205" s="379" t="s">
        <v>953</v>
      </c>
      <c r="I205" s="379"/>
      <c r="J205" s="379"/>
      <c r="K205" s="303"/>
    </row>
    <row r="206" spans="2:11" s="1" customFormat="1" ht="15" customHeight="1">
      <c r="B206" s="280"/>
      <c r="C206" s="257"/>
      <c r="D206" s="257"/>
      <c r="E206" s="257"/>
      <c r="F206" s="278" t="s">
        <v>49</v>
      </c>
      <c r="G206" s="257"/>
      <c r="H206" s="379" t="s">
        <v>954</v>
      </c>
      <c r="I206" s="379"/>
      <c r="J206" s="379"/>
      <c r="K206" s="303"/>
    </row>
    <row r="207" spans="2:11" s="1" customFormat="1" ht="15" customHeight="1">
      <c r="B207" s="280"/>
      <c r="C207" s="257"/>
      <c r="D207" s="257"/>
      <c r="E207" s="257"/>
      <c r="F207" s="278"/>
      <c r="G207" s="257"/>
      <c r="H207" s="257"/>
      <c r="I207" s="257"/>
      <c r="J207" s="257"/>
      <c r="K207" s="303"/>
    </row>
    <row r="208" spans="2:11" s="1" customFormat="1" ht="15" customHeight="1">
      <c r="B208" s="280"/>
      <c r="C208" s="257" t="s">
        <v>895</v>
      </c>
      <c r="D208" s="257"/>
      <c r="E208" s="257"/>
      <c r="F208" s="278" t="s">
        <v>82</v>
      </c>
      <c r="G208" s="257"/>
      <c r="H208" s="379" t="s">
        <v>955</v>
      </c>
      <c r="I208" s="379"/>
      <c r="J208" s="379"/>
      <c r="K208" s="303"/>
    </row>
    <row r="209" spans="2:11" s="1" customFormat="1" ht="15" customHeight="1">
      <c r="B209" s="280"/>
      <c r="C209" s="257"/>
      <c r="D209" s="257"/>
      <c r="E209" s="257"/>
      <c r="F209" s="278" t="s">
        <v>790</v>
      </c>
      <c r="G209" s="257"/>
      <c r="H209" s="379" t="s">
        <v>791</v>
      </c>
      <c r="I209" s="379"/>
      <c r="J209" s="379"/>
      <c r="K209" s="303"/>
    </row>
    <row r="210" spans="2:11" s="1" customFormat="1" ht="15" customHeight="1">
      <c r="B210" s="280"/>
      <c r="C210" s="257"/>
      <c r="D210" s="257"/>
      <c r="E210" s="257"/>
      <c r="F210" s="278" t="s">
        <v>788</v>
      </c>
      <c r="G210" s="257"/>
      <c r="H210" s="379" t="s">
        <v>956</v>
      </c>
      <c r="I210" s="379"/>
      <c r="J210" s="379"/>
      <c r="K210" s="303"/>
    </row>
    <row r="211" spans="2:11" s="1" customFormat="1" ht="15" customHeight="1">
      <c r="B211" s="321"/>
      <c r="C211" s="257"/>
      <c r="D211" s="257"/>
      <c r="E211" s="257"/>
      <c r="F211" s="278" t="s">
        <v>792</v>
      </c>
      <c r="G211" s="316"/>
      <c r="H211" s="380" t="s">
        <v>793</v>
      </c>
      <c r="I211" s="380"/>
      <c r="J211" s="380"/>
      <c r="K211" s="322"/>
    </row>
    <row r="212" spans="2:11" s="1" customFormat="1" ht="15" customHeight="1">
      <c r="B212" s="321"/>
      <c r="C212" s="257"/>
      <c r="D212" s="257"/>
      <c r="E212" s="257"/>
      <c r="F212" s="278" t="s">
        <v>794</v>
      </c>
      <c r="G212" s="316"/>
      <c r="H212" s="380" t="s">
        <v>957</v>
      </c>
      <c r="I212" s="380"/>
      <c r="J212" s="380"/>
      <c r="K212" s="322"/>
    </row>
    <row r="213" spans="2:11" s="1" customFormat="1" ht="15" customHeight="1">
      <c r="B213" s="321"/>
      <c r="C213" s="257"/>
      <c r="D213" s="257"/>
      <c r="E213" s="257"/>
      <c r="F213" s="278"/>
      <c r="G213" s="316"/>
      <c r="H213" s="307"/>
      <c r="I213" s="307"/>
      <c r="J213" s="307"/>
      <c r="K213" s="322"/>
    </row>
    <row r="214" spans="2:11" s="1" customFormat="1" ht="15" customHeight="1">
      <c r="B214" s="321"/>
      <c r="C214" s="257" t="s">
        <v>919</v>
      </c>
      <c r="D214" s="257"/>
      <c r="E214" s="257"/>
      <c r="F214" s="278">
        <v>1</v>
      </c>
      <c r="G214" s="316"/>
      <c r="H214" s="380" t="s">
        <v>958</v>
      </c>
      <c r="I214" s="380"/>
      <c r="J214" s="380"/>
      <c r="K214" s="322"/>
    </row>
    <row r="215" spans="2:11" s="1" customFormat="1" ht="15" customHeight="1">
      <c r="B215" s="321"/>
      <c r="C215" s="257"/>
      <c r="D215" s="257"/>
      <c r="E215" s="257"/>
      <c r="F215" s="278">
        <v>2</v>
      </c>
      <c r="G215" s="316"/>
      <c r="H215" s="380" t="s">
        <v>959</v>
      </c>
      <c r="I215" s="380"/>
      <c r="J215" s="380"/>
      <c r="K215" s="322"/>
    </row>
    <row r="216" spans="2:11" s="1" customFormat="1" ht="15" customHeight="1">
      <c r="B216" s="321"/>
      <c r="C216" s="257"/>
      <c r="D216" s="257"/>
      <c r="E216" s="257"/>
      <c r="F216" s="278">
        <v>3</v>
      </c>
      <c r="G216" s="316"/>
      <c r="H216" s="380" t="s">
        <v>960</v>
      </c>
      <c r="I216" s="380"/>
      <c r="J216" s="380"/>
      <c r="K216" s="322"/>
    </row>
    <row r="217" spans="2:11" s="1" customFormat="1" ht="15" customHeight="1">
      <c r="B217" s="321"/>
      <c r="C217" s="257"/>
      <c r="D217" s="257"/>
      <c r="E217" s="257"/>
      <c r="F217" s="278">
        <v>4</v>
      </c>
      <c r="G217" s="316"/>
      <c r="H217" s="380" t="s">
        <v>961</v>
      </c>
      <c r="I217" s="380"/>
      <c r="J217" s="380"/>
      <c r="K217" s="322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Šivrová Petra</cp:lastModifiedBy>
  <dcterms:created xsi:type="dcterms:W3CDTF">2023-09-18T06:41:10Z</dcterms:created>
  <dcterms:modified xsi:type="dcterms:W3CDTF">2023-09-18T07:23:47Z</dcterms:modified>
  <cp:category/>
  <cp:version/>
  <cp:contentType/>
  <cp:contentStatus/>
</cp:coreProperties>
</file>