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" sheetId="3" r:id="rId3"/>
    <sheet name="SO 104" sheetId="4" r:id="rId4"/>
    <sheet name="SO 201" sheetId="5" r:id="rId5"/>
  </sheets>
  <definedNames/>
  <calcPr fullCalcOnLoad="1"/>
</workbook>
</file>

<file path=xl/sharedStrings.xml><?xml version="1.0" encoding="utf-8"?>
<sst xmlns="http://schemas.openxmlformats.org/spreadsheetml/2006/main" count="3384" uniqueCount="936">
  <si>
    <t>Rekapitulace ceny</t>
  </si>
  <si>
    <t>Stavba: 2021-037 - OPRAVA MOSTU A MK PO POVODNÍCH, BĚLÁ - DĚČÍN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</si>
  <si>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</si>
  <si>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</si>
  <si>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</si>
  <si>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</si>
  <si>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</si>
  <si>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</si>
  <si>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</si>
  <si>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</si>
  <si>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</si>
  <si>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</si>
  <si>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</si>
  <si>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</si>
  <si>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2021-037</t>
  </si>
  <si>
    <t>OPRAVA MOSTU A MK PO POVODNÍCH, BĚLÁ - DĚČÍN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</si>
  <si>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</si>
  <si>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</si>
  <si>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</si>
  <si>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</si>
  <si>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</si>
  <si>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</si>
  <si>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</si>
  <si>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</si>
  <si>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</si>
  <si>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</si>
  <si>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</si>
  <si>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</si>
  <si>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</si>
  <si>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</si>
  <si>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</si>
  <si>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</si>
  <si>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</si>
  <si>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</si>
  <si>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</si>
  <si>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</si>
  <si>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</si>
  <si>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</si>
  <si>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</si>
  <si>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</si>
  <si>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</si>
  <si>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</si>
  <si>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</si>
  <si>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</si>
  <si>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</si>
  <si>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</si>
  <si>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</si>
  <si>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</si>
  <si>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KČ</t>
  </si>
  <si>
    <t>PP</t>
  </si>
  <si>
    <t>VYPRACOVANÉ A PROJEDNANÉ DIO S PČR DI JE SOUČÁSTÍ DOKUMENTACE. POLOŽKA ZAHRNUJE PROJEDNÁNÍ S PŘÍSLUŠNÝMI ORGÁNY A ÚŘADY VČETNĚ ZAJIŠTĚNÍ VYDÁNÍ SCHVÁLENÉ UZAVÍRKY. DÁLE POLOŽKA ZAHRNUJE OSAZENÍ DOPRAVNÍHO ZNAČENÍ V PRŮBĚHU CELÉ STAVBY DLE SCHVÁLENÉHO DIO.</t>
  </si>
  <si>
    <t>VV</t>
  </si>
  <si>
    <t>TS</t>
  </si>
  <si>
    <t>zahrnuje veškeré náklady spojené s objednatelem požadovanými zařízeními</t>
  </si>
  <si>
    <t>02910</t>
  </si>
  <si>
    <t>OSTATNÍ POŽADAVKY - ZEMĚMĚŘIČSKÁ MĚŘENÍ</t>
  </si>
  <si>
    <t>ZAMĚŘENÍ SKUTEČNÉHO STAVU JAKO PODKLAD PRO DSPS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</si>
  <si>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</si>
  <si>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</si>
  <si>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</si>
  <si>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GEODETICKÉ PRÁCE BĚHEM VÝSTAVBY</t>
  </si>
  <si>
    <t>zahrnuje veškeré náklady spojené s objednatelem požadovanými pracemi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</si>
  <si>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</si>
  <si>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</si>
  <si>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</si>
  <si>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</si>
  <si>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</si>
  <si>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DOKUMENTACE SKUTEČNÉHO PROVEDENÍ V TIŠTĚNÉ I DIGITÁLNÍ FORMĚ</t>
  </si>
  <si>
    <t>02945</t>
  </si>
  <si>
    <t>OSTAT POŽADAVKY - GEOMETRICKÝ PLÁN</t>
  </si>
  <si>
    <t>GEOMETRICKÝ PLÁN SKUTEČNÉHO PROVEDENÍ STAVBY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</si>
  <si>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</si>
  <si>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7</t>
  </si>
  <si>
    <t>02946</t>
  </si>
  <si>
    <t>OSTAT POŽADAVKY - FOTODOKUMENTACE</t>
  </si>
  <si>
    <t>FOTODOKUMENTACE STAVBY</t>
  </si>
  <si>
    <t>položka zahrnuje:  
- fotodokumentaci zadavatelem požadovaného děje a konstrukcí v požadovaných časových  
intervalech  
- zadavatelem specifikované výstupy (fotografie v papírovém a digitálním formátu) v  
požadovaném počtu</t>
  </si>
  <si>
    <t>8</t>
  </si>
  <si>
    <t>02950</t>
  </si>
  <si>
    <t>OSTATNÍ POŽADAVKY - POSUDKY, KONTROLY, REVIZNÍ ZPRÁVY</t>
  </si>
  <si>
    <t>PASPORT A MONITORING DOTČENÝCH OBJEKTŮ PŘED A PO STAVBĚ (PODEZDÍVKY A PLOTY)</t>
  </si>
  <si>
    <t>SO 101</t>
  </si>
  <si>
    <t>OPRAVA KOMUNIKACE DRUŽSTEVNÍ</t>
  </si>
  <si>
    <t>014102</t>
  </si>
  <si>
    <t>a</t>
  </si>
  <si>
    <t>POPLATKY ZA SKLÁDKU</t>
  </si>
  <si>
    <t>T</t>
  </si>
  <si>
    <t>VÝKOPEK, K FAKTURACI BUDOU DOLOŽENY VÁŽNÍ LÍSTKY ZE SKLÁDKY</t>
  </si>
  <si>
    <t>z pol. č. 17120.a: 1380,075m3*1,8t/m3=2 484,135 [A]t</t>
  </si>
  <si>
    <t>zahrnuje veškeré poplatky provozovateli skládky související s uložením odpadu na skládce.</t>
  </si>
  <si>
    <t>b</t>
  </si>
  <si>
    <t>VÝKOPEK, K FAKTURACI BUDOU DOLOŽENY VÁŽNÍ LÍSTKY ZE SKLÁDKY, POLOŽKA BUDE ČERPÁNA NA ŽÁDOST TDI A INVESTORA</t>
  </si>
  <si>
    <t>z pol. č. 17120.b: 2056,0m3*1,8t/m3=3 700,800 [A]t</t>
  </si>
  <si>
    <t>c</t>
  </si>
  <si>
    <t>PROSTÝ BETON, K FAKTURACI BUDOU DOLOŽENY VÁŽNÍ LÍSTKY ZE SKLÁDKY</t>
  </si>
  <si>
    <t>z pol. č. 11315: 11,6m3*2,4t/m3=27,840 [A]t 
z pol. č. 11328: 23,094m2*0,2m*2,4t/m3=11,085 [B]t 
z pol. č. 11335: 0,25m3*2,4t/m3=0,600 [C]t 
z pol. č. 11352: 10,0m*0,2m*0,3m*2,4t/m3=1,440 [D]t 
Celkem: A+B+C+D=40,965 [E]t</t>
  </si>
  <si>
    <t>d</t>
  </si>
  <si>
    <t>PODKLADNÍ NESTMELENÉ VRSTVY, K FAKTURACI BUDOU DOLOŽENY VÁŽNÍ LÍSTKY ZE SKLÁDKY</t>
  </si>
  <si>
    <t>z pol. č. 11332: 1007,265m3*2,2t/m3=2 215,983 [A]t</t>
  </si>
  <si>
    <t>e</t>
  </si>
  <si>
    <t>ASFALT, K FAKTURACI BUDOU DOLOŽENY VÁŽNÍ LÍSTKY ZE SKLÁDKY</t>
  </si>
  <si>
    <t>z pol. č. 11372: 278,2m3*2,2t/m3=612,040 [A]t 
odpočet dle pol. č. 56960: -31,5m3*2,2t/m3=-69,300 [B]t 
Celkem: A+B=542,740 [C]t</t>
  </si>
  <si>
    <t>014211</t>
  </si>
  <si>
    <t>POPLATKY ZA ZEMNÍK - ORNICE</t>
  </si>
  <si>
    <t>M3</t>
  </si>
  <si>
    <t>z pol. č. 12573: 62,1m3=62,100 [A]m3</t>
  </si>
  <si>
    <t>zahrnuje veškeré poplatky majiteli zemníku související s nákupem zeminy (nikoliv s otvírkou zemníku)</t>
  </si>
  <si>
    <t>02730</t>
  </si>
  <si>
    <t>POMOC PRÁCE ZAJIŠŤ NEBO ZŘÍZ OCHRANU INŽENÝRSKÝCH SÍTÍ</t>
  </si>
  <si>
    <t>OCHRANA STÁVAJÍCÍHO PODZEMNÍHO VEDENÍ CETIN a.s. DLE POŽADAVKU SPRÁVCE 
(CHRÁNIČKY JSOU OBSAŽENY V POL. Č. 87733)</t>
  </si>
  <si>
    <t>zahrnuje objednatelem povolené náklady na požadovaná zařízení zhotovitele</t>
  </si>
  <si>
    <t>POMOC PRÁCE ZŘÍZ NEBO ZAJIŠŤ OCHRANU INŽENÝRSKÝCH SÍTÍ</t>
  </si>
  <si>
    <t>OCHRANA STÁVAJÍCÍHO NTL VEDENÍ GASNET s.r.o. DLE POŽADAVKU SPRÁVCE 
(CHRÁNIČKY JSOU OBSAŽENY V POL. Č. 87733)</t>
  </si>
  <si>
    <t>OCHRANA STÁVAJÍCÍHO PODZEMNÍHO VEDENÍ ČEZ Distribuce a.s. DLE POŽADAVKU SPRÁVCE 
(CHRÁNIČKY JSOU OBSAŽENY V POL. Č. 87733)</t>
  </si>
  <si>
    <t>OCHRANA STÁVAJÍCÍHO PODZEMNÍHO VEDENÍ SČVK, a.s. DLE POŽADAVKU SPRÁVCE</t>
  </si>
  <si>
    <t>11</t>
  </si>
  <si>
    <t>02811</t>
  </si>
  <si>
    <t>PRŮZKUMNÉ PRÁCE GEOTECHNICKÉ NA POVRCHU</t>
  </si>
  <si>
    <t>STATICKÉ ZATĚŽOVACÍ ZKOUŠKY PRO OVĚŘENÍ ÚNOSNOSTI ZEMNÍ PLÁNĚ A PODKLADNÍCH VRSTEV, CELKEM 12 KS ZKOUŠEK</t>
  </si>
  <si>
    <t>Zemní práce</t>
  </si>
  <si>
    <t>12</t>
  </si>
  <si>
    <t>11090</t>
  </si>
  <si>
    <t>VŠEOBECNÉ VYKLIZENÍ OSTATNÍCH PLOCH</t>
  </si>
  <si>
    <t>M2</t>
  </si>
  <si>
    <t>odhadovaná plocha: 150,0m2=150,000 [A]m2</t>
  </si>
  <si>
    <t>zahrnuje odstranění všech překážek pro uskutečnění stavby</t>
  </si>
  <si>
    <t>13</t>
  </si>
  <si>
    <t>11120</t>
  </si>
  <si>
    <t>ODSTRANĚNÍ KŘOVIN</t>
  </si>
  <si>
    <t>MÝCENÍ SOUVISLE ZAPOJENÉHO POROSTU, VČ. LIKVIDACE ODPADU ZHOTOVITELEM</t>
  </si>
  <si>
    <t>37,0m2=37,000 [A]m2</t>
  </si>
  <si>
    <t>odstranění křovin a stromů do průměru 100 mm 
doprava dřevin bez ohledu na vzdálenost 
spálení na hromadách nebo štěpkování</t>
  </si>
  <si>
    <t>14</t>
  </si>
  <si>
    <t>11315</t>
  </si>
  <si>
    <t>ODSTRANĚNÍ KRYTU ZPEVNĚNÝCH PLOCH Z BETONU</t>
  </si>
  <si>
    <t>VČ. NALOŽENÍ, ODVOZU A ULOŽENÍ DO RECYKLAČNÍHO STŘEDISKA, POPLATEK ZA SKLÁDKU UVEDEN V POLOŽCE 014102.c</t>
  </si>
  <si>
    <t>digitálně odměřeno ze situace 
odstranění betonu u vjezdu a vstupů, předpokládaná tl. 200 mm: 58,0m2*0,2m=11,600 [A]m3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</si>
  <si>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</si>
  <si>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15</t>
  </si>
  <si>
    <t>11317</t>
  </si>
  <si>
    <t>ODSTRAN KRYTU ZPEVNĚNÝCH PLOCH Z DLAŽEB KOSTEK</t>
  </si>
  <si>
    <t>MATERIÁL ODVEZEN NA DEPONII INVESTORA PRO ZNOVU POUŽITÍ NEBO BUDE PŘEDÁNO MAJITELI</t>
  </si>
  <si>
    <t>digitálně odměřeno ze situace 
odstranění kamenné dlažby - žulové kostky: 5,0m2=5,000 [A]m2</t>
  </si>
  <si>
    <t>16</t>
  </si>
  <si>
    <t>11328</t>
  </si>
  <si>
    <t>ODSTRANĚNÍ PŘÍKOPŮ, ŽLABŮ A RIGOLŮ Z PŘÍKOPOVÝCH TVÁRNIC</t>
  </si>
  <si>
    <t>digitálně odměřeno ze situace 
odstranění betonového žlabu: 
19,0m2+3,5m2+0,6m*0,33m*3ks=23,094 [A]m2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</si>
  <si>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</si>
  <si>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17</t>
  </si>
  <si>
    <t>11332</t>
  </si>
  <si>
    <t>ODSTRANĚNÍ PODKLADŮ ZPEVNĚNÝCH PLOCH Z KAMENIVA NESTMELENÉHO</t>
  </si>
  <si>
    <t>VČ. NALOŽENÍ, ODVOZU A ULOŽENÍ DO RECYKLAČNÍHO STŘEDISKA, POPLATEK ZA SKLÁDKU UVEDEN V POLOŽCE 014102.d</t>
  </si>
  <si>
    <t>digitálně odměřeno ze situace 
odstranění nestmelené podkladní vrstvy vozovky, předpokládaná tl. 300 mm: 2779,0m2*1,2koef. rozš.*0,3m=1 000,440 [A]m3 
odstranění podkladní vrstvy pod bet. dlažbou a kamennou dlažbou, předpokládaná tl. 250 mm: 27,3m2*0,25m=6,825 [B]m3 
Celkem: A+B=1 007,265 [C]m3</t>
  </si>
  <si>
    <t>18</t>
  </si>
  <si>
    <t>11335</t>
  </si>
  <si>
    <t>ODSTRANĚNÍ PODKLADU ZPEVNĚNÝCH PLOCH Z BETONU</t>
  </si>
  <si>
    <t>digitálně odměřeno ze situace 
odstranění lože kamenné dlažby - předpoklad tl. 50 mm: 5,0m2*0,05m=0,250 [A]m3</t>
  </si>
  <si>
    <t>19</t>
  </si>
  <si>
    <t>11352</t>
  </si>
  <si>
    <t>ODSTRANĚNÍ CHODNÍKOVÝCH A SILNIČNÍCH OBRUBNÍKŮ BETONOVÝCH</t>
  </si>
  <si>
    <t>M</t>
  </si>
  <si>
    <t>VČ. NALOŽENÍ A ODVOZU A ULOŽENÍ DO RECYKLAČNÍHO STŘEDISKA, POPLATEK ZA SKLÁDKU UVEDEN V POLOŽCE 014102.c</t>
  </si>
  <si>
    <t>digitálně odměřeno ze situace 
odstranění betonového KO obrubníku: 10,0m=10,000 [A]m</t>
  </si>
  <si>
    <t>20</t>
  </si>
  <si>
    <t>11372</t>
  </si>
  <si>
    <t>FRÉZOVÁNÍ ZPEVNĚNÝCH PLOCH ASFALTOVÝCH</t>
  </si>
  <si>
    <t>VČ. NALOŽENÍ, ULOŽENÍ A ODVOZU PŘEBYTEČNÉHO MATERIÁLU DO RECYKLAČNÍHO STŘEDISKA, POPLATEK ZA SKLÁDKU UVEDEN V POLOŽCE 014102.e, NA STAVBĚ BUDE VYUŽITO DLE POL Č. 56960 - 31,5 M3, PŘEBYTEK: 246,7 M3</t>
  </si>
  <si>
    <t>digitálně odměřeno ze situace 
frézování asf. krytu vozovky v tl. 100 mm: 2782,0m2*0,1m=278,200 [A]m3</t>
  </si>
  <si>
    <t>21</t>
  </si>
  <si>
    <t>113763</t>
  </si>
  <si>
    <t>FRÉZOVÁNÍ DRÁŽKY PRŮŘEZU DO 300MM2 V ASFALTOVÉ VOZOVCE</t>
  </si>
  <si>
    <t>ROZMĚR 12 X 20 MM</t>
  </si>
  <si>
    <t>digitálně odměřeno ze situace 
podél obruby: 225,0m=225,000 [A]m 
napojení na stávající vozovku: 6,0m=6,000 [B]m 
podél kamenné odv. žlabu: 651,0m=651,000 [C]m 
podél kamen. zídky: 35,0m=35,000 [D]m 
po obvodu povrch. znaků IS: 0,628m*30ks=18,840 [E]m 
Celkem: A+B+C+D+E=935,840 [F]m</t>
  </si>
  <si>
    <t>Položka zahrnuje veškerou manipulaci s vybouranou sutí a s vybouranými hmotami vč. uložení na skládku.</t>
  </si>
  <si>
    <t>22</t>
  </si>
  <si>
    <t>12273</t>
  </si>
  <si>
    <t>ODKOPÁVKY A PROKOPÁVKY OBECNÉ TŘ. I</t>
  </si>
  <si>
    <t>VČ. NALOŽENÍ A ODVOZU MATERIÁLU DO RECYKLAČNÍHO STŘEDISKA, POPLATEK ZA SKLÁDKU UVEDEN V POLOŽCE 014102.a</t>
  </si>
  <si>
    <t>digitálně odměřeno ze situace 
odstranění nezpevněného materiálu zatravněného - v tl. 100 mm: 806,0m2*0,1m=80,600 [A]m3 
odstranění nestmeleného materiálu (štěrk, kamínky, písek atd.) - v tl. 100 mm: 676,0m2*0,1m=67,600 [B]m3 
odstranění štěrku na p. p. č. 1134/4 v tl. 300 mm: 80,0m2*0,3m=24,000 [C]m3 
Celkem: A+B+C=172,200 [D]m3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</si>
  <si>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</si>
  <si>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23</t>
  </si>
  <si>
    <t>12373</t>
  </si>
  <si>
    <t>ODKOP PRO SPOD STAVBU SILNIC A ŽELEZNIC TŘ. I</t>
  </si>
  <si>
    <t>hodnota odečtena z výkazu hmot 
výkop na úroveň zemní pláně: 598,0m3=598,000 [A]m3</t>
  </si>
  <si>
    <t>24</t>
  </si>
  <si>
    <t>VČ. NALOŽENÍ A ODVOZU DO RECYKLAČNÍHO STŘEDISKA, POPLATEK ZA SKLÁDKU UVEDEN V POLOŽCE 014102.b 
POLOŽKA BUDE ČERPÁNA NA ŽÁDOST TDI A INVESTORA</t>
  </si>
  <si>
    <t>hodnota odečtena z výkazu hmot 
výkop pro AZ: 2056,0m3=2 056,000 [A]m3</t>
  </si>
  <si>
    <t>25</t>
  </si>
  <si>
    <t>12573</t>
  </si>
  <si>
    <t>VYKOPÁVKY ZE ZEMNÍKŮ A SKLÁDEK TŘ. I</t>
  </si>
  <si>
    <t>ORNICE</t>
  </si>
  <si>
    <t>natěžení a dovoz chybějící ornice 
dle pol. č. 18220: 2,1m3=2,100 [A]m3 
dle pol. č. 18230: 60,0m3=60,000 [B]m3 
Celkem: A+B=62,100 [C]m3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</si>
  <si>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</si>
  <si>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26</t>
  </si>
  <si>
    <t>13173</t>
  </si>
  <si>
    <t>HLOUBENÍ JAM ZAPAŽ I NEPAŽ TŘ. I</t>
  </si>
  <si>
    <t>uliční vpusti u p. p. č. 69/1 - 2 ks vedle sebe  
uvažovaná hloubka výkopu pro vpust hl. 1.5 m, včetně podklad. betonu 0.1 m 
rozměr výkopu - 1.5 m x 1.5 m=2.25 m2 
výpočet: 1,5m*2,25m2=3,375 [A]m3 
uliční vpusti u p. p. č. 1134/4 - 1 ks  
uvažovaná hloubka výkopu pro vpust hl. 1.5m, včetně podklad. betonu 0.1 m 
rozměr výkopu - 1.0 m x 1.0 m=1.0 m2 
výpočet: 1,5m*1,0m2=1,500 [B]m3 
uliční vpusti na konci žlabu v km 0,544 30 - 1 ks  
uvažovaná hloubka výkopu pro vpust hl. 1.5m, včetně podklad. betonu 0.1 m 
rozměr výkopu - 1.0 m x 1.0 m=1.0 m2 
výpočet: 1,5m*1,0m2=1,500 [C]m3 
výkop pro retenční nádrž o objemu 45 m3: 23,0m2*14,0m=322,000 [D]m3 
výkop pro retenční nádrž o objemu 24 m3: 20,0m2*13,0m=260,000 [E]m3 
Celkem: A+B+C+D+E=588,375 [F]m3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</si>
  <si>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</si>
  <si>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27</t>
  </si>
  <si>
    <t>13273</t>
  </si>
  <si>
    <t>HLOUBENÍ RÝH ŠÍŘ DO 2M PAŽ I NEPAŽ TŘ. I</t>
  </si>
  <si>
    <t>výkop pro přípojku u p. p. č. 69/1: 1,0m*1,0m*7,0m=7,000 [A]m3 
výkop pro odvodňovací potrubí u p. p. č. 1134/4: 1,0m*1,0m*7,0m=7,000 [B]m3 
výkop pro odvodňovací potrubí u p. p. č. 1134/8: 1,0m*1,0m*7,5m=7,500 [C]m3 
Celkem: A+B+C=21,500 [D]m3</t>
  </si>
  <si>
    <t>28</t>
  </si>
  <si>
    <t>17120</t>
  </si>
  <si>
    <t>ULOŽENÍ SYPANINY DO NÁSYPŮ A NA SKLÁDKY BEZ ZHUTNĚNÍ</t>
  </si>
  <si>
    <t>uložení zeminy na trvalou skládku 
z pol. č. 12273: 172,2m3=172,200 [A]m3 
z pol. č. 12373.a: 598,0m3=598,000 [B]m3 
z pol. č. 13173: 588,375m3=588,375 [C]m3 
z pol. č. 13273: 21,5m3=21,500 [D]m3 
Celkem: A+B+C+D=1 380,075 [E]m3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</si>
  <si>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</si>
  <si>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29</t>
  </si>
  <si>
    <t>POLOŽKA BUDE ČERPÁNA NA ŽÁDOST TDI A INVESTORA</t>
  </si>
  <si>
    <t>uložení zeminy na trvalou skládku 
z pol. č. 12373.b: 2056,0m3=2 056,000 [A]m3</t>
  </si>
  <si>
    <t>30</t>
  </si>
  <si>
    <t>17180</t>
  </si>
  <si>
    <t>ULOŽENÍ SYPANINY DO NÁSYPŮ Z NAKUPOVANÝCH MATERIÁLŮ</t>
  </si>
  <si>
    <t>ZEMINA MIN. PODMÍNEČNĚ VHODNÁ DLE ČSN 73 6133 A DLE TKP 4</t>
  </si>
  <si>
    <t>hodnota odečtena z výkazu hmot 
násyp na úroveň zemní pláně: 41,0m3=41,000 [A]m3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</si>
  <si>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</si>
  <si>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31</t>
  </si>
  <si>
    <t>17380</t>
  </si>
  <si>
    <t>ZEMNÍ KRAJNICE A DOSYPÁVKY Z NAKUPOVANÝCH MATERIÁLŮ</t>
  </si>
  <si>
    <t>hodnota odečtena z výkazu hmot 
dosyp pod odrazné proužky: 41,87m3=41,870 [A]m3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</si>
  <si>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</si>
  <si>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32</t>
  </si>
  <si>
    <t>17481</t>
  </si>
  <si>
    <t>ZÁSYP JAM A RÝH Z NAKUPOVANÝCH MATERIÁLŮ</t>
  </si>
  <si>
    <t>zásyp uliční vpusti 
výpočet: výkop - objem vpustí - lože 
u p. p. č. 69/1: 3,375m3-(0,275m*0,275m*3,14*1,5m)-(1,5m*1,5m*0,1m)=2,794 [A]m3 
u p. p. č. 1134/4: 1,5m3-(0,275m*0,275m*3,14*1,5m)-(1,0m*1,0m*0,1m)=1,044 [B]m3 
na konci žlabu v km 0,544 30: 1,5m3-(0,275m*0,275m*3,14*1,5m)-(1,0m*1,0m*0,1m)=1,044 [C]m3 
zásyp pro přípojku UV a odvodňovacího potrubí 
výpočet: výkop - lože - obsyp 
u p. p. č. 69/1: 7,0m-(1,0m*7,0m*0,1m)-1,88m3=4,420 [D]m3 
u p. p. č. 1134/4: 7,0m-(1,0m*7,0m*0,1m)-2,015m3=4,285 [E]m3 
u p. p. č. 1134/8: 7,5m-(1,0m*7,5m*0,1m)-2,015m3=4,735 [F]m3 
zásyp pro retenční nádrž o objemu 45 m3: (23,0m2*14,0m)-46,16m3=275,840 [G]m3 
zásyp pro retenční nádrž o objemu 24 m3: (20,0m2*13,0m)-28,164m3=231,836 [H]m3 
Celkem: A+B+C+D+E+F+G+H=525,998 [I]m3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</si>
  <si>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</si>
  <si>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33</t>
  </si>
  <si>
    <t>17581</t>
  </si>
  <si>
    <t>OBSYP POTRUBÍ A OBJEKTŮ Z NAKUPOVANÝCH MATERIÁLŮ</t>
  </si>
  <si>
    <t>ŠP FR. 8-16 MM</t>
  </si>
  <si>
    <t>výpočet: (šířka výkopu x délka všech výkopů x tl. obsypu (průměr potrubí+ 10 cm navíc)) - objem potrubí 
obsyp přípojky UV a odvodňovacícho potrubí 
u p. p. č. 69/1: (1,0m*7,0m*0,3m)-(0,1m*0,1m*3,14m*7,0m)=1,880 [A]m3 
u p. p. č. 1134/4: (1,0m*7,0m*0,3m)-(0,1m*0,1m*3,14m*7,0m)=1,880 [B]m3 
u p. p. č. 1134/8: (1,0m*7,5m*0,3m)-(0,1m*0,1m*3,14m*7,5m)=2,015 [C]m3 
Celkem: A+B+C=5,775 [D]m3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</si>
  <si>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</si>
  <si>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34</t>
  </si>
  <si>
    <t>18110</t>
  </si>
  <si>
    <t>ÚPRAVA PLÁNĚ SE ZHUTNĚNÍM V HORNINĚ TŘ. I</t>
  </si>
  <si>
    <t>dle pol. č. 56333.b: 3515,2m2=3 515,200 [A]m2 
dle pol. č. 56335.a: 278,0m2=278,000 [B]m2 
dle pol. č. 56335.b: 184,6m2=184,600 [C]m2 
Celkem: A+B+C=3 977,800 [D]m2</t>
  </si>
  <si>
    <t>položka zahrnuje úpravu pláně včetně vyrovnání výškových rozdílů. Míru zhutnění určuje projekt.</t>
  </si>
  <si>
    <t>35</t>
  </si>
  <si>
    <t>18220</t>
  </si>
  <si>
    <t>ROZPROSTŘENÍ ORNICE VE SVAHU</t>
  </si>
  <si>
    <t>TL. 100 MM</t>
  </si>
  <si>
    <t>digitálně odměřeno ze situace: 21,0m2*0,1m=2,100 [A]m3</t>
  </si>
  <si>
    <t>položka zahrnuje: 
nutné přemístění ornice z dočasných skládek vzdálených do 50m 
rozprostření ornice v předepsané tloušťce ve svahu přes 1:5</t>
  </si>
  <si>
    <t>36</t>
  </si>
  <si>
    <t>18230</t>
  </si>
  <si>
    <t>ROZPROSTŘENÍ ORNICE V ROVINĚ</t>
  </si>
  <si>
    <t>digitálně odměřeno ze situace: (528,0m2+41,0m2+31,0m2)*0,1m=60,000 [A]m3</t>
  </si>
  <si>
    <t>položka zahrnuje: 
nutné přemístění ornice z dočasných skládek vzdálených do 50m 
rozprostření ornice v předepsané tloušťce v rovině a ve svahu do 1:5</t>
  </si>
  <si>
    <t>37</t>
  </si>
  <si>
    <t>18242</t>
  </si>
  <si>
    <t>ZALOŽENÍ TRÁVNÍKU HYDROOSEVEM NA ORNICI</t>
  </si>
  <si>
    <t>digitálně odměřeno ze situace 
ve svahu: 21,0m2=21,000 [A]m2 
v rovině: 528,0m2+41,0m2+31,0m2=600,000 [B]m2 
Celkem: A+B=621,000 [C]m2</t>
  </si>
  <si>
    <t>Zahrnuje dodání předepsané travní směsi, hydroosev na ornici, zalévání, první pokosení, to vše bez ohledu na sklon terénu</t>
  </si>
  <si>
    <t>38</t>
  </si>
  <si>
    <t>18482</t>
  </si>
  <si>
    <t>R</t>
  </si>
  <si>
    <t>OCHRANA STROMŮ</t>
  </si>
  <si>
    <t>KUS</t>
  </si>
  <si>
    <t>ochrana stromu  
u p. p. č. 143: 1ks=1,000 [A]ks 
u p. p. č. 1134/16: 1ks=1,000 [B]ks 
na p. p. č. 1134/4: 1ks=1,000 [C]ks 
na p. p. č. 1134/8: 1ks=1,000 [D]ks 
Celkem: A+B+C+D=4,000 [E]ks</t>
  </si>
  <si>
    <t>položka zahrnuje veškerý materiál, výrobky a polotovary, včetně mimostaveništní a vnitrostaveništní dopravy (rovněž přesuny), včetně naložení a složení, případně s uložením</t>
  </si>
  <si>
    <t>39</t>
  </si>
  <si>
    <t>184A1</t>
  </si>
  <si>
    <t>VYSAZOVÁNÍ KEŘŮ LISTNATÝCH S BALEM VČETNĚ VÝKOPU JAMKY</t>
  </si>
  <si>
    <t>NÁHRADNÍ VÝSADBA ZA VYKÁCENÉ KEŘE, ODSTUP KEŘŮ CCA 1,0 M, DRUH KEŘŮ BUDE UPŘESNĚN NA ZÁKLADĚ POŽADAVKU INVESTORA NEBO MAJITELE POZEMKU</t>
  </si>
  <si>
    <t>předpoklad - pámelník bílý, dřišťál obecný, kalina obecná: 65ks=65,000 [A]ks</t>
  </si>
  <si>
    <t>Položka vysazování keřů zahrnuje dodávku projektem předepsaných  keřů,  hloubení jamek (min. rozměry pro keře 30/30/30cm) s event. výměnou půdy, s hnojením anorganickým hnojivem a přídavkem organického hnojiva dle PD, zálivku,  a pod. 
položka zahrnuje veškerý materiál, výrobky a polotovary, včetně mimostaveništní a vnitrostaveništní dopravy (rovněž přesuny), včetně naložení a složení, případně s uložením</t>
  </si>
  <si>
    <t>Základy</t>
  </si>
  <si>
    <t>40</t>
  </si>
  <si>
    <t>21452</t>
  </si>
  <si>
    <t>SANAČNÍ VRSTVY Z KAMENIVA DRCENÉHO</t>
  </si>
  <si>
    <t>ŠD FR. 0-63 MM, CELKOVÁ TL. 500 MM, HUTNĚNO PO MAX. 250 MM,  
POLOŽKA BUDE ČERPÁNA NA ŽÁDOST TDI A INVESTORA</t>
  </si>
  <si>
    <t>hodnota odečtena z výkazu hmot 
násyp do AZ: 2056,0m3=2 056,000 [A]m3</t>
  </si>
  <si>
    <t>položka zahrnuje dodávku předepsaného kameniva, mimostaveništní a vnitrostaveništní dopravu a jeho uložení  
není-li v zadávací dokumentaci uvedeno jinak, jedná se o nakupovaný materiál</t>
  </si>
  <si>
    <t>41</t>
  </si>
  <si>
    <t>26145</t>
  </si>
  <si>
    <t>VRTY PRO KOTVENÍ, INJEKTÁŽ A MIKROPILOTY NA POVRCHU TŘ. IV D DO 300MM</t>
  </si>
  <si>
    <t>D 350 MM, DL. 800 MM, VČ. VYPLNĚNÍ PROSTORU MEZI POTRUBÍM A ZDÍ CEMENTOVOU MALTOU MC30</t>
  </si>
  <si>
    <t>jádrové vrtání skrz dřík stáv. kamenné zdi: 2*0,8m=1,600 [A]m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</si>
  <si>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</si>
  <si>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42</t>
  </si>
  <si>
    <t>28997C</t>
  </si>
  <si>
    <t>OPLÁŠTĚNÍ (ZPEVNĚNÍ) Z GEOTEXTILIE DO 300G/M2</t>
  </si>
  <si>
    <t>digitálně odměřeno ze situace 
geotextílie na parapláň: 1772,0m2=1 772,000 [A]m2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</si>
  <si>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</si>
  <si>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43</t>
  </si>
  <si>
    <t>28997D</t>
  </si>
  <si>
    <t>OPLÁŠTĚNÍ (ZPEVNĚNÍ) Z GEOTEXTILIE DO 400G/M2</t>
  </si>
  <si>
    <t>ZATRAVŇOVACÍ STABILIZAČNÍ ROHOŽ - KOKOSOVÁ GEOTEXTILIE 400 G/M2, VČ. UPEVNĚNÍ DŘEVĚNÝMI TRNY</t>
  </si>
  <si>
    <t>21,0m2*1,2koef. rozš.=25,200 [A]m2</t>
  </si>
  <si>
    <t>Svislé konstrukce</t>
  </si>
  <si>
    <t>44</t>
  </si>
  <si>
    <t>382325</t>
  </si>
  <si>
    <t>KOMPLETNÍ KONSTRUKCE NÁDRŽÍ ZE ŽELEZOBETONU C30/37</t>
  </si>
  <si>
    <t>RETENČNĚ - VSAKOVACÍ NÁDRŽE (OBJEM TŘÍKOMOROVÉ NÁDRŽE JE 45 M3, OBJEM DVOUKOMOROVÉ NÁDRŽE JE 24 M3), 
BETON C30/37-XF4, XD3, XC4, VČ. UZAMYKATELNÝCH LITINOVÝCH POKLOPŮ PRŮMĚRU 600 MM SE ZATÍŽITELNOSTÍ D400,  
VČ. POPLASTOVANÝCH STUPADEL DODATEČNĚ KOTVENÝCH, VČ. NÁTĚRU 1 X ALP + 2 X ALN, VČ. VÍROVÉHO VENTILU S ŘÍZENÝM ODTOKEM 4L/S NA ODTOKOVÉM POTRUBÍ</t>
  </si>
  <si>
    <t>tříkomorová jímka 
4*3,4m*2,0m*0,3m=8,160 [A]m3 
2*10,0m*2,0m*0,3m=12,000 [B]m3 
2*4,0m*10,0m*0,3m=24,000 [C]m3 
Celkem: A+B+C=44,160 [D]m3 
dvoukomorová jímka 
3*2,0m*2,0m*0,3m=3,600 [E]m3 
2*8,9m*2,0m*0,3m=10,680 [F]m3 
2*2,6m*8,9m*0,3m=13,884 [G]m3 
Celkem: E+F+G=28,164 [H]m3 
Celkem: D+H=72,324 [I]m3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</si>
  <si>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 
- nezahrnuje dodání a uložení výztuže</t>
  </si>
  <si>
    <t>45</t>
  </si>
  <si>
    <t>382365</t>
  </si>
  <si>
    <t>VÝZTUŽ KOMPLETNÍCH KONSTRUKCÍ NÁDRŽÍ Z OCELI 10505, B500B</t>
  </si>
  <si>
    <t>3% z pol. č. 382325: 72,324m3*7,85t/m3*0,03=17,032 [A]t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</si>
  <si>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74). 
- povrchovou antikorozní úpravu výztuže, 
- separaci výztuže, 
- osazení měřících zařízení a úpravy pro ně, 
- osazení měřících skříní nebo míst pro měření bludných proudů</t>
  </si>
  <si>
    <t>Vodorovné konstrukce</t>
  </si>
  <si>
    <t>46</t>
  </si>
  <si>
    <t>451312</t>
  </si>
  <si>
    <t>PODKLADNÍ A VÝPLŇOVÉ VRSTVY Z PROSTÉHO BETONU C12/15</t>
  </si>
  <si>
    <t>C12/15-X0 TL. 100 MM</t>
  </si>
  <si>
    <t>pod desku retenční nádrže 
4,3m*10,3m*0,1m=4,429 [A]m3 
2,9m*9,2m*0,1m=2,668 [B]m3 
Celkem: A+B=7,097 [C]m3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</si>
  <si>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</si>
  <si>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47</t>
  </si>
  <si>
    <t>451315</t>
  </si>
  <si>
    <t>PODKLADNÍ A VÝPLŇOVÉ VRSTVY Z PROSTÉHO BETONU C30/37</t>
  </si>
  <si>
    <t>C30/37nXF4</t>
  </si>
  <si>
    <t>digitálně odměřeno ze situace 
podkladní beton tl. 150 mm pod odlážděním vyústění potrubí UV: 1,0m*1,2koef.*0,15m=0,180 [A]m3</t>
  </si>
  <si>
    <t>48</t>
  </si>
  <si>
    <t>45152</t>
  </si>
  <si>
    <t>PODKLADNÍ A VÝPLŇOVÉ VRSTVY Z KAMENIVA DRCENÉHO</t>
  </si>
  <si>
    <t>ŠD, FR. 63-127 MM, TL. 300 MM</t>
  </si>
  <si>
    <t>zasypání dna v jímkách:  
3,4m*9,4m*0,3m=9,588 [A]m3 
2,0m*8,3m*0,3m=4,980 [B]m3 
Celkem: A+B=14,568 [C]m3</t>
  </si>
  <si>
    <t>položka zahrnuje dodávku předepsaného kameniva, mimostaveništní a vnitrostaveništní dopravu a jeho uložení 
není-li v zadávací dokumentaci uvedeno jinak, jedná se o nakupovaný materiál</t>
  </si>
  <si>
    <t>49</t>
  </si>
  <si>
    <t>465512</t>
  </si>
  <si>
    <t>DLAŽBY Z LOMOVÉHO KAMENE NA MC</t>
  </si>
  <si>
    <t>TL. 200 MM</t>
  </si>
  <si>
    <t>digitálně odměřeno ze situace 
odláždění vyústění potrubí UV: 1,0m*1,2koef.*0,2m=0,240 [A]m3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</si>
  <si>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</si>
  <si>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Komunikace</t>
  </si>
  <si>
    <t>50</t>
  </si>
  <si>
    <t>56333</t>
  </si>
  <si>
    <t>VOZOVKOVÉ VRSTVY ZE ŠTĚRKODRTI TL. DO 150MM</t>
  </si>
  <si>
    <t>ŠD, A, FR. 0-32 MM, TL. 150 MM</t>
  </si>
  <si>
    <t>digitálně odměřeno ze situace 
konstrukce vozovky: 2704,0m2=2 704,000 [A]m2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</si>
  <si>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</si>
  <si>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51</t>
  </si>
  <si>
    <t>ŠD, B, FR. 0-32 MM, TL. 150 MM</t>
  </si>
  <si>
    <t>digitálně odměřeno ze situace 
konstrukce vozovky: 2704,0m2*1,3koef. rozš.=3 515,200 [A]m2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</si>
  <si>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</si>
  <si>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52</t>
  </si>
  <si>
    <t>56335</t>
  </si>
  <si>
    <t>VOZOVKOVÉ VRSTVY ZE ŠTĚRKODRTI TL. DO 250MM</t>
  </si>
  <si>
    <t>ŠD, A, FR. 0-32 MM, TL. 250 MM</t>
  </si>
  <si>
    <t>digitálně odměřeno ze situace 
konstrukce vchodů a vjezdů a doplnění dlažby ke stáv. konstrukcím: 64,0m2=64,000 [A]m2 
konstrukce odstavného stání: 214,0m2=214,000 [B]m2 
Celkem: A+B=278,000 [C]m2</t>
  </si>
  <si>
    <t>53</t>
  </si>
  <si>
    <t>ŠD, B, FR. 0-32 MM, TL. 250 MM</t>
  </si>
  <si>
    <t>digitálně odměřeno ze situace 
konstrukce cest: 154,0m2*1,15koef. rozš.=177,100 [A]m2 
podkladní vrstva pod zámkovou dlažbu: 7,5m2=7,500 [B]m2 
Celkem: A+B=184,600 [C]m2</t>
  </si>
  <si>
    <t>54</t>
  </si>
  <si>
    <t>ŠD, B, FR. 0-32 MM, TL. 250 MM, V PŘÍPADĚ CHYBĚJÍCÍ STÁVAJÍCÍ PODKLADNÍ VRSTVY 
POLOŽKA BUDE ČERPÁNA NA ŽÁDOST TDI A INVESTORA</t>
  </si>
  <si>
    <t>digitálně odměřeno ze situace 
podkladní vrstva pod zámkovou dlažbu: 2,5m2=2,500 [A]m2 
podkladní vrstva pod kamennou dlažbu: 5,0m2=5,000 [B]m2 
Celkem: A+B=7,500 [C]m2</t>
  </si>
  <si>
    <t>55</t>
  </si>
  <si>
    <t>56336</t>
  </si>
  <si>
    <t>VOZOVKOVÉ VRSTVY ZE ŠTĚRKODRTI TL. DO 300MM</t>
  </si>
  <si>
    <t>ŠD, A, FR. 0-32 MM, TL. 2  X 150 MM</t>
  </si>
  <si>
    <t>obnova nezpevněné plochy u retenční nádrže: 82,0m2=82,000 [B]m2</t>
  </si>
  <si>
    <t>56</t>
  </si>
  <si>
    <t>56360</t>
  </si>
  <si>
    <t>VOZOVKOVÉ VRSTVY Z RECYKLOVANÉHO MATERIÁLU</t>
  </si>
  <si>
    <t>RECYKLOVANÁ VRSTVA TL. 100 MM (DLE TP 208)</t>
  </si>
  <si>
    <t>digitálně odměřeno ze situace 
konstrukce cest: 154,0m2*0,1m=15,400 [A]m3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</si>
  <si>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</si>
  <si>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57</t>
  </si>
  <si>
    <t>56960</t>
  </si>
  <si>
    <t>ZPEVNĚNÍ KRAJNIC Z RECYKLOVANÉHO MATERIÁLU</t>
  </si>
  <si>
    <t>R-MATERIÁL ZE STAVBY, FR. 0-22 MM. TL. 100 MM</t>
  </si>
  <si>
    <t>digitálně odměřeno ze situace 
315,0m2*0,1m=31,500 [A]m3</t>
  </si>
  <si>
    <t>58</t>
  </si>
  <si>
    <t>572123</t>
  </si>
  <si>
    <t>INFILTRAČNÍ POSTŘIK Z EMULZE DO 1,0KG/M2</t>
  </si>
  <si>
    <t>PI-C C60 B4, 1,0 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</si>
  <si>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</si>
  <si>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59</t>
  </si>
  <si>
    <t>572214</t>
  </si>
  <si>
    <t>SPOJOVACÍ POSTŘIK Z MODIFIK EMULZE DO 0,5KG/M2</t>
  </si>
  <si>
    <t>PS-C C60 B4, 0,30 KG/M2</t>
  </si>
  <si>
    <t>digitálně odměřeno ze situace 
konstrukce vozovky: 2704,0m2+3,0m2=2 707,000 [A]m2</t>
  </si>
  <si>
    <t>60</t>
  </si>
  <si>
    <t>572751</t>
  </si>
  <si>
    <t>DVOUVRSTVÝ ASFALTOVÝ NÁTĚR DO 2,5KG/M2</t>
  </si>
  <si>
    <t>DN 10 MM, FR. 2/4 A FR. 8/11 MNOŽSTVÍ 6-15 KG/M2 A 4-10 KG/M2</t>
  </si>
  <si>
    <t>digitálně odměřeno ze situace 
konstrukce cest: 154,0m2=154,000 [A]m2</t>
  </si>
  <si>
    <t>- dodání všech předepsaných materiálů pro nátěry v předepsaném množství 
- provedení dle předepsaného technologického předpisu 
- zřízení vrstvy bez rozlišení šířky, pokládání vrstvy po etapách 
- úpravu napojení, ukončení</t>
  </si>
  <si>
    <t>61</t>
  </si>
  <si>
    <t>574A33</t>
  </si>
  <si>
    <t>ASFALTOVÝ BETON PRO OBRUSNÉ VRSTVY ACO 11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</si>
  <si>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</si>
  <si>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62</t>
  </si>
  <si>
    <t>574E66</t>
  </si>
  <si>
    <t>ASFALTOVÝ BETON PRO PODKLADNÍ VRSTVY ACP 16+, 16S TL. 70MM</t>
  </si>
  <si>
    <t>ACP 16+ 50/70</t>
  </si>
  <si>
    <t>63</t>
  </si>
  <si>
    <t>58212</t>
  </si>
  <si>
    <t>DLÁŽDĚNÉ KRYTY Z VELKÝCH KOSTEK DO LOŽE Z MC</t>
  </si>
  <si>
    <t>ŽULOVÉ KOSTKY 150/150/100 MM, VČ. LOŽNÉ VRSTVY Z BETONU C30/37nXF4, TL. 50 MM</t>
  </si>
  <si>
    <t>digitálně odměřeno ze situace 
doplnění kamenné dlažby - předpoklad 20%: 5,0m2*0,2=1,000 [A]m2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</si>
  <si>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</si>
  <si>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64</t>
  </si>
  <si>
    <t>ŽULOVÉ KOSTKY 150/150/150 MM, VČ. LOŽNÉ VRSTVY Z BETONU C30/37nXF4, TL. 50 MM</t>
  </si>
  <si>
    <t>digitálně odměřeno ze situace 
konstrukce odstavných ploch: 214,0m2=214,000 [A]m2</t>
  </si>
  <si>
    <t>65</t>
  </si>
  <si>
    <t>58222</t>
  </si>
  <si>
    <t>DLÁŽDĚNÉ KRYTY Z DROBNÝCH KOSTEK DO LOŽE Z MC</t>
  </si>
  <si>
    <t>ŽULOVÉ KOSTKY 80/80/100 MM, VČ. LOŽNÉ VRSTVY Z BETONU C30/37nXF4, TL. 50 MM</t>
  </si>
  <si>
    <t>digitálně odměřeno ze situace 
konstrukce vchodů a vjezdů a doplnění dlažby ke stáv. konstrukcím: 64,0m2=64,000 [A]m2</t>
  </si>
  <si>
    <t>66</t>
  </si>
  <si>
    <t>582622</t>
  </si>
  <si>
    <t>KRYTY Z BETON DLAŽDIC SE ZÁMKEM ŠEDÝCH TL 80MM DO LOŽE Z MC</t>
  </si>
  <si>
    <t>VČ. LOŽNÉ VRSTVY Z BETONU C20/25nXF3, TL. 50 MM</t>
  </si>
  <si>
    <t>digitálně odměřeno ze situace 
7,5m2=7,500 [A]m2</t>
  </si>
  <si>
    <t>67</t>
  </si>
  <si>
    <t>VČ. LOŽNÉ VRSTVY Z BETONU C20/25nXF3, TL. 50 MM, 
POLOŽKA BUDE ČERPÁNA NA ŽÁDOST TDI A INVESTORA V PŘÍPADĚ PORUŠENÍ STÁVAJÍCÍ DLAŽBY PŘI PŘEDLÁŽDĚNÍ</t>
  </si>
  <si>
    <t>digitálně odměřeno ze situace 
doplnění zámkové dlažby - předpoklad 20%: 2,5m2*0,2=0,500 [A]m2</t>
  </si>
  <si>
    <t>68</t>
  </si>
  <si>
    <t>587201</t>
  </si>
  <si>
    <t>PŘEDLÁŽDĚNÍ KRYTU Z VELKÝCH KOSTEK</t>
  </si>
  <si>
    <t>PŘÍPADNÁ NOVÁ DLAŽBA JE UVEDENA V POL. Č. 58212</t>
  </si>
  <si>
    <t>digitálně odměřeno ze situace 
předláždění kamenné dlažby: 15,0m2=15,000 [A]m2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</si>
  <si>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</si>
  <si>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69</t>
  </si>
  <si>
    <t>587206</t>
  </si>
  <si>
    <t>PŘEDLÁŽDĚNÍ KRYTU Z BETONOVÝCH DLAŽDIC SE ZÁMKEM</t>
  </si>
  <si>
    <t>PŘÍPADNÁ NOVÁ DLAŽBA JE UVEDENA V POL. Č. 582622</t>
  </si>
  <si>
    <t>digitálně odměřeno ze situace 
předláždění stávající zámkové dlažby: 2,5m2=2,500 [A]m2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</si>
  <si>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</si>
  <si>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70</t>
  </si>
  <si>
    <t>58920</t>
  </si>
  <si>
    <t>VÝPLŇ SPAR MODIFIKOVANÝM ASFALTEM</t>
  </si>
  <si>
    <t>položka zahrnuje:  
- dodávku předepsaného materiálu  
- vyčištění a výplň spar tímto materiálem</t>
  </si>
  <si>
    <t>Přidružená stavební výroba</t>
  </si>
  <si>
    <t>71</t>
  </si>
  <si>
    <t>702113</t>
  </si>
  <si>
    <t>KABELOVÝ ŽLAB ZEMNÍ VČETNĚ KRYTU SVĚTLÉ ŠÍŘKY PŘES 250 MM</t>
  </si>
  <si>
    <t>OCHRANA STÁVAJÍCÍHO KABELOVÉHO VEDENÍ DLE POŽADAVKU KONKRÉTNÍHO SPRÁVCE, PŘÍPADNĚ PŘI ODKRYTÍ IS NA ŽÁDOST TDI</t>
  </si>
  <si>
    <t>GASNET s. r. o. : 715,0m=715,000 [A]m</t>
  </si>
  <si>
    <t>1. Položka obsahuje: 
 – kompletní montáž, rozměření, upevnění, řezání, spojování a pod.  
 – veškerý spojovací a montážní materiál vč. upevňovacího materiálu ( držáky apod.) 
 – pomocné mechanismy 
2. Položka neobsahuje: 
 X 
3. Způsob měření: 
Měří se metr délkový.</t>
  </si>
  <si>
    <t>72</t>
  </si>
  <si>
    <t>711509</t>
  </si>
  <si>
    <t>OCHRANA IZOLACE NA POVRCHU TEXTILIÍ</t>
  </si>
  <si>
    <t>GEOTEXTILIE MIN. 600 G/M2</t>
  </si>
  <si>
    <t>vnější plochy retenčních nádrží 
tříkomorová: (2*4,0m+2*10,0m)*2,6m+4,0m*10,0m=112,800 [A]m2 
dvoukomorová: (2*2,6m+2*8,9m)*2,6m+2,6m*8,9m=82,940 [B]m2 
Celkem: A+B=195,740 [C]m2</t>
  </si>
  <si>
    <t>položka zahrnuje: 
- dodání  předepsaného ochranného materiálu 
- zřízení ochrany izolace</t>
  </si>
  <si>
    <t>73</t>
  </si>
  <si>
    <t>767911</t>
  </si>
  <si>
    <t>OPLOCENÍ Z DRÁTĚNÉHO PLETIVA POZINKOVANÉHO STANDARDNÍHO</t>
  </si>
  <si>
    <t>ZPĚTNÁ MONTÁŽ, VČ. SLOUPKŮ, VČ. BETONOVÝCH PATEK NEBO PODEZDÍVEK Z BETONU, POLOŽKA BUDE ČERPÁNA NA ŽÁDOST TDI A INVESTORA</t>
  </si>
  <si>
    <t>na p. p. č. 1134/4: 6,0m*1,5m=9,000 [A]m2 
na p. p. č. 1134/8: 21,0m*1,2m=25,200 [B]m2 
Celkem: A+B=34,200 [C]m2</t>
  </si>
  <si>
    <t>- položka zahrnuje vedle vlastního pletiva i rámy, rošty, lišty, kování, podpěrné, závěsné, upevňovací prvky, spojovací a těsnící materiál, pomocný materiál, kompletní povrchovou úpravu. 
- nejsou zahrnuty sloupky a vzpěry, které se vykazují v samostatných položkách 338**, není zahrnuta podezdívka (272**) 
- součástí položky je  případně i ostnatý drát, uvažovaná plocha se pak vypočítává po horní hranu drátu.</t>
  </si>
  <si>
    <t>Potrubí</t>
  </si>
  <si>
    <t>74</t>
  </si>
  <si>
    <t>87445</t>
  </si>
  <si>
    <t>POTRUBÍ Z TRUB PLASTOVÝCH ODPADNÍCH DN DO 300MM</t>
  </si>
  <si>
    <t>7,0m+7,0m+7,5m=21,500 [A]m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</si>
  <si>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</si>
  <si>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75</t>
  </si>
  <si>
    <t>87733</t>
  </si>
  <si>
    <t>CHRÁNIČKY PŮLENÉ Z TRUB PLAST DN DO 150MM</t>
  </si>
  <si>
    <t>CETIN, a.s.: 761,0m+15,0m=776,000 [A]m 
ČEZ Distribuce, a.s.: 200,5m+38,0m=238,500 [B]m 
Celkem: A+B=1 014,500 [C]m</t>
  </si>
  <si>
    <t>položky pro zhotovení potrubí platí bez ohledu na sklon  
zahrnuje:  
- výrobní dokumentaci (včetně technologického předpisu)  
- dodání veškerého trubního a pomocného materiálu  (trouby včetně podélného rozpůlení, trubky,  tvarovky,  spojovací a těsnící  materiál a pod.), podpěrných, závěsných a  
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včetně případně předepsaného utěsnění konců chrániček  
- položky platí pro práce prováděné v prostoru zapaženém i nezapaženém a i v kolektorech, chráničkách</t>
  </si>
  <si>
    <t>76</t>
  </si>
  <si>
    <t>89712</t>
  </si>
  <si>
    <t>VPUSŤ KANALIZAČNÍ ULIČNÍ KOMPLETNÍ Z BETONOVÝCH DÍLCŮ</t>
  </si>
  <si>
    <t>VČ. POKLOPU S MŘÍŽÍ S TŘÍDOU ZATÍŽENÍ D 400, VČ. LOŽE Z BETONU TL. 100 MM</t>
  </si>
  <si>
    <t>nové UV: 4ks=4,000 [A]ks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</si>
  <si>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</si>
  <si>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77</t>
  </si>
  <si>
    <t>89921</t>
  </si>
  <si>
    <t>VÝŠKOVÁ ÚPRAVA POKLOPŮ</t>
  </si>
  <si>
    <t>VČ. OPRAVY OBETONOVÁNÍ ŠACHTY, POLOŽKA BUDE ČERPÁNA NA ŽÁDOST TDI A INVESTORA</t>
  </si>
  <si>
    <t>šachta v krajnici: 1ks=1,000 [A]ks</t>
  </si>
  <si>
    <t>- položka výškové úpravy zahrnuje všechny nutné práce a materiály pro zvýšení nebo snížení zařízení (včetně nutné úpravy stávajícího povrchu vozovky nebo chodníku).</t>
  </si>
  <si>
    <t>78</t>
  </si>
  <si>
    <t>89923</t>
  </si>
  <si>
    <t>VÝŠKOVÁ ÚPRAVA KRYCÍCH HRNCŮ</t>
  </si>
  <si>
    <t>VÝŠKOVÉ VYROVNÁNÍ POVRCHOVÝCH ZNAKŮ INŽENÝRSKÝCH SÍTÍ</t>
  </si>
  <si>
    <t>počet znaků odečten ze situace: 30ks=30,000 [A]ks</t>
  </si>
  <si>
    <t>Ostatní konstrukce a práce</t>
  </si>
  <si>
    <t>79</t>
  </si>
  <si>
    <t>917424</t>
  </si>
  <si>
    <t>CHODNÍKOVÉ OBRUBY Z KAMENNÝCH OBRUBNÍKŮ ŠÍŘ 150MM</t>
  </si>
  <si>
    <t>SILNIČNÍ OBRUBA ŽULOVÁ, VČETNĚ BET. LOŽE C20/25nXF3, MIN. TL. 100 MM S BOČNÍ OPĚROU</t>
  </si>
  <si>
    <t>digitálně odměřeno ze situace 
104,0m=104,000 [A]m 
166,0m=166,000 [B]m 
Celkem: A+B=270,000 [C]m</t>
  </si>
  <si>
    <t>Položka zahrnuje: 
dodání a pokládku kamenných obrubníků o rozměrech předepsaných zadávací dokumentací 
betonové lože i boční betonovou opěrku.</t>
  </si>
  <si>
    <t>80</t>
  </si>
  <si>
    <t>919113</t>
  </si>
  <si>
    <t>ŘEZÁNÍ ASFALTOVÉHO KRYTU VOZOVEK TL DO 150MM</t>
  </si>
  <si>
    <t>PRACOVNÍ SPÁRA SE OŠETŘÍ DLE VL2 211.07 A TP 115</t>
  </si>
  <si>
    <t>digitálně odměřeno ze situace 
na začátku stavebních prací: 3,5m+3,5m+8,5m+6,5m+3,5m+4,0m+5,0m+23,0m=57,500 [A]m</t>
  </si>
  <si>
    <t>položka zahrnuje řezání vozovkové vrstvy v předepsané tloušťce, včetně spotřeby vody</t>
  </si>
  <si>
    <t>81</t>
  </si>
  <si>
    <t>919123</t>
  </si>
  <si>
    <t>ŘEZÁNÍ BETONOVÉHO KRYTU VOZOVEK TL DO 150MM</t>
  </si>
  <si>
    <t>digitálně odměřeno ze situace 
vjezdy, vstup: 4,5m+2,25m+13,6m+3,5m+31,0m+3,0m+2,5m+3,7m+26,0m+3,0m+9,5m+30,0m+15,5m+12,5m+9,5m+9,5m=179,550 [A]m</t>
  </si>
  <si>
    <t>82</t>
  </si>
  <si>
    <t>93562</t>
  </si>
  <si>
    <t>ŽLABY OCELOLITINOVÉ SVĚTLÉ ŠÍŘKY DO 150MM VČET MŘÍŽÍ</t>
  </si>
  <si>
    <t>odvodňovací žlábek na začátku úseku: 5,0m=5,000 [A]m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</si>
  <si>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</si>
  <si>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83</t>
  </si>
  <si>
    <t>935812</t>
  </si>
  <si>
    <t>ŽLABY A RIGOLY DLÁŽDĚNÉ Z KOSTEK DROBNÝCH DO BETONU TL 100MM</t>
  </si>
  <si>
    <t>ŽLAB Z ŽULOVÝCH KOSTEK 80/80/100 MM, DO LOŽNÉ VRSTVY Z BETONU C30/37nXF4, MIN. TL. 150 MM</t>
  </si>
  <si>
    <t>digitálně odměřeno ze situace 
odvodňovací žlab: 323,0m2=323,000 [A]m2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</si>
  <si>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úpravu napojení a ukončení 
- vnitrostaveništní i mimostaveništní dopravu 
- měří se vydlážděná plocha.</t>
  </si>
  <si>
    <t>84</t>
  </si>
  <si>
    <t>935842</t>
  </si>
  <si>
    <t>ŽLABY A RIGOLY DLÁŽDĚNÉ Z BETONOVÝCH DLAŽDIC DO BETONU TL 100MM</t>
  </si>
  <si>
    <t>DO LOŽNÉ VRSTVY Z BETONU C30/37nXF4, MIN. TL. 150 MM</t>
  </si>
  <si>
    <t>digitálně odměřeno ze situace 
odvodňovací žlab pro přesah do koryta: 0,6m*0,33m*6ks=1,188 [A]m2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</si>
  <si>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</si>
  <si>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85</t>
  </si>
  <si>
    <t>96618</t>
  </si>
  <si>
    <t>BOURÁNÍ KONSTRUKCÍ KOVOVÝCH</t>
  </si>
  <si>
    <t>BUDE PŘEDÁNO MAJITELI</t>
  </si>
  <si>
    <t>odstranění mříží u žlabu u p. p. č. 33: 4ks*80kg/1000=0,320 [A]t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</si>
  <si>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</si>
  <si>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86</t>
  </si>
  <si>
    <t>966842</t>
  </si>
  <si>
    <t>ODSTRANĚNÍ OPLOCENÍ Z DRÁT PLETIVA</t>
  </si>
  <si>
    <t>VČ. ULOŽENÍ NA MÍSTO URČENÉ INVESTOREM, PO DOKONČENÍ PRACÍ BUDE ZPĚTNĚ OSAZENO, 
POLOŽKA BUDE ČERPÁNA NA ŽÁDOST TDI A INVESTORA</t>
  </si>
  <si>
    <t>dočasné ostranění oplocení  
na p. p. č. 1134/4: 6,0m=6,000 [A]m 
na p. p. č. 1134/8: 21,0m=21,000 [B]m 
Celkem: A+B=27,000 [C]m</t>
  </si>
  <si>
    <t>položka zahrnuje: 
- kompletní bourací práce včetně odstranění základových konstrukcí a nezbytného rozsahu zemních prací, 
- veškerou manipulaci s vybouranou sutí a hmotami včetně uložení na skládku, 
- veškeré další práce plynoucí z technologického předpisu a z platných předpisů, 
- odstranění sloupků z jiného materiálu, odstranění vrat a vrátek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</si>
  <si>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104</t>
  </si>
  <si>
    <t>OPRAVA MK NA P. P. Č. 1162 PO PŘÍVALOVÉM DEŠTI 17.7.2021, K. Ú. BĚLÁ U DĚČÍNA</t>
  </si>
  <si>
    <t>z pol. č. 17120.a: 420,84m3*1,8t/m3=757,512 [A]t</t>
  </si>
  <si>
    <t>z pol. č. 17120.b: 157,5m3*1,8t/m3=283,500 [A]t</t>
  </si>
  <si>
    <t>z pol. č. 11315: 68,25m3*2,4t/m3=163,800 [A]t 
z pol. č. 11352: 237,0m*0,15m*0,25m*2,4t/m3=21,330 [B]t 
Celkem: A+B=185,130 [C]t</t>
  </si>
  <si>
    <t>z pol. č. 11332: 67,59m3*2,2t/m3=148,698 [A]t</t>
  </si>
  <si>
    <t>z pol. č. 11313: 3,3m3*2,2t/m3=7,260 [A]t</t>
  </si>
  <si>
    <t>z pol. č. 12573: 1,404m3=1,404 [A]m3</t>
  </si>
  <si>
    <t>OCHRANA STÁVAJÍCÍHO PODZEMNÍHO VEDENÍ ČEZ a.s. DLE POŽADAVKU SPRÁVCE 
(CHRÁNIČKY JSOU OBSAŽENY V POL. Č. 87733)</t>
  </si>
  <si>
    <t>02750</t>
  </si>
  <si>
    <t>POMOC PRÁCE ZŘÍZ NEBO ZAJIŠŤ LEŠENÍ</t>
  </si>
  <si>
    <t>PODEPŘENÍ MOSTU</t>
  </si>
  <si>
    <t>STATICKÉ ZATĚŽOVACÍ ZKOUŠKY PRO OVĚŘENÍ ÚNOSNOSTI ZEMNÍ PLÁNĚ A PODKLADNÍCH VRSTEV, CELKEM 8 KS ZKOUŠEK</t>
  </si>
  <si>
    <t>11313</t>
  </si>
  <si>
    <t>ODSTRANĚNÍ KRYTU ZPEVNĚNÝCH PLOCH S ASFALTOVÝM POJIVEM</t>
  </si>
  <si>
    <t>VČ. NALOŽENÍ, ODVOZU A ULOŽENÍ DO RECYKLAČNÍHO STŘEDISKA, POPLATEK ZA SKLÁDKU UVEDEN V POLOŽCE 014102.e</t>
  </si>
  <si>
    <t>digitálně odměřeno ze situace 
vybourání asfaltové části komunikace - předpokládaná tl. 100 mm: 33,0m*0,1m=3,300 [A]m3</t>
  </si>
  <si>
    <t>digitálně odměřeno ze situace 
vybourání betonové krytu komunikace, u vjezdu a vstupu, předpokládaná tl. 150 mm: 480,0m2*0,15m=72,000 [A]m3 
vybourání betonové komunikace vč. kari sítí - předpokládaná tl. 150 mm: 25,0m2*0,15m=-3,750 [B]m3 
Celkem: A+B=68,250 [C]m3</t>
  </si>
  <si>
    <t>digitálně odměřeno ze situace 
odstranění nezpevněné podkladní vrstvy 
pod bet. krytem komunikace, předpokládaná tl. 150 mm: 480,0m2*0,15m=72,000 [A]m3 
pod bet. krytem s kari sítí - předpokládaná tl. 150 mm: 25,0m2*0,15m=-3,750 [B]m3 
pod asfaltovou částí komunikace - předpokládaná tl. 150 mm: 33,0m2*0,15m=-4,950 [C]m3 
odstranění nezpevněného materiálu komunikace (štěrk) - podkladní vrstvy, předpoklad tl. 150 mm: 28,6m2*0,15m=4,290 [D]m3 
Celkem: A+B+C+D=67,590 [E]m3</t>
  </si>
  <si>
    <t>11351</t>
  </si>
  <si>
    <t>ODSTRANĚNÍ ZÁHONOVÝCH OBRUBNÍKŮ</t>
  </si>
  <si>
    <t>PONECHÁNO NA MÍSTĚ, BUDE POUŽITO ZPĚTNĚ NA STAVBĚ</t>
  </si>
  <si>
    <t>digitálně odměřeno ze situace 
odstranění betonového zahradního obrubníku: 22,0m=22,000 [A]m</t>
  </si>
  <si>
    <t>digitálně odměřeno ze situace 
odstranění betonového silničního obrubníku: 237,0m=237,000 [A]m</t>
  </si>
  <si>
    <t>digitálně odměřeno ze situace 
podél obrub: 276,0m=276,000 [A]m 
napojení na stávající vozovku: 15,0m=15,000 [B]m 
napojení na betonové vjezdy: 10,0m=10,000 [C]m 
napojení na betonový panel: 6,5m=6,500 [D]m 
Celkem: A+B+C+D=307,500 [E]m</t>
  </si>
  <si>
    <t>12110</t>
  </si>
  <si>
    <t>SEJMUTÍ ORNICE NEBO LESNÍ PŮDY</t>
  </si>
  <si>
    <t>TL. 100 MM, VČ. NALOŽENÍ A ODVOZU NA DEPONII URČENOU ZHOTOVITELEM, BUDE POUŽITO NA STAVBĚ PRO ZPĚTNÉ OHUMUSOVÁNÍ</t>
  </si>
  <si>
    <t>digitálně odměřeno ze situace 
ornice v rovině: 42,9m2*0,1m=4,290 [A]m3</t>
  </si>
  <si>
    <t>položka zahrnuje sejmutí ornice bez ohledu na tloušťku vrstvy a její vodorovnou dopravu 
nezahrnuje uložení na trvalou skládku</t>
  </si>
  <si>
    <t>VČ. OCHRANY NADZEMNÍHO HYDRANTU, VČ. NALOŽENÍ A ODVOZU DO RECYKLAČNÍHO STŘEDISKA, POPLATEK ZA SKLÁDKU UVEDEN V POLOŽCE 014102.a</t>
  </si>
  <si>
    <t>digitálně odměřeno ze situace 
odstranění nezpevněného materiálu krajnic (štěrk a zemina) - předpokládaná tl. 100 mm: 115,5m2*0,1m=11,550 [A]m3</t>
  </si>
  <si>
    <t>MATERIÁL ODVEZEN NA DEPONII INVESTORA PRO ZNOVUPOUŽITÍ</t>
  </si>
  <si>
    <t>digitálně odměřeno ze situace 
odstranění kamínků u vjezdu na pozemek p. p. č. 71/4 - předpokládaná tl. 100 mm: 4,4m2*0,1m=0,440 [A]m3</t>
  </si>
  <si>
    <t>hodnota odečtena z výkazu hmot 
odstranění nezpevněného materiálu komunikace - štěrk - předpokládaná tl. 150 mm: 28,6m2*0,15m=4,290 [A]m3 
výkop na úroveň zemní pláně: 405,0m3=405,000 [B]m3 
Celkem: A+B=409,290 [C]m3</t>
  </si>
  <si>
    <t>VČ. NALOŽENÍ A ODVOZU DO RECYKLAČNÍHO STŘEDISKA, POPLATEK ZA SKLÁDKU UVEDEN V POLOŽCE 014102.b 
POLOŽKA BUDE ČERPÁNA NA ŽÁDOST TDI A INVESTORA A DLE POLOHY STÁVAJÍCÍCH INŽENÝRSKÝCH SÍTÍ</t>
  </si>
  <si>
    <t>digitálně odměřeno ze situace 
výkop pro AZ: 315,0m2*0,5m=157,500 [A]m3</t>
  </si>
  <si>
    <t>natěžení a dovoz chybějící ornice 
dle pol. č. 18230: 5,17m3=5,170 [A]m3 
odpočet z pol. č. 12110: -4,29m3=-4,290 [B]m3 
dle pol. č. 466921: 6,552m2*0,08m=0,524 [C]m3 
Celkem: A+B+C=1,404 [D]m3</t>
  </si>
  <si>
    <t>uložení zeminy na trvalou skládku 
z pol. č. 12273.a: 11,55m3=11,550 [A]m3 
z pol. č. 12373.a: 409,29m3=409,290 [B]m3 
Celkem: A+B=420,840 [C]m3</t>
  </si>
  <si>
    <t>uložení zeminy na trvalou skládku 
z pol. č. 12373.b: 157,5m3=157,500 [A]m3</t>
  </si>
  <si>
    <t>ZEMINA MIN. PODMÍNEČNĚ VHODNÁ DLE ČSN 73 6133</t>
  </si>
  <si>
    <t>hodnota odečtena z výkazu hmot 
dosyp pod nezpevněné krajnice: 18,0m3=18,000 [A]m3</t>
  </si>
  <si>
    <t>dle pol. č. 56333.c: 545,0m2*1,4koef. rozš.=763,000 [A]m2</t>
  </si>
  <si>
    <t>digitálně odměřeno ze situace: 51,7m2*0,1m=5,170 [A]m3</t>
  </si>
  <si>
    <t>digitálně odměřeno ze situace 
svahy v rovině: 51,7m2=51,700 [A]m2 
zatravňovací dlažba: 6,552m2=6,552 [B]m2 
Celkem: A+B=58,252 [C]m2</t>
  </si>
  <si>
    <t>digitálně odměřeno ze situace 
násyp do AZ : 316,0m2*0,5m=158,000 [A]m3</t>
  </si>
  <si>
    <t>28997E</t>
  </si>
  <si>
    <t>OPLÁŠTĚNÍ (ZPEVNĚNÍ) Z GEOTEXTILIE DO 500G/M2</t>
  </si>
  <si>
    <t>digitálně odměřeno ze situace 
geotextílie na parapláň: 763,0m2=763,000 [A]m2</t>
  </si>
  <si>
    <t>45157</t>
  </si>
  <si>
    <t>PODKLADNÍ A VÝPLŇOVÉ VRSTVY Z KAMENIVA TĚŽENÉHO</t>
  </si>
  <si>
    <t>TL. 50 MM</t>
  </si>
  <si>
    <t>digitálně odměřeno ze situace 
pískové lože pod zatravňovací dlažbu u p. p. č. 73: 5,04m2*1,3koef.*0,05m=0,328 [A]m3</t>
  </si>
  <si>
    <t>466921</t>
  </si>
  <si>
    <t>DLAŽBY VEGETAČNÍ Z BETONOVÝCH DLAŽDIC NA SUCHO</t>
  </si>
  <si>
    <t>ZATRAVŇOVACÍ DLAŽBA TL. 80 MM, ROZMĚR 80/300/450 MM, VČ. VYPLNĚNÍ ORNICÍ, VÝPLŇ ORNICE UVEDENA V POL. Č. 12573+014211</t>
  </si>
  <si>
    <t>digitálně odměřeno ze situace 
zatravňovací dlažba u p. p. č. 73: 5,04m2*1,3koef. rozš.=6,552 [A]m2</t>
  </si>
  <si>
    <t>položka zahrnuje: 
- povrchovou úpravu podkladu 
- zřízení spojovací vrstvy 
- dodávku a uložení předepsaných dlažebních prvků do předepsaného tvaru 
- spárování, těsnění, tmelení a vyplnění spar případně s vyklínováním 
- úprava povrchu pro odvedení srážkové vody 
- výplň otvorů drnem nebo ornicí s osetím, případně kamenivem 
- výplň spar předepsaným materiálem 
- nutné zemní práce (svahování, úpravu pláně a pod.) 
- nezahrnuje podklad pod dlažbu, vykazuje se samostatně položkami SD 45</t>
  </si>
  <si>
    <t>digitálně odměřeno ze situace 
konstrukce vozovky: 545,0m2=545,000 [A]m2</t>
  </si>
  <si>
    <t>ŠD, B, FR. 0-63 MM, TL. 150 MM</t>
  </si>
  <si>
    <t>digitálně odměřeno ze situace 
konstrukce vozovky: 545,0m2*1,4koef. rozš.=763,000 [A]m2</t>
  </si>
  <si>
    <t>56334</t>
  </si>
  <si>
    <t>VOZOVKOVÉ VRSTVY ZE ŠTĚRKODRTI TL. DO 200MM</t>
  </si>
  <si>
    <t>ŠD, A, FR. 0-32 MM, TL. 200 MM, POLOŽKA BUDE ČERPÁNA NA ŽÁDOST TDI A INVESTORA V PŘÍPADĚ NEVYHOVUJÍCÍ STÁVAJÍCÍ PODKLADNÍ VRSTVY ZÁMKOVÉ DLAŽBY</t>
  </si>
  <si>
    <t>digitálně odměřeno ze situace 
podkladní vrstva pod bet. dlažbou u p. p. č. 71/4: 8,03m2=8,030 [A]m2</t>
  </si>
  <si>
    <t>56930</t>
  </si>
  <si>
    <t>ZPEVNĚNÍ KRAJNIC ZE ŠTĚRKODRTI</t>
  </si>
  <si>
    <t>TL. 100 MM, HRUBÉ DRCENÉ KAMENIVO</t>
  </si>
  <si>
    <t>digitálně odměřeno ze situace 
nezpevněná krajnice a pojízdné plochy: 111,1m2*0,1m=11,110 [A]m3</t>
  </si>
  <si>
    <t>- dodání kameniva předepsané kvality a zrnitosti 
- rozprostření a zhutnění vrstvy v předepsané tloušťce 
- zřízení vrstvy bez rozlišení šířky, pokládání vrstvy po etapách</t>
  </si>
  <si>
    <t>PS-C C60 B5, 0,30 KG/M2</t>
  </si>
  <si>
    <t>574E46</t>
  </si>
  <si>
    <t>ASFALTOVÝ BETON PRO PODKLADNÍ VRSTVY ACP 16+, 16S TL. 50MM</t>
  </si>
  <si>
    <t>BET. DLAŽBA TVAR "KOST", VČ. LOŽNÉ VRSTVY Z BETONU C20/25nXF3, TL. 50 MM, 
POLOŽKA BUDE ČERPÁNA NA ŽÁDOST TDI A INVESTORA V PŘÍPADĚ PORUŠENÍ STÁVAJÍCÍ DLAŽBY PŘI PŘEDLÁŽDĚNÍ</t>
  </si>
  <si>
    <t>digitálně odměřeno ze situace 
u p. p. č. 71/4: 8,03m2=8,030 [A]m2</t>
  </si>
  <si>
    <t>VČ. BETONOVÉHO LOŽE TL. 50 MM, PŘÍPADNÁ NOVÁ DLAŽBA JE UVEDENA V POL. Č. 582622</t>
  </si>
  <si>
    <t>digitálně odměřeno ze situace 
předláždění stávající zámkové dlažby u p. p. č. 71/4: 8,03m2=8,030 [A]m2</t>
  </si>
  <si>
    <t>CETIN, a.s. : 23,0m=23,000 [A]m  
GasNet s.r.o.: 31,0m=31,000 [B]m  
Čez a.s. : 20,0m=20,000 [C]m 
Celkem: A+B+C=74,000 [D]m</t>
  </si>
  <si>
    <t>914122</t>
  </si>
  <si>
    <t>DOPRAVNÍ ZNAČKY ZÁKLADNÍ VELIKOSTI OCELOVÉ FÓLIE TŘ 1 - MONTÁŽ S PŘEMÍSTĚNÍM</t>
  </si>
  <si>
    <t>VČ. SLOUPKŮ, ZPĚTNÉ OSAZENÍ STÁVAJÍCÍHO SDZ</t>
  </si>
  <si>
    <t>IP 10a: 1ks=1,000 [A]ks 
B13: 1ks=1,000 [B]ks 
E13: 1ks=1,000 [C]ks 
IS 22a: 1ks=1,000 [D]ks 
Celkem: A+B+C+D=4,000 [E]ks</t>
  </si>
  <si>
    <t>položka zahrnuje: 
- dopravu demontované značky z dočasné skládky 
- osazení a montáž značky na místě určeném projektem 
- nutnou opravu poškozených částí 
nezahrnuje dodávku značky</t>
  </si>
  <si>
    <t>914123</t>
  </si>
  <si>
    <t>DOPRAVNÍ ZNAČKY ZÁKLADNÍ VELIKOSTI OCELOVÉ FÓLIE TŘ 1 - DEMONTÁŽ</t>
  </si>
  <si>
    <t>VČ. SLOUPKŮ, DOČASNÁ DEMONTÁŽ VČ. ULOŽENÍ NA MÍSTO URČENÉ SPRÁVCEM KOMUNIKACE</t>
  </si>
  <si>
    <t>dle zaměření stáv. stavu 
IP 10a: 1ks=1,000 [A]ks 
B13: 1ks=1,000 [B]ks 
E13: 1ks=1,000 [C]ks 
IS 22a: 1ks=1,000 [D]ks 
Celkem: A+B+C+D=4,000 [E]ks</t>
  </si>
  <si>
    <t>Položka zahrnuje odstranění, demontáž a odklizení materiálu s odvozem na předepsané místo</t>
  </si>
  <si>
    <t>917211</t>
  </si>
  <si>
    <t>ZÁHONOVÉ OBRUBY Z BETONOVÝCH OBRUBNÍKŮ ŠÍŘ 50MM</t>
  </si>
  <si>
    <t>OBRUBA 50/250/1000 MM, VČETNĚ BET. LOŽE C20/25nXF3, MIN. TL. 100 MM S BOČNÍ OPĚROU, 
POLOŽKA BUDE ČERPÁNA NA ŽÁDOST TDI A INVESTORA V PŘÍPADĚ POŠKOZENÍ U VJEZDU NA P. P. Č. 71/4</t>
  </si>
  <si>
    <t>digitálně odměřeno ze situace 
4,0m=4,000 [A]m</t>
  </si>
  <si>
    <t>Položka zahrnuje:  
dodání a pokládku betonových obrubníků o rozměrech předepsaných zadávací dokumentací betonové lože i boční betonovou opěrku.</t>
  </si>
  <si>
    <t>917224</t>
  </si>
  <si>
    <t>SILNIČNÍ A CHODNÍKOVÉ OBRUBY Z BETONOVÝCH OBRUBNÍKŮ ŠÍŘ 150MM</t>
  </si>
  <si>
    <t>OBRUBA 150/150/1000 MM, VČETNĚ BET. LOŽE C20/25nXF3, MIN. TL. 100 MM S BOČNÍ OPĚROU</t>
  </si>
  <si>
    <t>digitálně odměřeno ze situace 
44,5m=44,500 [A]m</t>
  </si>
  <si>
    <t>OBRUBA 150/250/1000 MM, VČETNĚ BET. LOŽE C20/25nXF3, MIN. TL. 100 MM S BOČNÍ OPĚROU</t>
  </si>
  <si>
    <t>digitálně odměřeno ze situace 
223,5m=223,500 [A]m</t>
  </si>
  <si>
    <t>Položka zahrnuje: 
dodání a pokládku betonových obrubníků o rozměrech předepsaných zadávací dokumentací 
betonové lože i boční betonovou opěrku.</t>
  </si>
  <si>
    <t>OBRUBA 150/300/1000 MM, VČETNĚ BET. LOŽE C20/25nXF3, MIN. TL. 100 MM S BOČNÍ OPĚROU</t>
  </si>
  <si>
    <t>digitálně odměřeno ze situace 
12,5m=12,500 [A]m</t>
  </si>
  <si>
    <t>91781</t>
  </si>
  <si>
    <t>VÝŠKOVÁ ÚPRAVA OBRUBNÍKŮ BETONOVÝCH</t>
  </si>
  <si>
    <t>digitálně odměřeno ze situace 
zpětné osazení betonového zahradního obrubníku: 22,0m=22,000 [A]m</t>
  </si>
  <si>
    <t>Položka výšková úprava obrub zahrnuje jejich vytrhání, očištění, manipulaci, nové betonové lože a osazení. Případné nutné doplnění novými obrubami se uvede v položkách 9172 až 9177.</t>
  </si>
  <si>
    <t>919112</t>
  </si>
  <si>
    <t>ŘEZÁNÍ ASFALTOVÉHO KRYTU VOZOVEK TL DO 100MM</t>
  </si>
  <si>
    <t>TL. 90 MM, PRACOVNÍ SPÁRA SE OŠETŘÍ DLE VL2 211.07 A TP 115</t>
  </si>
  <si>
    <t>digitálně odměřeno ze situace 
na začátku stavebních prací 
vozovka: 6,9m=6,900 [A]m 
u odvodňovacího žlabu: 5,36m=5,360 [B]m 
Celkem: A+B=12,260 [C]m</t>
  </si>
  <si>
    <t>SO 201</t>
  </si>
  <si>
    <t>OPRAVA MOSTU DRUŽSTEVNÍ DC-044L</t>
  </si>
  <si>
    <t>z pol. č. 17120: 94,17m3*1,8t/m3=169,506 [A]t</t>
  </si>
  <si>
    <t>z pol. č. 11332: 5,2m3*2,2t/m3=11,440 [A]t</t>
  </si>
  <si>
    <t>f</t>
  </si>
  <si>
    <t>KÁMEN, K FAKTURACI BUDOU DOLOŽENY VÁŽNÍ LÍSTKY ZE SKLÁDKY</t>
  </si>
  <si>
    <t>přebytečný materiál z pol. č.96613: 22,467m3*2,5t/m3=56,168 [A]t</t>
  </si>
  <si>
    <t>027121</t>
  </si>
  <si>
    <t>PROVIZORNÍ PŘÍSTUPOVÉ CESTY - ZŘÍZENÍ</t>
  </si>
  <si>
    <t>DOČASNÁ KOMUNIKACE Z R- MATERIÁLU TL. 250 MM, NA GEOTEXTILII S PLOŠNOU HMOTNOSTÍ 600 G/M2</t>
  </si>
  <si>
    <t>027123</t>
  </si>
  <si>
    <t>PROVIZORNÍ PŘÍSTUPOVÉ CESTY - ZRUŠENÍ</t>
  </si>
  <si>
    <t>SČVK a.s. - OCHRANA VODOVODU DLE POŽADAVKU A POKYNU SPRÁVCE</t>
  </si>
  <si>
    <t>GRIDSERVICES a.s. - OCHRANA NTL VEDENÍ NA POVODNÍ STRANĚ MOSTU DLE POŽADAVKU A POKYNU SPRÁVCE</t>
  </si>
  <si>
    <t>CETIN, a.s. - STRANOVÁ PŘELOŽKA OPTICKÉHO KABELU DO CHRÁNIČKY DN 75 MM DO NOVÉ ŽB. NÁVODNÍ ŘÍMSY</t>
  </si>
  <si>
    <t>029412</t>
  </si>
  <si>
    <t>OSTATNÍ POŽADAVKY - VYPRACOVÁNÍ MOSTNÍHO LISTU</t>
  </si>
  <si>
    <t>VČETNĚ ULOŽENÍ A ODVOZU DO RECYKLAČNÍHO STŘEDISKA, POPLATEK UVEDEN V POLOŽCE 014102.d</t>
  </si>
  <si>
    <t>bourání podkladních vozovkových vrstev v tl. 100 mm na mostě a předpolích: 
52,0m2*0,1m=5,200 [A]m3</t>
  </si>
  <si>
    <t>V TL. 40 MM, BUDE POUŽITO NA STAVBĚ DO KRAJNIC</t>
  </si>
  <si>
    <t>vozovka na mostě a předpolích: 52,0m2*0,04m=2,080 [A]m3</t>
  </si>
  <si>
    <t>VČ. LIKVIDACE VZNIKLÉHO ODPADU</t>
  </si>
  <si>
    <t>podél obrubníků: 3*1,0m=3,000 [A]m</t>
  </si>
  <si>
    <t>113766</t>
  </si>
  <si>
    <t>FRÉZOVÁNÍ DRÁŽKY PRŮŘEZU DO 800MM2 V ASFALTOVÉ VOZOVCE</t>
  </si>
  <si>
    <t>řezané spáry ve vozovce na mostě: 2*3,1m=6,200 [A]m 
podél římsy na vtoku: 2,3m=2,300 [B]m 
podél římsy na vtoku: 2,3m=2,300 [C]m 
Celkem: A+B+C=10,800 [D]m</t>
  </si>
  <si>
    <t>11525</t>
  </si>
  <si>
    <t>PŘEVEDENÍ VODY POTRUBÍM DN 600 NEBO ŽLABY R.O. DO 2,0M</t>
  </si>
  <si>
    <t>PROVIZORNÍ PŘEVEDENÍ VODY HDPE DN 400 MM</t>
  </si>
  <si>
    <t>20,0m=20,000 [A]m</t>
  </si>
  <si>
    <t>Položka převedení vody na povrchu zahrnuje zřízení, udržování a odstranění příslušného zařízení. Převedení vody se uvádí buď průměrem potrubí (DN) nebo délkou rozvinutého obvodu žlabu (r.o.).</t>
  </si>
  <si>
    <t>V TL. 100 MM, PONECHÁNO PRO ZPĚTNÉ OHUMUSOVÁNÍ</t>
  </si>
  <si>
    <t>digitálně odměřeno ze situace 
vlevo: 0,3m2*0,1m=0,030 [A]m3 
vpravo: (10,0m2+104,0m2)*0,1m=11,400 [B]m3 
Celkem: A+B=11,430 [C]m3</t>
  </si>
  <si>
    <t>položka zahrnuje sejmutí ornice bez ohledu na tloušťku vrstvy a její vodorovnou dopravu  
nezahrnuje uložení na trvalou skládku</t>
  </si>
  <si>
    <t>VČETNĚ NALOŽENÍ A ODVOZU DO RECYKLAČNÍHO STŘEDISKA, POPLATEK UVEDEN V POLOŽCE 014102.a</t>
  </si>
  <si>
    <t>výkop: 8,5m2*3,78m=32,130 [A]m3 
výkop u nábřežní zdi u opěry O1: 4,0m2*4,5m=18,000 [B]m3 
výkop u nábřežní zdi u opěry O2: 4,6m2*9,0m=41,400 [C]m3 
Celkem: A+B+C=91,530 [D]m3</t>
  </si>
  <si>
    <t>rýha pro kamenný zához: 0,8m2*(2,3m+1,0m)=2,640 [A]m3</t>
  </si>
  <si>
    <t>z pol. č. 13173: 91,53m3=91,530 [A]m3 
z pol. č. 13273: 2,64m3=2,640 [B]m3 
Celkem: A+B=94,170 [C]m3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</si>
  <si>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</si>
  <si>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ZEMINA VELMI VHODNÁ DO NÁSYPU</t>
  </si>
  <si>
    <t>za rubem opěry O1: 1,8m2*3,78m=6,804 [A]m3 
za rubem opěry O2: 1,8m2*3,78m=6,804 [B]m3 
za nábřežní zdí u opěry O1: 3,5m2*16,6m=58,100 [C]m3 
za nábřežní zdí u opěry O2: 2,6m2*12,5m=32,500 [D]m3 
zásyp u kamenné podezdívky: 0,5m2*5,9m+0,7m2*5,0m=6,450 [E]m3 
zásyp u opěrné zídky: 0,5m2*1,5m=0,750 [F]m3 
Celkem: A+B+C+D+E+F=111,408 [G]m3</t>
  </si>
  <si>
    <t>ŠD FR. 0-63 MM</t>
  </si>
  <si>
    <t>mezi základovými pasy opěr: 0,5m2*3,78m=1,890 [A]m3 
mezi základovými pasy nábřežních zdí: 4,8m2*0,72m=3,456 [B]m3 
Celkem: A+B=5,346 [C]m3</t>
  </si>
  <si>
    <t>ŠP FR. 0-16 MM</t>
  </si>
  <si>
    <t>ochranný obsyp u těsnící fólie 
za rubem opěry O1: 2,0m*3,78m*0,15m*2vrstvy=2,268 [A]m3 
za rubem opěry O2: 2,0m*3,78m*0,15m*2vrstvy=2,268 [B]m3 
Celkem: A+B=4,536 [C]m3</t>
  </si>
  <si>
    <t>ŠP FR. 8-32 MM</t>
  </si>
  <si>
    <t>ochranný obsyp tl. 300 mm 
za nábřežní zdí u opěry O1: 0,3m*1,2m*3,2m=1,152 [A]m3 
za nábřežní zdí u opěry O2: 0,3m*10,6m2=3,180 [B]m3 
Celkem: A+B=4,332 [C]m3</t>
  </si>
  <si>
    <t>17750</t>
  </si>
  <si>
    <t>ZEMNÍ HRÁZKY ZE ZEMIN NEPROPUSTNÝCH</t>
  </si>
  <si>
    <t>VČ. NATĚŽENÍ A DOVOZU, VČ. PE FÓLIE TL. 2 MM, VČ. ODSTRANĚNÍ</t>
  </si>
  <si>
    <t>3,0m3=3,000 [A]m3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</si>
  <si>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</si>
  <si>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digitálně odměřeno ze situace 
vlevo v místě ohumusování: 1,7m2=1,700 [A]m2 
vpravo v místě ohumusování: 3,3m2+93,0m2=96,300 [B]m2 
Celkem: A+B=98,000 [C]m2</t>
  </si>
  <si>
    <t>V TL. 100 MM</t>
  </si>
  <si>
    <t>digitálně odměřeno ze situace 
svah vlevo: 1,7m2*0,1m=0,170 [A]m3</t>
  </si>
  <si>
    <t>položka zahrnuje:  
nutné přemístění ornice z dočasných skládek vzdálených do 50m  
rozprostření ornice v předepsané tloušťce ve svahu přes 1:5</t>
  </si>
  <si>
    <t>digitálně odměřeno ze situace 
vpravo: 93,0m2*0,1m=9,300 [A]m3</t>
  </si>
  <si>
    <t>položka zahrnuje:  
nutné přemístění ornice z dočasných skládek vzdálených do 50m  
rozprostření ornice v předepsané tloušťce v rovině a ve svahu do 1:5</t>
  </si>
  <si>
    <t>digitálně odměřeno ze situace 
vlevo: 1,7m2=1,700 [A]m2 
vpravo: 93,0m2=93,000 [B]m2 
Celkem: A+B=94,700 [C]m2</t>
  </si>
  <si>
    <t>21331</t>
  </si>
  <si>
    <t>DRENÁŽNÍ VRSTVY Z BETONU MEZEROVITÉHO (DRENÁŽNÍHO)</t>
  </si>
  <si>
    <t>obsyp podélné drenáže  
za rubem opěr: 0,06m2*2*3,78m=0,454 [A]m3 
za rubem nábřežní zdi u opěry O2: 0,06m2*5,0m=0,300 [B]m3 
Celkem: A+B=0,754 [C]m3</t>
  </si>
  <si>
    <t>Položka zahrnuje:  
- dodávku předepsaného materiálu pro drenážní vrstvu, včetně mimostaveništní a vnitrostaveništní dopravy  
- provedení drenážní vrstvy předepsaných rozměrů a předepsaného tvaru</t>
  </si>
  <si>
    <t>21341</t>
  </si>
  <si>
    <t>DRENÁŽNÍ VRSTVY Z PLASTBETONU (PLASTMALTY)</t>
  </si>
  <si>
    <t>drenážní polymerní beton v ose odvodnění: 0,15m*0,035m*2,0m=0,011 [A]m3</t>
  </si>
  <si>
    <t>Položka zahrnuje: 
- dodávku předepsaného materiálu pro drenážní vrstvu, včetně mimostaveništní a vnitrostaveništní dopravy 
- provedení drenážní vrstvy předepsaných rozměrů a předepsaného tvaru</t>
  </si>
  <si>
    <t>ŠD FR. 0-63 MM, TL. 300 MM</t>
  </si>
  <si>
    <t>hutněný polštář: 40,0m2*0,3m=12,000 [A]m3</t>
  </si>
  <si>
    <t>261413</t>
  </si>
  <si>
    <t>VRTY PRO KOTVENÍ A INJEKTÁŽ TŘ IV NA POVRCHU D DO 25MM</t>
  </si>
  <si>
    <t>vrty pro spřahující trny úložného prahu a dříku opěry: 
2*0,3m*13ks*2=15,600 [A]m 
vrty pro spřahující trny kamenné opěrné zídky a stáv. kamenného čela: 
2*0,3m*3ks=1,800 [B]m 
2*0,3m*1ks=0,600 [C]m 
vrty pro spřahující trny základových pasů opěry a křídla na výtoku: 
2*0,3m*2ks*2=2,400 [D]m 
Celkem: A+B+C+D=20,400 [E]m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</si>
  <si>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</si>
  <si>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272325</t>
  </si>
  <si>
    <t>ZÁKLADY ZE ŽELEZOBETONU DO C30/37</t>
  </si>
  <si>
    <t>C30/37-XA1</t>
  </si>
  <si>
    <t>základový pas opěry 
O1: 0,8m*0,8m*3,775m=2,416 [A]m3 
O2: 0,8m*0,8m*3,775m=2,416 [B]m3 
Celkem: A+B=4,832 [C]m3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</si>
  <si>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</si>
  <si>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základ opěrné zdi  
u O1 na vtoku: 1,05m*0,8m*3,2m=2,688 [A]m3 
u O2 na vtoku: 1,05m*0,8m*8,0m=6,720 [B]m3 
Celkem: A+B=9,408 [C]m3</t>
  </si>
  <si>
    <t>C30/37-XA1, POLOŽKA BUDE ČERPÁNA POUZE NA ZÁKLADĚ POŽADAVKU TDI</t>
  </si>
  <si>
    <t>základ průčelního zdiva na výtoku: 1,4m*0,8m*1,0m+2,3m*0,8m*1,0m=2,960 [A]m3</t>
  </si>
  <si>
    <t>272365</t>
  </si>
  <si>
    <t>VÝZTUŽ ZÁKLADŮ Z OCELI 10505, B500B</t>
  </si>
  <si>
    <t>B500B</t>
  </si>
  <si>
    <t>2,5% z pol. č. 272325.a: 4,832m3*7,85t/m3*0,025=0,948 [A]t 
1% z pol. č. 272325.b: 9,408m3*7,85t/m3*0,01=0,739 [B]t 
Celkem: A+B=1,687 [C]t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</si>
  <si>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</si>
  <si>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B500B, POLOŽKA BUDE ČERPÁNA POUZE NA ZÁKLADĚ POŽADAVKU TDI</t>
  </si>
  <si>
    <t>1% z pol. č. 272325.c: 2,96m3*7,85t/m3*0,01=0,232 [A]t</t>
  </si>
  <si>
    <t>289972</t>
  </si>
  <si>
    <t>OPLÁŠTĚNÍ (ZPEVNĚNÍ) Z GEOMŘÍŽOVIN</t>
  </si>
  <si>
    <t>dvouosá geomříž: 40,0m2=40,000 [A]m2</t>
  </si>
  <si>
    <t>Položka zahrnuje:  
- dodávku předepsané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</si>
  <si>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28997F</t>
  </si>
  <si>
    <t>OPLÁŠTĚNÍ (ZPEVNĚNÍ) Z GEOTEXTILIE DO 600G/M2</t>
  </si>
  <si>
    <t>ochranná geotextilie pod a nad těsnící fólií za rubem opěr: 
u opěry O1: 2,35m*3,78m*2vrstvy=17,766 [A]m2 
u opěry O2: 2,35m*3,78m*2vrstvy=17,766 [B]m2 
Celkem: A+B=35,532 [C]m2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</si>
  <si>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</si>
  <si>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28999</t>
  </si>
  <si>
    <t>OPLÁŠTĚNÍ (ZPEVNĚNÍ) Z FÓLIE</t>
  </si>
  <si>
    <t>HDPE FÓLIE TL. 2 MM</t>
  </si>
  <si>
    <t>těsnící folie na podkladním betonu za rubem opěr:  
O1: 2,35m*3,78m=8,883 [A]m2 
O2: 2,35m*3,78m=8,883 [B]m2 
Celkem: A+B=17,766 [C]m2</t>
  </si>
  <si>
    <t>Položka zahrnuje:  
- dodávku předepsané fólie  
- úpravu, očištění a ochranu podkladu  
- přichycení k podkladu, případně zatížení  
- úpravy spojů a zajištění okrajů  
- úpravy pro odvodnění  
- nutné přesahy  
- mimostaveništní a vnitrostaveništní dopravu</t>
  </si>
  <si>
    <t>31717</t>
  </si>
  <si>
    <t>KOVOVÉ KONSTRUKCE PRO KOTVENÍ ŘÍMSY</t>
  </si>
  <si>
    <t>KG</t>
  </si>
  <si>
    <t>VČETNĚ VRTŮ A ZÁLIVKY</t>
  </si>
  <si>
    <t>2*3ks*5,24kg/ks=31,440 [A]kg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</si>
  <si>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</si>
  <si>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</si>
  <si>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</si>
  <si>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C30/37-XF4, XD3, XC4, VČ. GUMOVÉ MATRICE PRO VYZNAČENÍ LETOPOČTU</t>
  </si>
  <si>
    <t>2*0,21m2*2,3m=0,966 [A]m3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</si>
  <si>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</si>
  <si>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</si>
  <si>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</si>
  <si>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3% z pol. č. 317325: 0,966m3*7,85t/m3*0,03=0,227 [A]t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</si>
  <si>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</si>
  <si>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327212</t>
  </si>
  <si>
    <t>ZDI OPĚRNÉ, ZÁRUBNÍ, NÁBŘEŽNÍ Z LOMOVÉHO KAMENE NA MC</t>
  </si>
  <si>
    <t>UŽITÝ KÁMEN ZE STAVBY, VYZDĚNÉ NA VAZBU BĚHOUN - VAZÁK, VČ. DILATAČNÍ SPÁRY, VČETNĚ VYÚSTĚNÍ STÁVAJÍCÍHO KAMENNÉHO DESKOVÉHO PROPUSTKU V NÁBŘEŽNÍ ZDI</t>
  </si>
  <si>
    <t>dřík opěry O1: 0,6m*0,5m*3,775m=1,133 [A]m3 
dřík opěry O2: 0,6m*0,5m*3,775m=1,133 [B]m3 
v líci dříku opěrné nábřežní zdi  
u O1 na vtoku: 0,25m*1,7m*3,2m=1,360 [C]m3 
u O2 na vtoku: 10,6m2*0,25m=2,650 [D]m3 
kamenná podezdívka plotu: 0,35m*(1,0m+1,2m)/2*5,9m=2,272 [E]m3 
Celkem: A+B+C+D+E=8,548 [F]m3</t>
  </si>
  <si>
    <t>položka zahrnuje dodávku a osazení lomového kamene, jeho výběr a případnou úpravu, dodávku předepsané malty, spárování.</t>
  </si>
  <si>
    <t>333325</t>
  </si>
  <si>
    <t>MOSTNÍ OPĚRY A KŘÍDLA ZE ŽELEZOVÉHO BETONU DO C30/37</t>
  </si>
  <si>
    <t>C30/37-XF3, VČ. DILATAČNÍ SPÁRY</t>
  </si>
  <si>
    <t>dřík opěrné zdi  
u O1 na vtoku: 0,75m*1,7m*3,2m=4,080 [A]m3 
u O2 na vtoku: 10,6m2*0,75m=7,950 [B]m3 
opěrná zídka přikotvená ke stáv. čelu: 0,6m*1,0m*1,0m=0,600 [C]m3 
odpočet kamene v líci: 
dřík opěrné nábřežní zdi u O1 na vtoku : -0,25m*1,7m*3,2m=-1,360 [D]m3 
dřík opěrné nábřežní zdi u O2 na vtoku : -0,25m*10,6m2=-2,650 [E]m3 
opěrná zídka přikotvená ke stáv. čelu: -0,25m*1,0m*1,0m=-0,250 [F]m3 
Celkem: A+B+C+D+E+F=8,370 [G]m3</t>
  </si>
  <si>
    <t>C30/37-XF4,XD3,XC4, VČ. DILATAČNÍ SPÁRY</t>
  </si>
  <si>
    <t>úložný práh O1: 0,6m*(0,41m+0,525m)/2*3,78m=1,060 [A]m3 
úložný práh O2: 0,6m*(0,485m+0,595m)/2*3,78m=1,225 [B]m3 
Celkem: A+B=2,285 [C]m3</t>
  </si>
  <si>
    <t>C30/37-XF3, POLOŽKA BUDE ČERPÁNA POUZE NA ZÁKLADĚ POŽADAVKU TDI</t>
  </si>
  <si>
    <t>dřík čelní zdi na výtoku: 0,75m*1,4m*(1,1m+2,1m)=3,360 [A]m3 
odpočet kamene v líci: 
-0,25m*1,4m*(1,1m+2,1m)=-1,120 [B]m3 
Celkem: A+B=2,240 [C]m3</t>
  </si>
  <si>
    <t>333365</t>
  </si>
  <si>
    <t>VÝZTUŽ MOSTNÍCH OPĚR A KŘÍDEL Z OCELI 10505, B500B</t>
  </si>
  <si>
    <t>1% z pol. č. 333325.a: 8,37m3*7,85t/m3*0,01=0,657 [A]t 
2,5% z pol. č. 333325.b: 2,285m3*7,85t/m3*0,025=0,448 [B]t 
Celkem: A+B=1,105 [C]t</t>
  </si>
  <si>
    <t>1% z pol. č. 333325.c: 2,66m3*7,85t/m3*0,01=0,209 [A]t</t>
  </si>
  <si>
    <t>333366</t>
  </si>
  <si>
    <t>VÝZTUŽ MOSTNÍCH OPĚR A KŘÍDEL Z KARI SÍTÍ</t>
  </si>
  <si>
    <t>1% z pol. č. 333325.a: 8,37m3*7,85t/m3*0,01=0,657 [A]t</t>
  </si>
  <si>
    <t>POLOŽKA BUDE ČERPÁNA POUZE NA ZÁKLADĚ POŽADAVKU TDI</t>
  </si>
  <si>
    <t>1% z pol. č. 333325.c: 2,24m3*7,85t/m3*0,01=0,176 [A]t</t>
  </si>
  <si>
    <t>421325</t>
  </si>
  <si>
    <t>MOSTNÍ NOSNÉ DESKOVÉ KONSTRUKCE ZE ŽELEZOBETONU C30/37</t>
  </si>
  <si>
    <t>C30/37-XF2, XD1, XC4, VČETNĚ ÚPRAVY POVRCHU BROKOVÁNÍM, VČETNĚ PODSKRUŽENÍ</t>
  </si>
  <si>
    <t>1,3m2*2,205m=2,867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</si>
  <si>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</si>
  <si>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421365</t>
  </si>
  <si>
    <t>VÝZTUŽ MOSTNÍ DESKOVÉ KONSTRUKCE Z OCELI 10505, B500B</t>
  </si>
  <si>
    <t>2,5% z pol. č. 421325: 2,867m3*7,85t/m3*0,025=0,563 [A]t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</si>
  <si>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</si>
  <si>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42838</t>
  </si>
  <si>
    <t>KLOUB ZE ŽELEZOBETONU VČET VÝZTUŽE</t>
  </si>
  <si>
    <t>2*3,78m=7,560 [A]m</t>
  </si>
  <si>
    <t>Položka kloub ze železobetonu zahrnuje pouze zhotovení kloubu (zřízení a odstranění vložky pro pérové a vrubové klouby a pod.), beton a výztuž musí být zahrnuta v příslušných konstrukčních částech. Beton a výztuž samostatného kloubu (např. kyvné sloupečky) se zařazují jako vodorovná konstrukce.</t>
  </si>
  <si>
    <t>C12/15-X0</t>
  </si>
  <si>
    <t>pod rubovou drenáží 
za rubem opěr: 0,16m2*2*3,78m=1,210 [A]m3 
za rubem zdi: 3,9m2*0,15m=0,585 [B]m3 
pod základovým pasem opěry O1: 3,8m2*0,1m=0,380 [C]m3 
pod základovým pasem opěry O2: 3,8m2*0,1m=0,380 [D]m3 
pod základem nábřežní zdi u opěry O1: 4,1m2*0,1m=0,410 [E]m3 
pod základem nábřežní zdi u opěry O2: 10,1m2*0,1m=1,010 [F]m3 
pod kamennou podezdívkou plotu: 0,55m*0,1m*5,9m=0,325 [G]m3 
Celkem: A+B+C+D+E+F+G=4,300 [H]m3</t>
  </si>
  <si>
    <t>451314</t>
  </si>
  <si>
    <t>PODKLADNÍ A VÝPLŇOVÉ VRSTVY Z PROSTÉHO BETONU C25/30</t>
  </si>
  <si>
    <t>C25/30n-XF3</t>
  </si>
  <si>
    <t>pod zádlažbou za římsami: 3*0,5m2*0,15m=0,225 [A]m3 
pod odlážděním koryta potoka a přilehlých svahů: 9,0m2*0,15m=1,350 [B]m3 
Celkem: A+B=1,575 [C]m3</t>
  </si>
  <si>
    <t>pod zádlažbou za římsami: 3*0,5m2*0,1m=0,150 [A]m3 
pod odlážděním koryta potoka a přilehlých svahů: 9,0m2*0,1m=0,900 [B]m3 
Celkem: A+B=1,050 [C]m3</t>
  </si>
  <si>
    <t>45860</t>
  </si>
  <si>
    <t>VÝPLŇ ZA OPĚRAMI A ZDMI Z MEZEROVITÉHO BETONU</t>
  </si>
  <si>
    <t>MCB8</t>
  </si>
  <si>
    <t>za rubem opěry O1: 0,25m2*3,78m=0,945 [A]m3 
za rubem opěry O2: 0,9m2*3,78m=3,402 [B]m3 
Celkem: A+B=4,347 [C]m3</t>
  </si>
  <si>
    <t>položka zahrnuje:  
- dodávku mezerovitého betonu předepsané kvality a zásyp se zhutněním včetně mimostaveništní a vnitrostaveništní dopravy</t>
  </si>
  <si>
    <t>46251</t>
  </si>
  <si>
    <t>ZÁHOZ Z LOMOVÉHO KAMENE</t>
  </si>
  <si>
    <t>TĚŽKÝ KAMENNÝ ZÁHOZ PROSYPANÝ ZEMINOU, PLYNULE NAPOJIT NA STÁVAJÍCÍ KORYTO POTOKA</t>
  </si>
  <si>
    <t>0,8m2*(2,3m+1,0m)=2,640 [A]m3</t>
  </si>
  <si>
    <t>položka zahrnuje:  
- dodávku a zához lomového kamene předepsané frakce včetně mimostaveništní a vnitrostaveništní dopravy  
není-li v zadávací dokumentaci uvedeno jinak, jedná se o nakupovaný materiál</t>
  </si>
  <si>
    <t>46321</t>
  </si>
  <si>
    <t>ROVNANINA Z LOMOVÉHO KAMENE</t>
  </si>
  <si>
    <t>TĚŽKÁ KAMENNÁ ROVNANINA S VYKLÍNOVÁNÍM, PROSYPANÁ ZEMINOU, HMOTNOST KAMENE MIN. 200 KG</t>
  </si>
  <si>
    <t>opevnění levého břehu na vtoku: 1,0m2*8,0m=8,000 [A]m3</t>
  </si>
  <si>
    <t>položka zahrnuje: 
- dodávku a vyrovnání lomového kamene předepsané frakce do předepsaného tvaru včetně mimostaveništní a vnitrostaveništní dopravy 
není-li v zadávací dokumentaci uvedeno jinak, jedná se o nakupovaný materiál</t>
  </si>
  <si>
    <t>zádlažba za římsami: 3*0,5m2*0,2m=0,300 [A]m3 
odláždění koryta potoka a přilehlých svahů: 9,0m2*0,2m=1,800 [B]m3 
Celkem: A+B=2,100 [C]m3</t>
  </si>
  <si>
    <t>467314</t>
  </si>
  <si>
    <t>STUPNĚ A PRAHY VODNÍCH KORYT Z PROSTÉHO BETONU C25/30</t>
  </si>
  <si>
    <t>0,6m*0,8m*(1,5m+1,0m)=1,200 [A]m3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</si>
  <si>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</si>
  <si>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digitálně odměřeno ze situace 
2vrstvy*28,75m2=57,500 [A]m2 
odpočet plochy mostu: -3,0m*2,205m=-6,615 [B]m2 
Celkem: A+B=50,885 [C]m2</t>
  </si>
  <si>
    <t>56363</t>
  </si>
  <si>
    <t>VOZOVKOVÉ VRSTVY Z RECYKLOVANÉHO MATERIÁLU TL DO 150MM</t>
  </si>
  <si>
    <t>TL. 150 MM</t>
  </si>
  <si>
    <t>nezpevněná komunikace na levé návodní straně: 93,5m2=93,500 [A]m2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</si>
  <si>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</si>
  <si>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R-MATERIÁL ZE STAVBY</t>
  </si>
  <si>
    <t>krajnice š. 500 mm: 0,5m*0,15m*8,0m=0,600 [A]m3 
krajnice š. 600 mm: 0,6m*0,15m*(7,0m+5,0m)=1,080 [B]m3 
Celkem: A+B=1,680 [C]m3</t>
  </si>
  <si>
    <t>PI-C 0,8 KG/M2</t>
  </si>
  <si>
    <t>digitálně odměřeno ze situace 
z pol. č. 574E46: 48,385m2=48,385 [A]m2</t>
  </si>
  <si>
    <t>572213</t>
  </si>
  <si>
    <t>SPOJOVACÍ POSTŘIK Z EMULZE DO 0,5KG/M2</t>
  </si>
  <si>
    <t>PS-C 0,3 KG/M2</t>
  </si>
  <si>
    <t>digitálně odměřeno ze situace 
z pol. č. 574A34: 55,0m2=55,000 [A]m2 
z pol. č. 574E46: 48,385m2=48,385 [B]m2 
Celkem: A+B=103,385 [C]m2</t>
  </si>
  <si>
    <t>574A34</t>
  </si>
  <si>
    <t>ASFALTOVÝ BETON PRO OBRUSNÉ VRSTVY ACO 11+, 11S TL. 40MM</t>
  </si>
  <si>
    <t>ACO 11+</t>
  </si>
  <si>
    <t>digitálně odměřeno ze situace 
vozovka na předpolích mostu a na mostě: 55,0m2=55,000 [A]m2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</si>
  <si>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</si>
  <si>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574C56</t>
  </si>
  <si>
    <t>ASFALTOVÝ BETON PRO LOŽNÍ VRSTVY ACL 16+, 16S TL. 60MM</t>
  </si>
  <si>
    <t>ACL 16+</t>
  </si>
  <si>
    <t>ACP 16+</t>
  </si>
  <si>
    <t>digitálně odměřeno ze situace 
vozovka na předpolích mostu a na mostě: 55,0m2=55,000 [A]m2 
odpočet plochy mostu: -3,0m*2,205m=-6,615 [B]m2 
Celkem: A+B=48,385 [C]m2</t>
  </si>
  <si>
    <t>575C03</t>
  </si>
  <si>
    <t>LITÝ ASFALT MA IV (OCHRANA MOSTNÍ IZOLACE) 11</t>
  </si>
  <si>
    <t>ochrana izolace tl. 35 mm: 3,0m*2,205m*0,035m=0,232 [A]m3</t>
  </si>
  <si>
    <t>podél obrubníků: 3*1,0m=3,000 [A]m 
výplň řezané spáry ve vozovce v místě napojení na stávající vozovku: 3,2m+2,7m=5,900 [B]m 
podél římsy na vtoku: 2,3m=2,300 [C]m 
podél římsy na výtoku: 2,3m=2,300 [D]m 
Celkem: A+B+C+D=13,500 [E]m</t>
  </si>
  <si>
    <t>položka zahrnuje: 
- dodávku předepsaného materiálu 
- vyčištění a výplň spar tímto materiálem</t>
  </si>
  <si>
    <t>Úpravy povrchů, podlahy, výplně otvorů</t>
  </si>
  <si>
    <t>62745</t>
  </si>
  <si>
    <t>SPÁROVÁNÍ STARÉHO ZDIVA CEMENTOVOU MALTOU</t>
  </si>
  <si>
    <t>spárování průčelního zdiva: 0,6m2+1,4m2=2,000 [A]m2</t>
  </si>
  <si>
    <t>položka zahrnuje:  
dodávku veškerého materiálu potřebného pro předepsanou úpravu v předepsané kvalitě  
vyčištění spar (vyškrábání), vypláchnutí spar vodou, očištění povrchu  
spárování  
odklizení suti a přebytečného materiálu  
potřebná lešení</t>
  </si>
  <si>
    <t>711132</t>
  </si>
  <si>
    <t>IZOLACE BĚŽNÝCH KONSTRUKCÍ PROTI VOLNĚ STÉKAJÍCÍ VODĚ ASFALTOVÝMI PÁSY</t>
  </si>
  <si>
    <t>překrytí spáry NK a úložného prahu: 0,3m*3,78m*2=2,268 [A]m2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</si>
  <si>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</si>
  <si>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711442</t>
  </si>
  <si>
    <t>IZOLACE MOSTOVEK CELOPLOŠNÁ ASFALTOVÝMI PÁSY S PEČETÍCÍ VRSTVOU</t>
  </si>
  <si>
    <t>NAIP TL. 5 MM</t>
  </si>
  <si>
    <t>4,5m*3,7m=16,650 [A]m2</t>
  </si>
  <si>
    <t>položka zahrnuje: 
- dodání  předepsaného izolačního materiálu 
- očištění a ošetření podkladu, zadávací dokumentace může zahrnout i případné vyspravení 
- zřízení izolace jako kompletního povlaku včetně položení pečetící vrstvy,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</t>
  </si>
  <si>
    <t>711502</t>
  </si>
  <si>
    <t>OCHRANA IZOLACE NA POVRCHU ASFALTOVÝMI PÁSY</t>
  </si>
  <si>
    <t>NAPŘ. FOALBIT</t>
  </si>
  <si>
    <t>ochrana izolace pod římsou: 0,5m*2*2,3m=2,300 [A]m2</t>
  </si>
  <si>
    <t>ochrana izolace 
opěra O1: 2,2m*3,78m+1,0m*3,78m+2*1,5m2=15,096 [A]m2 
opěra O2: 2,4m*3,78m+1,0m*3,78m+2*1,5m2=15,852 [B]m2 
nábřežní zeď u opěry O1: 2,8m*3,1m+1,2m*3,25m+2,0m2=14,580 [C]m2 
nábřežní zeď u opěry O2: 2,9m*7,8m+1,5m*8,15m+2,1m2=36,945 [D]m2 
Celkem: A+B+C+D=82,473 [E]m2</t>
  </si>
  <si>
    <t>78382</t>
  </si>
  <si>
    <t>NÁTĚRY BETON KONSTR TYP S2 (OS-B)</t>
  </si>
  <si>
    <t>hydrofobní nátěr římsy: (0,15m+0,6m+0,45m+0,25m)*2,3m*2-(0,15m+0,25m)*2,3m*2=4,830 [A]m2 
ochranný nátěr plochy NK: (0,4m+0,28m+0,35m+0,28m)*2,205m=2,889 [B]m2 
Celkem: A+B=7,719 [C]m2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</si>
  <si>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</si>
  <si>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</si>
  <si>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</si>
  <si>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obrubníková hrana římsy: (0,15m+0,25m)*2,3m*2=1,840 [A]m2</t>
  </si>
  <si>
    <t>86733</t>
  </si>
  <si>
    <t>CHRÁNIČKY Z TRUB OCEL PODÉL PŮLENÝCH DN DO 150MM</t>
  </si>
  <si>
    <t>DN 150 MM</t>
  </si>
  <si>
    <t>ochrana vodovodu pod korytem: 2ks*3,0m=6,000 [A]m 
pod průčelním zdivem: 2ks*3,0m=6,000 [B]m 
Celkem: A+B=12,000 [C]m</t>
  </si>
  <si>
    <t>položky pro zhotovení potrubí platí bez ohledu na sklon.  
zahrnuje:  
- výrobní dokumentaci (včetně technologického předpisu)  
- dodání veškerého trubního a pomocného materiálu  (trouby včetně podélného rozpůlení,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  
- opláštění dle dokumentace a nutné opravy opláštění při jeho poškození</t>
  </si>
  <si>
    <t>87434</t>
  </si>
  <si>
    <t>POTRUBÍ Z TRUB PLASTOVÝCH ODPADNÍCH DN DO 200MM</t>
  </si>
  <si>
    <t>PLNÁ TRUBKA HDPE DN 180 MM</t>
  </si>
  <si>
    <t>vyústění drenáže skrz 
úložný práh: 0,9m*2=1,800 [A]m 
skrz dřík kamenné zdi: 1,05m=1,050 [B]m 
Celkem: A+B=2,850 [C]m</t>
  </si>
  <si>
    <t>PLNÁ TRUBKA PVC DN 200 MM</t>
  </si>
  <si>
    <t>prostup pro vyústění drenáže skrz 
úložný práh: 0,62m*2=1,240 [A]m 
dřík kamenné zdi: 0,75m=0,750 [B]m 
Celkem: A+B=1,990 [C]m</t>
  </si>
  <si>
    <t>87533</t>
  </si>
  <si>
    <t>POTRUBÍ DREN Z TRUB PLAST DN DO 150MM</t>
  </si>
  <si>
    <t>POLODĚROVANÁ TRUBKA HDPE DN 150 MM</t>
  </si>
  <si>
    <t>podélná drenáž 
za opěrou: 2*3,8m=7,600 [A]m 
za zdí: 5,0m=5,000 [B]m 
Celkem: A+B=12,600 [C]m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</si>
  <si>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</si>
  <si>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87627</t>
  </si>
  <si>
    <t>CHRÁNIČKY Z TRUB PLASTOVÝCH DN DO 100MM</t>
  </si>
  <si>
    <t>DN 75 MM</t>
  </si>
  <si>
    <t>rezervní chráničky v římse: 2ks*2,3m=4,600 [A]m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</si>
  <si>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</si>
  <si>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9112B1</t>
  </si>
  <si>
    <t>ZÁBRADLÍ MOSTNÍ SE SVISLOU VÝPLNÍ - DODÁVKA A MONTÁŽ</t>
  </si>
  <si>
    <t>VÝŠKY 1,1 M, VČETNĚ PKO A KOTEVNÍCH DESEK, OCEL TŘÍDY S 235</t>
  </si>
  <si>
    <t>2*2,3m+2*0,75m=6,100 [A]m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</si>
  <si>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</si>
  <si>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917223</t>
  </si>
  <si>
    <t>SILNIČNÍ A CHODNÍKOVÉ OBRUBY Z BETONOVÝCH OBRUBNÍKŮ ŠÍŘ 100MM</t>
  </si>
  <si>
    <t>ZÁHONOVÝ OBRUBNÍK 100/250/1000 MM DO PROSTŘEDÍ XF4, VČ. SPÁROVÁNÍ CEM. MALTOU MC25 XF4</t>
  </si>
  <si>
    <t>záhonový obrubník: 2*1,4m=2,800 [A]m</t>
  </si>
  <si>
    <t>Položka zahrnuje:  
dodání a pokládku betonových obrubníků o rozměrech předepsaných zadávací dokumentací  
betonové lože i boční betonovou opěrku.</t>
  </si>
  <si>
    <t>OBRUBNÍK 150/250/1000 MM DO PROSTŘEDÍ XF4, VČ. SPÁROVÁNÍ CEM. MALTOU MC25 XF4</t>
  </si>
  <si>
    <t>3*1,0m=3,000 [A]m</t>
  </si>
  <si>
    <t>87</t>
  </si>
  <si>
    <t>oddělující řez ve stávající vozovce: 3,2m+2,7m=5,900 [A]m</t>
  </si>
  <si>
    <t>88</t>
  </si>
  <si>
    <t>93135</t>
  </si>
  <si>
    <t>TĚSNĚNÍ DILATAČ SPAR PRYŽ PÁSKOU NEBO KRUH PROFILEM</t>
  </si>
  <si>
    <t>předtěsnění zálivky v krytu vozovky 
podél římsy na vtoku: 2,3m=2,300 [A]m 
podél římsy na výtoku: 2,3m=2,300 [B]m 
Celkem: A+B=4,600 [C]m</t>
  </si>
  <si>
    <t>položka zahrnuje dodávku a osazení předepsaného materiálu, očištění ploch spáry před úpravou, očištění okolí spáry po úpravě</t>
  </si>
  <si>
    <t>89</t>
  </si>
  <si>
    <t>93139</t>
  </si>
  <si>
    <t>TĚSNĚNÍ DILATAČ SPAR MATERIÁLEM PRO EMZ</t>
  </si>
  <si>
    <t>ROZMĚR 20 X 40 MM</t>
  </si>
  <si>
    <t>výplň řezané spáry ve vozovce: 0,02m*0,04m*3,1m*2ks=0,005 [A]m3</t>
  </si>
  <si>
    <t>položka zahrnuje úpravu spáry a přípravu povrchu (nahřátí, penetraci stěn), dodání a pokládku předepsané směsi  
nezahrnuje těsnící profil</t>
  </si>
  <si>
    <t>90</t>
  </si>
  <si>
    <t>93650</t>
  </si>
  <si>
    <t>DROBNÉ DOPLŇK KONSTR KOVOVÉ</t>
  </si>
  <si>
    <t>spřahující trny úložného prahu a dříku opěry - D 20 mm, DL. 0,75 m, á 0,3 m: 
2*0,75m*13ks*2*2,466kg/m=96,174 [A]kg 
spřahující trny dříku opěry a základového pasu - D 20 mm, DL. 1,2 m, á 0,5 m: 
2*1,2m*8ks*2*2,466kg/m=94,694 [B]kg 
spřahující trny kamenné opěrné zídky a stáv. kamenného čela - D 20 mm, DL. 0,75 m, á 0,3 m: 
2*0,75m*3ks*2,466kg/m=11,097 [C]kg 
2*0,75m*1ks*2,466kg/m=3,699 [D]kg 
spřahující trny základových pasů opěry a křídla na výtoku - D 20 mm, DL. 0,6 m, á 0,3 m: 
2*0,6m*2ks*2*2,466kg/m=11,837 [E]kg 
Celkem: A+B+C+D+E=217,501 [F]kg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</si>
  <si>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</si>
  <si>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91</t>
  </si>
  <si>
    <t>936502</t>
  </si>
  <si>
    <t>DROBNÉ DOPLŇK KONSTR KOVOVÉ POZINK</t>
  </si>
  <si>
    <t>VČETNĚ PKO</t>
  </si>
  <si>
    <t>výztuž vrubového kloubu - kotevní trn D 20 á 300 mm: 0,5m*13ks*2*2,466kg/m=32,058 [A]kg</t>
  </si>
  <si>
    <t>položka zahrnuje:  
- dílenská dokumentace, včetně technologického předpisu spojování  
- dodání  materiálu  v požadované kvalitě a výroba konstrukce i dílenská (včetně  pomůcek,  přípravků a prostředků pro výrobu) bez ohledu na náročnost a její hmotnost, dílenská montáž  
- dodání spojovacího materiálu  
- zřízení  montážních  a  dilatačních  spojů,  spar, včetně potřebných úprav, vložek, opracování, očištění a ošetření  
- podpěr. konstr. a lešení všech druhů pro montáž konstrukcí i doplňkových, včetně požadovaných otvorů, ochranných a bezpečnostních opatření a základů pro tyto konstrukce a lešení  
- jakákoliv doprava a manipulace dílců  a  montážních  sestav,  včetně  dopravy konstrukce z výrobny na stavbu  
- montáž konstrukce na staveništi, včetně montážních prostředků a pomůcek a zednických výpomocí  
- výplň, těsnění a tmelení spar a spojů  
- čištění konstrukce a odstranění všech vrubů (vrypy, otlačeniny a pod.)  
- všechny druhy ocelového kotvení  
- dílenskou přejímku a montážní prohlídku, včetně požadovaných dokladů  
- zřízení kotevních otvorů nebo jam, nejsou-li částí jiné konstrukce, jejich úpravy, očištění a ošetření  
- osazení kotvení nebo přímo částí konstrukce do podpůrné konstrukce nebo do zeminy  
- výplň kotevních otvorů  (příp.  podlití  patních  desek)  maltou,  betonem  nebo  jinou speciální hmotou, vyplnění jam zeminou  
- předepsanou protikorozní ochranu a nátěry konstrukcí  
- osazení měřících zařízení a úpravy pro ně  
- ochranná opatření před účinky bludných proudů</t>
  </si>
  <si>
    <t>92</t>
  </si>
  <si>
    <t>938443</t>
  </si>
  <si>
    <t>OČIŠTĚNÍ ZDIVA OTRYSKÁNÍM TLAKOVOU VODOU DO 1000 BARŮ</t>
  </si>
  <si>
    <t>S OSTROHRANNÝM ABRAZIVEM, TLAK DO 800 BAR (BUDE UPRAVEN NA STAVBĚ DLE POTŘEBY)</t>
  </si>
  <si>
    <t>očištění průčelního zdiva: 0,6m2+1,4m2=2,000 [A]m2</t>
  </si>
  <si>
    <t>položka zahrnuje očištění předepsaným způsobem včetně odklizení vzniklého odpadu</t>
  </si>
  <si>
    <t>93</t>
  </si>
  <si>
    <t>96613</t>
  </si>
  <si>
    <t>BOURÁNÍ KONSTRUKCÍ Z KAMENE NA MC</t>
  </si>
  <si>
    <t>BUDE POUŽITO NA STAVBĚ (VIZ POLOŽKA Č. 327212 = 8,548 M3),  
VČETNĚ ODVOZU A ULOŽENÍ PŘEBYTEČNÉHO MATERIÁLU (31,015 M3-8,548 M3=22,467 M3) DO RECYKLAČNÍHO STŘEDISKA, POPLATEK ZA SKLÁDKU UVEDEN V POLOŽCE 014102.f</t>
  </si>
  <si>
    <t>základ a dřík opěry O1: 1,2m2*5,0m=6,000 [A]m3 
základ a dřík opěry O2: 1,2m2*5,0m=6,000 [B]m3 
nosná konstrukce: 4,64m*1,5m*0,25m=1,740 [C]m3 
ubourání průčelního zdiva: (1,5m2+3,0m2)*0,6m=2,700 [D]m3 
nábřežní zeď u opěry O1: 1,2m2*3,6m=4,320 [E]m3 
nábřežní zeď u opěry O2: 1,4m2*5,9m=8,260 [F]m3 
podezdívka plotu: 0,35m*1,0m*5,7m=1,995 [G]m3 
Celkem: A+B+C+D+E+F+G=31,015 [H]m3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</si>
  <si>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</si>
  <si>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94</t>
  </si>
  <si>
    <t>966841</t>
  </si>
  <si>
    <t>ODSTRANĚNÍ OPLOCENÍ DŘEVĚNÉHO</t>
  </si>
  <si>
    <t>DEMONTÁŽ A ZPĚTNÁ MONTÁŽ</t>
  </si>
  <si>
    <t>demontáž a zpětná montáž stáv. dřevěného plotu: 5,9m*1,5m=8,850 [A]m2</t>
  </si>
  <si>
    <t>položka zahrnuje:  
- kompletní bourací práce včetně odstranění základových konstrukcí a nezbytného rozsahu zemních prací,  
- veškerou manipulaci s vybouranou sutí a hmotami včetně uložení na skládku,  
- veškeré další práce plynoucí z technologického předpisu a z platných předpisů,  
- odstranění sloupků z jiného materiálu, odstranění vrat a vrátek  
nezahrnuje poplatek za skládku, který se vykazuje v položce 0141**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</si>
</sst>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SUM(C10:C13)</f>
      </c>
      <c r="D6" s="1"/>
      <c r="E6" s="1"/>
    </row>
    <row r="7" spans="1:5" ht="12.75" customHeight="1">
      <c r="A7" s="1"/>
      <c r="B7" s="4" t="s">
        <v>4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81</v>
      </c>
      <c r="B11" s="20" t="s">
        <v>82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518</v>
      </c>
      <c r="B12" s="20" t="s">
        <v>519</v>
      </c>
      <c r="C12" s="21">
        <f>'SO 104'!I3</f>
      </c>
      <c r="D12" s="21">
        <f>'SO 104'!O2</f>
      </c>
      <c r="E12" s="21">
        <f>C12+D12</f>
      </c>
    </row>
    <row r="13" spans="1:5" ht="12.75" customHeight="1">
      <c r="A13" s="20" t="s">
        <v>628</v>
      </c>
      <c r="B13" s="20" t="s">
        <v>629</v>
      </c>
      <c r="C13" s="21">
        <f>'SO 201'!I3</f>
      </c>
      <c r="D13" s="21">
        <f>'SO 201'!O2</f>
      </c>
      <c r="E13" s="21">
        <f>C13+D13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9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63.75">
      <c r="A10" s="35" t="s">
        <v>49</v>
      </c>
      <c r="E10" s="36" t="s">
        <v>50</v>
      </c>
    </row>
    <row r="11" spans="1:5" ht="12.75">
      <c r="A11" s="37" t="s">
        <v>51</v>
      </c>
      <c r="E11" s="38" t="s">
        <v>46</v>
      </c>
    </row>
    <row r="12" spans="1:5" ht="12.75">
      <c r="A12" t="s">
        <v>52</v>
      </c>
      <c r="E12" s="36" t="s">
        <v>53</v>
      </c>
    </row>
    <row r="13" spans="1:16" ht="12.75">
      <c r="A13" s="25" t="s">
        <v>44</v>
      </c>
      <c r="B13" s="29" t="s">
        <v>22</v>
      </c>
      <c r="C13" s="29" t="s">
        <v>54</v>
      </c>
      <c r="D13" s="25" t="s">
        <v>46</v>
      </c>
      <c r="E13" s="30" t="s">
        <v>55</v>
      </c>
      <c r="F13" s="31" t="s">
        <v>48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56</v>
      </c>
    </row>
    <row r="15" spans="1:5" ht="12.75">
      <c r="A15" s="37" t="s">
        <v>51</v>
      </c>
      <c r="E15" s="38" t="s">
        <v>46</v>
      </c>
    </row>
    <row r="16" spans="1:5" ht="38.25">
      <c r="A16" t="s">
        <v>52</v>
      </c>
      <c r="E16" s="36" t="s">
        <v>57</v>
      </c>
    </row>
    <row r="17" spans="1:16" ht="12.75">
      <c r="A17" s="25" t="s">
        <v>44</v>
      </c>
      <c r="B17" s="29" t="s">
        <v>21</v>
      </c>
      <c r="C17" s="29" t="s">
        <v>58</v>
      </c>
      <c r="D17" s="25" t="s">
        <v>46</v>
      </c>
      <c r="E17" s="30" t="s">
        <v>59</v>
      </c>
      <c r="F17" s="31" t="s">
        <v>48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60</v>
      </c>
    </row>
    <row r="19" spans="1:5" ht="12.75">
      <c r="A19" s="37" t="s">
        <v>51</v>
      </c>
      <c r="E19" s="38" t="s">
        <v>46</v>
      </c>
    </row>
    <row r="20" spans="1:5" ht="12.75">
      <c r="A20" t="s">
        <v>52</v>
      </c>
      <c r="E20" s="36" t="s">
        <v>61</v>
      </c>
    </row>
    <row r="21" spans="1:16" ht="12.75">
      <c r="A21" s="25" t="s">
        <v>44</v>
      </c>
      <c r="B21" s="29" t="s">
        <v>32</v>
      </c>
      <c r="C21" s="29" t="s">
        <v>62</v>
      </c>
      <c r="D21" s="25" t="s">
        <v>46</v>
      </c>
      <c r="E21" s="30" t="s">
        <v>63</v>
      </c>
      <c r="F21" s="31" t="s">
        <v>48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49</v>
      </c>
      <c r="E22" s="36" t="s">
        <v>64</v>
      </c>
    </row>
    <row r="23" spans="1:5" ht="12.75">
      <c r="A23" s="37" t="s">
        <v>51</v>
      </c>
      <c r="E23" s="38" t="s">
        <v>46</v>
      </c>
    </row>
    <row r="24" spans="1:5" ht="12.75">
      <c r="A24" t="s">
        <v>52</v>
      </c>
      <c r="E24" s="36" t="s">
        <v>61</v>
      </c>
    </row>
    <row r="25" spans="1:16" ht="12.75">
      <c r="A25" s="25" t="s">
        <v>44</v>
      </c>
      <c r="B25" s="29" t="s">
        <v>34</v>
      </c>
      <c r="C25" s="29" t="s">
        <v>65</v>
      </c>
      <c r="D25" s="25" t="s">
        <v>46</v>
      </c>
      <c r="E25" s="30" t="s">
        <v>66</v>
      </c>
      <c r="F25" s="31" t="s">
        <v>48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67</v>
      </c>
    </row>
    <row r="27" spans="1:5" ht="12.75">
      <c r="A27" s="37" t="s">
        <v>51</v>
      </c>
      <c r="E27" s="38" t="s">
        <v>46</v>
      </c>
    </row>
    <row r="28" spans="1:5" ht="12.75">
      <c r="A28" t="s">
        <v>52</v>
      </c>
      <c r="E28" s="36" t="s">
        <v>61</v>
      </c>
    </row>
    <row r="29" spans="1:16" ht="12.75">
      <c r="A29" s="25" t="s">
        <v>44</v>
      </c>
      <c r="B29" s="29" t="s">
        <v>36</v>
      </c>
      <c r="C29" s="29" t="s">
        <v>68</v>
      </c>
      <c r="D29" s="25" t="s">
        <v>46</v>
      </c>
      <c r="E29" s="30" t="s">
        <v>69</v>
      </c>
      <c r="F29" s="31" t="s">
        <v>48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12.75">
      <c r="A30" s="35" t="s">
        <v>49</v>
      </c>
      <c r="E30" s="36" t="s">
        <v>70</v>
      </c>
    </row>
    <row r="31" spans="1:5" ht="12.75">
      <c r="A31" s="37" t="s">
        <v>51</v>
      </c>
      <c r="E31" s="38" t="s">
        <v>46</v>
      </c>
    </row>
    <row r="32" spans="1:5" ht="76.5">
      <c r="A32" t="s">
        <v>52</v>
      </c>
      <c r="E32" s="36" t="s">
        <v>71</v>
      </c>
    </row>
    <row r="33" spans="1:16" ht="12.75">
      <c r="A33" s="25" t="s">
        <v>44</v>
      </c>
      <c r="B33" s="29" t="s">
        <v>72</v>
      </c>
      <c r="C33" s="29" t="s">
        <v>73</v>
      </c>
      <c r="D33" s="25" t="s">
        <v>46</v>
      </c>
      <c r="E33" s="30" t="s">
        <v>74</v>
      </c>
      <c r="F33" s="31" t="s">
        <v>48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>
      <c r="A34" s="35" t="s">
        <v>49</v>
      </c>
      <c r="E34" s="36" t="s">
        <v>75</v>
      </c>
    </row>
    <row r="35" spans="1:5" ht="12.75">
      <c r="A35" s="37" t="s">
        <v>51</v>
      </c>
      <c r="E35" s="38" t="s">
        <v>46</v>
      </c>
    </row>
    <row r="36" spans="1:5" ht="76.5">
      <c r="A36" t="s">
        <v>52</v>
      </c>
      <c r="E36" s="36" t="s">
        <v>76</v>
      </c>
    </row>
    <row r="37" spans="1:16" ht="12.75">
      <c r="A37" s="25" t="s">
        <v>44</v>
      </c>
      <c r="B37" s="29" t="s">
        <v>77</v>
      </c>
      <c r="C37" s="29" t="s">
        <v>78</v>
      </c>
      <c r="D37" s="25" t="s">
        <v>46</v>
      </c>
      <c r="E37" s="30" t="s">
        <v>79</v>
      </c>
      <c r="F37" s="31" t="s">
        <v>48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25.5">
      <c r="A38" s="35" t="s">
        <v>49</v>
      </c>
      <c r="E38" s="36" t="s">
        <v>80</v>
      </c>
    </row>
    <row r="39" spans="1:5" ht="12.75">
      <c r="A39" s="37" t="s">
        <v>51</v>
      </c>
      <c r="E39" s="38" t="s">
        <v>46</v>
      </c>
    </row>
    <row r="40" spans="1:5" ht="12.75">
      <c r="A40" t="s">
        <v>52</v>
      </c>
      <c r="E40" s="36" t="s">
        <v>61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0+O8+O53+O166+O183+O192+O209+O294+O307+O328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81</v>
      </c>
      <c r="I3" s="39">
        <f>0+I8+I53+I166+I183+I192+I209+I294+I307+I328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81</v>
      </c>
      <c r="D4" s="6"/>
      <c r="E4" s="18" t="s">
        <v>82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44</v>
      </c>
      <c r="B9" s="29" t="s">
        <v>28</v>
      </c>
      <c r="C9" s="29" t="s">
        <v>83</v>
      </c>
      <c r="D9" s="25" t="s">
        <v>84</v>
      </c>
      <c r="E9" s="30" t="s">
        <v>85</v>
      </c>
      <c r="F9" s="31" t="s">
        <v>86</v>
      </c>
      <c r="G9" s="32">
        <v>2484.135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87</v>
      </c>
    </row>
    <row r="11" spans="1:5" ht="12.75">
      <c r="A11" s="37" t="s">
        <v>51</v>
      </c>
      <c r="E11" s="38" t="s">
        <v>88</v>
      </c>
    </row>
    <row r="12" spans="1:5" ht="25.5">
      <c r="A12" t="s">
        <v>52</v>
      </c>
      <c r="E12" s="36" t="s">
        <v>89</v>
      </c>
    </row>
    <row r="13" spans="1:16" ht="12.75">
      <c r="A13" s="25" t="s">
        <v>44</v>
      </c>
      <c r="B13" s="29" t="s">
        <v>22</v>
      </c>
      <c r="C13" s="29" t="s">
        <v>83</v>
      </c>
      <c r="D13" s="25" t="s">
        <v>90</v>
      </c>
      <c r="E13" s="30" t="s">
        <v>85</v>
      </c>
      <c r="F13" s="31" t="s">
        <v>86</v>
      </c>
      <c r="G13" s="32">
        <v>3700.8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25.5">
      <c r="A14" s="35" t="s">
        <v>49</v>
      </c>
      <c r="E14" s="36" t="s">
        <v>91</v>
      </c>
    </row>
    <row r="15" spans="1:5" ht="12.75">
      <c r="A15" s="37" t="s">
        <v>51</v>
      </c>
      <c r="E15" s="38" t="s">
        <v>92</v>
      </c>
    </row>
    <row r="16" spans="1:5" ht="25.5">
      <c r="A16" t="s">
        <v>52</v>
      </c>
      <c r="E16" s="36" t="s">
        <v>89</v>
      </c>
    </row>
    <row r="17" spans="1:16" ht="12.75">
      <c r="A17" s="25" t="s">
        <v>44</v>
      </c>
      <c r="B17" s="29" t="s">
        <v>21</v>
      </c>
      <c r="C17" s="29" t="s">
        <v>83</v>
      </c>
      <c r="D17" s="25" t="s">
        <v>93</v>
      </c>
      <c r="E17" s="30" t="s">
        <v>85</v>
      </c>
      <c r="F17" s="31" t="s">
        <v>86</v>
      </c>
      <c r="G17" s="32">
        <v>40.965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25.5">
      <c r="A18" s="35" t="s">
        <v>49</v>
      </c>
      <c r="E18" s="36" t="s">
        <v>94</v>
      </c>
    </row>
    <row r="19" spans="1:5" ht="63.75">
      <c r="A19" s="37" t="s">
        <v>51</v>
      </c>
      <c r="E19" s="38" t="s">
        <v>95</v>
      </c>
    </row>
    <row r="20" spans="1:5" ht="25.5">
      <c r="A20" t="s">
        <v>52</v>
      </c>
      <c r="E20" s="36" t="s">
        <v>89</v>
      </c>
    </row>
    <row r="21" spans="1:16" ht="12.75">
      <c r="A21" s="25" t="s">
        <v>44</v>
      </c>
      <c r="B21" s="29" t="s">
        <v>32</v>
      </c>
      <c r="C21" s="29" t="s">
        <v>83</v>
      </c>
      <c r="D21" s="25" t="s">
        <v>96</v>
      </c>
      <c r="E21" s="30" t="s">
        <v>85</v>
      </c>
      <c r="F21" s="31" t="s">
        <v>86</v>
      </c>
      <c r="G21" s="32">
        <v>2215.983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25.5">
      <c r="A22" s="35" t="s">
        <v>49</v>
      </c>
      <c r="E22" s="36" t="s">
        <v>97</v>
      </c>
    </row>
    <row r="23" spans="1:5" ht="12.75">
      <c r="A23" s="37" t="s">
        <v>51</v>
      </c>
      <c r="E23" s="38" t="s">
        <v>98</v>
      </c>
    </row>
    <row r="24" spans="1:5" ht="25.5">
      <c r="A24" t="s">
        <v>52</v>
      </c>
      <c r="E24" s="36" t="s">
        <v>89</v>
      </c>
    </row>
    <row r="25" spans="1:16" ht="12.75">
      <c r="A25" s="25" t="s">
        <v>44</v>
      </c>
      <c r="B25" s="29" t="s">
        <v>34</v>
      </c>
      <c r="C25" s="29" t="s">
        <v>83</v>
      </c>
      <c r="D25" s="25" t="s">
        <v>99</v>
      </c>
      <c r="E25" s="30" t="s">
        <v>85</v>
      </c>
      <c r="F25" s="31" t="s">
        <v>86</v>
      </c>
      <c r="G25" s="32">
        <v>542.74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100</v>
      </c>
    </row>
    <row r="27" spans="1:5" ht="38.25">
      <c r="A27" s="37" t="s">
        <v>51</v>
      </c>
      <c r="E27" s="38" t="s">
        <v>101</v>
      </c>
    </row>
    <row r="28" spans="1:5" ht="25.5">
      <c r="A28" t="s">
        <v>52</v>
      </c>
      <c r="E28" s="36" t="s">
        <v>89</v>
      </c>
    </row>
    <row r="29" spans="1:16" ht="12.75">
      <c r="A29" s="25" t="s">
        <v>44</v>
      </c>
      <c r="B29" s="29" t="s">
        <v>36</v>
      </c>
      <c r="C29" s="29" t="s">
        <v>102</v>
      </c>
      <c r="D29" s="25" t="s">
        <v>46</v>
      </c>
      <c r="E29" s="30" t="s">
        <v>103</v>
      </c>
      <c r="F29" s="31" t="s">
        <v>104</v>
      </c>
      <c r="G29" s="32">
        <v>62.1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12.75">
      <c r="A30" s="35" t="s">
        <v>49</v>
      </c>
      <c r="E30" s="36" t="s">
        <v>46</v>
      </c>
    </row>
    <row r="31" spans="1:5" ht="12.75">
      <c r="A31" s="37" t="s">
        <v>51</v>
      </c>
      <c r="E31" s="38" t="s">
        <v>105</v>
      </c>
    </row>
    <row r="32" spans="1:5" ht="25.5">
      <c r="A32" t="s">
        <v>52</v>
      </c>
      <c r="E32" s="36" t="s">
        <v>106</v>
      </c>
    </row>
    <row r="33" spans="1:16" ht="12.75">
      <c r="A33" s="25" t="s">
        <v>44</v>
      </c>
      <c r="B33" s="29" t="s">
        <v>72</v>
      </c>
      <c r="C33" s="29" t="s">
        <v>107</v>
      </c>
      <c r="D33" s="25" t="s">
        <v>84</v>
      </c>
      <c r="E33" s="30" t="s">
        <v>108</v>
      </c>
      <c r="F33" s="31" t="s">
        <v>48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38.25">
      <c r="A34" s="35" t="s">
        <v>49</v>
      </c>
      <c r="E34" s="36" t="s">
        <v>109</v>
      </c>
    </row>
    <row r="35" spans="1:5" ht="12.75">
      <c r="A35" s="37" t="s">
        <v>51</v>
      </c>
      <c r="E35" s="38" t="s">
        <v>46</v>
      </c>
    </row>
    <row r="36" spans="1:5" ht="12.75">
      <c r="A36" t="s">
        <v>52</v>
      </c>
      <c r="E36" s="36" t="s">
        <v>110</v>
      </c>
    </row>
    <row r="37" spans="1:16" ht="12.75">
      <c r="A37" s="25" t="s">
        <v>44</v>
      </c>
      <c r="B37" s="29" t="s">
        <v>77</v>
      </c>
      <c r="C37" s="29" t="s">
        <v>107</v>
      </c>
      <c r="D37" s="25" t="s">
        <v>90</v>
      </c>
      <c r="E37" s="30" t="s">
        <v>111</v>
      </c>
      <c r="F37" s="31" t="s">
        <v>48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38.25">
      <c r="A38" s="35" t="s">
        <v>49</v>
      </c>
      <c r="E38" s="36" t="s">
        <v>112</v>
      </c>
    </row>
    <row r="39" spans="1:5" ht="12.75">
      <c r="A39" s="37" t="s">
        <v>51</v>
      </c>
      <c r="E39" s="38" t="s">
        <v>46</v>
      </c>
    </row>
    <row r="40" spans="1:5" ht="12.75">
      <c r="A40" t="s">
        <v>52</v>
      </c>
      <c r="E40" s="36" t="s">
        <v>53</v>
      </c>
    </row>
    <row r="41" spans="1:16" ht="12.75">
      <c r="A41" s="25" t="s">
        <v>44</v>
      </c>
      <c r="B41" s="29" t="s">
        <v>39</v>
      </c>
      <c r="C41" s="29" t="s">
        <v>107</v>
      </c>
      <c r="D41" s="25" t="s">
        <v>93</v>
      </c>
      <c r="E41" s="30" t="s">
        <v>111</v>
      </c>
      <c r="F41" s="31" t="s">
        <v>48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38.25">
      <c r="A42" s="35" t="s">
        <v>49</v>
      </c>
      <c r="E42" s="36" t="s">
        <v>113</v>
      </c>
    </row>
    <row r="43" spans="1:5" ht="12.75">
      <c r="A43" s="37" t="s">
        <v>51</v>
      </c>
      <c r="E43" s="38" t="s">
        <v>46</v>
      </c>
    </row>
    <row r="44" spans="1:5" ht="12.75">
      <c r="A44" t="s">
        <v>52</v>
      </c>
      <c r="E44" s="36" t="s">
        <v>53</v>
      </c>
    </row>
    <row r="45" spans="1:16" ht="12.75">
      <c r="A45" s="25" t="s">
        <v>44</v>
      </c>
      <c r="B45" s="29" t="s">
        <v>41</v>
      </c>
      <c r="C45" s="29" t="s">
        <v>107</v>
      </c>
      <c r="D45" s="25" t="s">
        <v>96</v>
      </c>
      <c r="E45" s="30" t="s">
        <v>111</v>
      </c>
      <c r="F45" s="31" t="s">
        <v>48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25.5">
      <c r="A46" s="35" t="s">
        <v>49</v>
      </c>
      <c r="E46" s="36" t="s">
        <v>114</v>
      </c>
    </row>
    <row r="47" spans="1:5" ht="12.75">
      <c r="A47" s="37" t="s">
        <v>51</v>
      </c>
      <c r="E47" s="38" t="s">
        <v>46</v>
      </c>
    </row>
    <row r="48" spans="1:5" ht="12.75">
      <c r="A48" t="s">
        <v>52</v>
      </c>
      <c r="E48" s="36" t="s">
        <v>53</v>
      </c>
    </row>
    <row r="49" spans="1:16" ht="12.75">
      <c r="A49" s="25" t="s">
        <v>44</v>
      </c>
      <c r="B49" s="29" t="s">
        <v>115</v>
      </c>
      <c r="C49" s="29" t="s">
        <v>116</v>
      </c>
      <c r="D49" s="25" t="s">
        <v>46</v>
      </c>
      <c r="E49" s="30" t="s">
        <v>117</v>
      </c>
      <c r="F49" s="31" t="s">
        <v>48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25.5">
      <c r="A50" s="35" t="s">
        <v>49</v>
      </c>
      <c r="E50" s="36" t="s">
        <v>118</v>
      </c>
    </row>
    <row r="51" spans="1:5" ht="12.75">
      <c r="A51" s="37" t="s">
        <v>51</v>
      </c>
      <c r="E51" s="38" t="s">
        <v>46</v>
      </c>
    </row>
    <row r="52" spans="1:5" ht="12.75">
      <c r="A52" t="s">
        <v>52</v>
      </c>
      <c r="E52" s="36" t="s">
        <v>61</v>
      </c>
    </row>
    <row r="53" spans="1:18" ht="12.75" customHeight="1">
      <c r="A53" s="6" t="s">
        <v>42</v>
      </c>
      <c r="B53" s="6"/>
      <c r="C53" s="41" t="s">
        <v>28</v>
      </c>
      <c r="D53" s="6"/>
      <c r="E53" s="27" t="s">
        <v>119</v>
      </c>
      <c r="F53" s="6"/>
      <c r="G53" s="6"/>
      <c r="H53" s="6"/>
      <c r="I53" s="42">
        <f>0+Q53</f>
      </c>
      <c r="O53">
        <f>0+R53</f>
      </c>
      <c r="Q53">
        <f>0+I54+I58+I62+I66+I70+I74+I78+I82+I86+I90+I94+I98+I102+I106+I110+I114+I118+I122+I126+I130+I134+I138+I142+I146+I150+I154+I158+I162</f>
      </c>
      <c r="R53">
        <f>0+O54+O58+O62+O66+O70+O74+O78+O82+O86+O90+O94+O98+O102+O106+O110+O114+O118+O122+O126+O130+O134+O138+O142+O146+O150+O154+O158+O162</f>
      </c>
    </row>
    <row r="54" spans="1:16" ht="12.75">
      <c r="A54" s="25" t="s">
        <v>44</v>
      </c>
      <c r="B54" s="29" t="s">
        <v>120</v>
      </c>
      <c r="C54" s="29" t="s">
        <v>121</v>
      </c>
      <c r="D54" s="25" t="s">
        <v>46</v>
      </c>
      <c r="E54" s="30" t="s">
        <v>122</v>
      </c>
      <c r="F54" s="31" t="s">
        <v>123</v>
      </c>
      <c r="G54" s="32">
        <v>150</v>
      </c>
      <c r="H54" s="33">
        <v>0</v>
      </c>
      <c r="I54" s="34">
        <f>ROUND(ROUND(H54,2)*ROUND(G54,3),2)</f>
      </c>
      <c r="O54">
        <f>(I54*21)/100</f>
      </c>
      <c r="P54" t="s">
        <v>22</v>
      </c>
    </row>
    <row r="55" spans="1:5" ht="12.75">
      <c r="A55" s="35" t="s">
        <v>49</v>
      </c>
      <c r="E55" s="36" t="s">
        <v>46</v>
      </c>
    </row>
    <row r="56" spans="1:5" ht="12.75">
      <c r="A56" s="37" t="s">
        <v>51</v>
      </c>
      <c r="E56" s="38" t="s">
        <v>124</v>
      </c>
    </row>
    <row r="57" spans="1:5" ht="12.75">
      <c r="A57" t="s">
        <v>52</v>
      </c>
      <c r="E57" s="36" t="s">
        <v>125</v>
      </c>
    </row>
    <row r="58" spans="1:16" ht="12.75">
      <c r="A58" s="25" t="s">
        <v>44</v>
      </c>
      <c r="B58" s="29" t="s">
        <v>126</v>
      </c>
      <c r="C58" s="29" t="s">
        <v>127</v>
      </c>
      <c r="D58" s="25" t="s">
        <v>46</v>
      </c>
      <c r="E58" s="30" t="s">
        <v>128</v>
      </c>
      <c r="F58" s="31" t="s">
        <v>123</v>
      </c>
      <c r="G58" s="32">
        <v>37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25.5">
      <c r="A59" s="35" t="s">
        <v>49</v>
      </c>
      <c r="E59" s="36" t="s">
        <v>129</v>
      </c>
    </row>
    <row r="60" spans="1:5" ht="12.75">
      <c r="A60" s="37" t="s">
        <v>51</v>
      </c>
      <c r="E60" s="38" t="s">
        <v>130</v>
      </c>
    </row>
    <row r="61" spans="1:5" ht="38.25">
      <c r="A61" t="s">
        <v>52</v>
      </c>
      <c r="E61" s="36" t="s">
        <v>131</v>
      </c>
    </row>
    <row r="62" spans="1:16" ht="12.75">
      <c r="A62" s="25" t="s">
        <v>44</v>
      </c>
      <c r="B62" s="29" t="s">
        <v>132</v>
      </c>
      <c r="C62" s="29" t="s">
        <v>133</v>
      </c>
      <c r="D62" s="25" t="s">
        <v>46</v>
      </c>
      <c r="E62" s="30" t="s">
        <v>134</v>
      </c>
      <c r="F62" s="31" t="s">
        <v>104</v>
      </c>
      <c r="G62" s="32">
        <v>11.6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25.5">
      <c r="A63" s="35" t="s">
        <v>49</v>
      </c>
      <c r="E63" s="36" t="s">
        <v>135</v>
      </c>
    </row>
    <row r="64" spans="1:5" ht="38.25">
      <c r="A64" s="37" t="s">
        <v>51</v>
      </c>
      <c r="E64" s="38" t="s">
        <v>136</v>
      </c>
    </row>
    <row r="65" spans="1:5" ht="63.75">
      <c r="A65" t="s">
        <v>52</v>
      </c>
      <c r="E65" s="36" t="s">
        <v>137</v>
      </c>
    </row>
    <row r="66" spans="1:16" ht="12.75">
      <c r="A66" s="25" t="s">
        <v>44</v>
      </c>
      <c r="B66" s="29" t="s">
        <v>138</v>
      </c>
      <c r="C66" s="29" t="s">
        <v>139</v>
      </c>
      <c r="D66" s="25" t="s">
        <v>46</v>
      </c>
      <c r="E66" s="30" t="s">
        <v>140</v>
      </c>
      <c r="F66" s="31" t="s">
        <v>104</v>
      </c>
      <c r="G66" s="32">
        <v>5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25.5">
      <c r="A67" s="35" t="s">
        <v>49</v>
      </c>
      <c r="E67" s="36" t="s">
        <v>141</v>
      </c>
    </row>
    <row r="68" spans="1:5" ht="25.5">
      <c r="A68" s="37" t="s">
        <v>51</v>
      </c>
      <c r="E68" s="38" t="s">
        <v>142</v>
      </c>
    </row>
    <row r="69" spans="1:5" ht="63.75">
      <c r="A69" t="s">
        <v>52</v>
      </c>
      <c r="E69" s="36" t="s">
        <v>137</v>
      </c>
    </row>
    <row r="70" spans="1:16" ht="12.75">
      <c r="A70" s="25" t="s">
        <v>44</v>
      </c>
      <c r="B70" s="29" t="s">
        <v>143</v>
      </c>
      <c r="C70" s="29" t="s">
        <v>144</v>
      </c>
      <c r="D70" s="25" t="s">
        <v>46</v>
      </c>
      <c r="E70" s="30" t="s">
        <v>145</v>
      </c>
      <c r="F70" s="31" t="s">
        <v>123</v>
      </c>
      <c r="G70" s="32">
        <v>23.094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25.5">
      <c r="A71" s="35" t="s">
        <v>49</v>
      </c>
      <c r="E71" s="36" t="s">
        <v>135</v>
      </c>
    </row>
    <row r="72" spans="1:5" ht="38.25">
      <c r="A72" s="37" t="s">
        <v>51</v>
      </c>
      <c r="E72" s="38" t="s">
        <v>146</v>
      </c>
    </row>
    <row r="73" spans="1:5" ht="63.75">
      <c r="A73" t="s">
        <v>52</v>
      </c>
      <c r="E73" s="36" t="s">
        <v>147</v>
      </c>
    </row>
    <row r="74" spans="1:16" ht="25.5">
      <c r="A74" s="25" t="s">
        <v>44</v>
      </c>
      <c r="B74" s="29" t="s">
        <v>148</v>
      </c>
      <c r="C74" s="29" t="s">
        <v>149</v>
      </c>
      <c r="D74" s="25" t="s">
        <v>46</v>
      </c>
      <c r="E74" s="30" t="s">
        <v>150</v>
      </c>
      <c r="F74" s="31" t="s">
        <v>104</v>
      </c>
      <c r="G74" s="32">
        <v>1007.265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25.5">
      <c r="A75" s="35" t="s">
        <v>49</v>
      </c>
      <c r="E75" s="36" t="s">
        <v>151</v>
      </c>
    </row>
    <row r="76" spans="1:5" ht="76.5">
      <c r="A76" s="37" t="s">
        <v>51</v>
      </c>
      <c r="E76" s="38" t="s">
        <v>152</v>
      </c>
    </row>
    <row r="77" spans="1:5" ht="63.75">
      <c r="A77" t="s">
        <v>52</v>
      </c>
      <c r="E77" s="36" t="s">
        <v>137</v>
      </c>
    </row>
    <row r="78" spans="1:16" ht="12.75">
      <c r="A78" s="25" t="s">
        <v>44</v>
      </c>
      <c r="B78" s="29" t="s">
        <v>153</v>
      </c>
      <c r="C78" s="29" t="s">
        <v>154</v>
      </c>
      <c r="D78" s="25" t="s">
        <v>46</v>
      </c>
      <c r="E78" s="30" t="s">
        <v>155</v>
      </c>
      <c r="F78" s="31" t="s">
        <v>104</v>
      </c>
      <c r="G78" s="32">
        <v>0.25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25.5">
      <c r="A79" s="35" t="s">
        <v>49</v>
      </c>
      <c r="E79" s="36" t="s">
        <v>135</v>
      </c>
    </row>
    <row r="80" spans="1:5" ht="25.5">
      <c r="A80" s="37" t="s">
        <v>51</v>
      </c>
      <c r="E80" s="38" t="s">
        <v>156</v>
      </c>
    </row>
    <row r="81" spans="1:5" ht="63.75">
      <c r="A81" t="s">
        <v>52</v>
      </c>
      <c r="E81" s="36" t="s">
        <v>137</v>
      </c>
    </row>
    <row r="82" spans="1:16" ht="12.75">
      <c r="A82" s="25" t="s">
        <v>44</v>
      </c>
      <c r="B82" s="29" t="s">
        <v>157</v>
      </c>
      <c r="C82" s="29" t="s">
        <v>158</v>
      </c>
      <c r="D82" s="25" t="s">
        <v>46</v>
      </c>
      <c r="E82" s="30" t="s">
        <v>159</v>
      </c>
      <c r="F82" s="31" t="s">
        <v>160</v>
      </c>
      <c r="G82" s="32">
        <v>10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25.5">
      <c r="A83" s="35" t="s">
        <v>49</v>
      </c>
      <c r="E83" s="36" t="s">
        <v>161</v>
      </c>
    </row>
    <row r="84" spans="1:5" ht="25.5">
      <c r="A84" s="37" t="s">
        <v>51</v>
      </c>
      <c r="E84" s="38" t="s">
        <v>162</v>
      </c>
    </row>
    <row r="85" spans="1:5" ht="63.75">
      <c r="A85" t="s">
        <v>52</v>
      </c>
      <c r="E85" s="36" t="s">
        <v>137</v>
      </c>
    </row>
    <row r="86" spans="1:16" ht="12.75">
      <c r="A86" s="25" t="s">
        <v>44</v>
      </c>
      <c r="B86" s="29" t="s">
        <v>163</v>
      </c>
      <c r="C86" s="29" t="s">
        <v>164</v>
      </c>
      <c r="D86" s="25" t="s">
        <v>46</v>
      </c>
      <c r="E86" s="30" t="s">
        <v>165</v>
      </c>
      <c r="F86" s="31" t="s">
        <v>104</v>
      </c>
      <c r="G86" s="32">
        <v>278.2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51">
      <c r="A87" s="35" t="s">
        <v>49</v>
      </c>
      <c r="E87" s="36" t="s">
        <v>166</v>
      </c>
    </row>
    <row r="88" spans="1:5" ht="25.5">
      <c r="A88" s="37" t="s">
        <v>51</v>
      </c>
      <c r="E88" s="38" t="s">
        <v>167</v>
      </c>
    </row>
    <row r="89" spans="1:5" ht="63.75">
      <c r="A89" t="s">
        <v>52</v>
      </c>
      <c r="E89" s="36" t="s">
        <v>137</v>
      </c>
    </row>
    <row r="90" spans="1:16" ht="12.75">
      <c r="A90" s="25" t="s">
        <v>44</v>
      </c>
      <c r="B90" s="29" t="s">
        <v>168</v>
      </c>
      <c r="C90" s="29" t="s">
        <v>169</v>
      </c>
      <c r="D90" s="25" t="s">
        <v>46</v>
      </c>
      <c r="E90" s="30" t="s">
        <v>170</v>
      </c>
      <c r="F90" s="31" t="s">
        <v>160</v>
      </c>
      <c r="G90" s="32">
        <v>935.84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>
      <c r="A91" s="35" t="s">
        <v>49</v>
      </c>
      <c r="E91" s="36" t="s">
        <v>171</v>
      </c>
    </row>
    <row r="92" spans="1:5" ht="89.25">
      <c r="A92" s="37" t="s">
        <v>51</v>
      </c>
      <c r="E92" s="38" t="s">
        <v>172</v>
      </c>
    </row>
    <row r="93" spans="1:5" ht="25.5">
      <c r="A93" t="s">
        <v>52</v>
      </c>
      <c r="E93" s="36" t="s">
        <v>173</v>
      </c>
    </row>
    <row r="94" spans="1:16" ht="12.75">
      <c r="A94" s="25" t="s">
        <v>44</v>
      </c>
      <c r="B94" s="29" t="s">
        <v>174</v>
      </c>
      <c r="C94" s="29" t="s">
        <v>175</v>
      </c>
      <c r="D94" s="25" t="s">
        <v>46</v>
      </c>
      <c r="E94" s="30" t="s">
        <v>176</v>
      </c>
      <c r="F94" s="31" t="s">
        <v>104</v>
      </c>
      <c r="G94" s="32">
        <v>172.2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25.5">
      <c r="A95" s="35" t="s">
        <v>49</v>
      </c>
      <c r="E95" s="36" t="s">
        <v>177</v>
      </c>
    </row>
    <row r="96" spans="1:5" ht="89.25">
      <c r="A96" s="37" t="s">
        <v>51</v>
      </c>
      <c r="E96" s="38" t="s">
        <v>178</v>
      </c>
    </row>
    <row r="97" spans="1:5" ht="369.75">
      <c r="A97" t="s">
        <v>52</v>
      </c>
      <c r="E97" s="36" t="s">
        <v>179</v>
      </c>
    </row>
    <row r="98" spans="1:16" ht="12.75">
      <c r="A98" s="25" t="s">
        <v>44</v>
      </c>
      <c r="B98" s="29" t="s">
        <v>180</v>
      </c>
      <c r="C98" s="29" t="s">
        <v>181</v>
      </c>
      <c r="D98" s="25" t="s">
        <v>84</v>
      </c>
      <c r="E98" s="30" t="s">
        <v>182</v>
      </c>
      <c r="F98" s="31" t="s">
        <v>104</v>
      </c>
      <c r="G98" s="32">
        <v>598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25.5">
      <c r="A99" s="35" t="s">
        <v>49</v>
      </c>
      <c r="E99" s="36" t="s">
        <v>177</v>
      </c>
    </row>
    <row r="100" spans="1:5" ht="25.5">
      <c r="A100" s="37" t="s">
        <v>51</v>
      </c>
      <c r="E100" s="38" t="s">
        <v>183</v>
      </c>
    </row>
    <row r="101" spans="1:5" ht="369.75">
      <c r="A101" t="s">
        <v>52</v>
      </c>
      <c r="E101" s="36" t="s">
        <v>179</v>
      </c>
    </row>
    <row r="102" spans="1:16" ht="12.75">
      <c r="A102" s="25" t="s">
        <v>44</v>
      </c>
      <c r="B102" s="29" t="s">
        <v>184</v>
      </c>
      <c r="C102" s="29" t="s">
        <v>181</v>
      </c>
      <c r="D102" s="25" t="s">
        <v>90</v>
      </c>
      <c r="E102" s="30" t="s">
        <v>182</v>
      </c>
      <c r="F102" s="31" t="s">
        <v>104</v>
      </c>
      <c r="G102" s="32">
        <v>2056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38.25">
      <c r="A103" s="35" t="s">
        <v>49</v>
      </c>
      <c r="E103" s="36" t="s">
        <v>185</v>
      </c>
    </row>
    <row r="104" spans="1:5" ht="25.5">
      <c r="A104" s="37" t="s">
        <v>51</v>
      </c>
      <c r="E104" s="38" t="s">
        <v>186</v>
      </c>
    </row>
    <row r="105" spans="1:5" ht="369.75">
      <c r="A105" t="s">
        <v>52</v>
      </c>
      <c r="E105" s="36" t="s">
        <v>179</v>
      </c>
    </row>
    <row r="106" spans="1:16" ht="12.75">
      <c r="A106" s="25" t="s">
        <v>44</v>
      </c>
      <c r="B106" s="29" t="s">
        <v>187</v>
      </c>
      <c r="C106" s="29" t="s">
        <v>188</v>
      </c>
      <c r="D106" s="25" t="s">
        <v>46</v>
      </c>
      <c r="E106" s="30" t="s">
        <v>189</v>
      </c>
      <c r="F106" s="31" t="s">
        <v>104</v>
      </c>
      <c r="G106" s="32">
        <v>62.1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>
      <c r="A107" s="35" t="s">
        <v>49</v>
      </c>
      <c r="E107" s="36" t="s">
        <v>190</v>
      </c>
    </row>
    <row r="108" spans="1:5" ht="51">
      <c r="A108" s="37" t="s">
        <v>51</v>
      </c>
      <c r="E108" s="38" t="s">
        <v>191</v>
      </c>
    </row>
    <row r="109" spans="1:5" ht="306">
      <c r="A109" t="s">
        <v>52</v>
      </c>
      <c r="E109" s="36" t="s">
        <v>192</v>
      </c>
    </row>
    <row r="110" spans="1:16" ht="12.75">
      <c r="A110" s="25" t="s">
        <v>44</v>
      </c>
      <c r="B110" s="29" t="s">
        <v>193</v>
      </c>
      <c r="C110" s="29" t="s">
        <v>194</v>
      </c>
      <c r="D110" s="25" t="s">
        <v>46</v>
      </c>
      <c r="E110" s="30" t="s">
        <v>195</v>
      </c>
      <c r="F110" s="31" t="s">
        <v>104</v>
      </c>
      <c r="G110" s="32">
        <v>588.375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25.5">
      <c r="A111" s="35" t="s">
        <v>49</v>
      </c>
      <c r="E111" s="36" t="s">
        <v>177</v>
      </c>
    </row>
    <row r="112" spans="1:5" ht="191.25">
      <c r="A112" s="37" t="s">
        <v>51</v>
      </c>
      <c r="E112" s="38" t="s">
        <v>196</v>
      </c>
    </row>
    <row r="113" spans="1:5" ht="318.75">
      <c r="A113" t="s">
        <v>52</v>
      </c>
      <c r="E113" s="36" t="s">
        <v>197</v>
      </c>
    </row>
    <row r="114" spans="1:16" ht="12.75">
      <c r="A114" s="25" t="s">
        <v>44</v>
      </c>
      <c r="B114" s="29" t="s">
        <v>198</v>
      </c>
      <c r="C114" s="29" t="s">
        <v>199</v>
      </c>
      <c r="D114" s="25" t="s">
        <v>46</v>
      </c>
      <c r="E114" s="30" t="s">
        <v>200</v>
      </c>
      <c r="F114" s="31" t="s">
        <v>104</v>
      </c>
      <c r="G114" s="32">
        <v>21.5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25.5">
      <c r="A115" s="35" t="s">
        <v>49</v>
      </c>
      <c r="E115" s="36" t="s">
        <v>177</v>
      </c>
    </row>
    <row r="116" spans="1:5" ht="51">
      <c r="A116" s="37" t="s">
        <v>51</v>
      </c>
      <c r="E116" s="38" t="s">
        <v>201</v>
      </c>
    </row>
    <row r="117" spans="1:5" ht="318.75">
      <c r="A117" t="s">
        <v>52</v>
      </c>
      <c r="E117" s="36" t="s">
        <v>197</v>
      </c>
    </row>
    <row r="118" spans="1:16" ht="12.75">
      <c r="A118" s="25" t="s">
        <v>44</v>
      </c>
      <c r="B118" s="29" t="s">
        <v>202</v>
      </c>
      <c r="C118" s="29" t="s">
        <v>203</v>
      </c>
      <c r="D118" s="25" t="s">
        <v>84</v>
      </c>
      <c r="E118" s="30" t="s">
        <v>204</v>
      </c>
      <c r="F118" s="31" t="s">
        <v>104</v>
      </c>
      <c r="G118" s="32">
        <v>1380.075</v>
      </c>
      <c r="H118" s="33">
        <v>0</v>
      </c>
      <c r="I118" s="34">
        <f>ROUND(ROUND(H118,2)*ROUND(G118,3),2)</f>
      </c>
      <c r="O118">
        <f>(I118*21)/100</f>
      </c>
      <c r="P118" t="s">
        <v>22</v>
      </c>
    </row>
    <row r="119" spans="1:5" ht="12.75">
      <c r="A119" s="35" t="s">
        <v>49</v>
      </c>
      <c r="E119" s="36" t="s">
        <v>46</v>
      </c>
    </row>
    <row r="120" spans="1:5" ht="76.5">
      <c r="A120" s="37" t="s">
        <v>51</v>
      </c>
      <c r="E120" s="38" t="s">
        <v>205</v>
      </c>
    </row>
    <row r="121" spans="1:5" ht="191.25">
      <c r="A121" t="s">
        <v>52</v>
      </c>
      <c r="E121" s="36" t="s">
        <v>206</v>
      </c>
    </row>
    <row r="122" spans="1:16" ht="12.75">
      <c r="A122" s="25" t="s">
        <v>44</v>
      </c>
      <c r="B122" s="29" t="s">
        <v>207</v>
      </c>
      <c r="C122" s="29" t="s">
        <v>203</v>
      </c>
      <c r="D122" s="25" t="s">
        <v>90</v>
      </c>
      <c r="E122" s="30" t="s">
        <v>204</v>
      </c>
      <c r="F122" s="31" t="s">
        <v>104</v>
      </c>
      <c r="G122" s="32">
        <v>2056</v>
      </c>
      <c r="H122" s="33">
        <v>0</v>
      </c>
      <c r="I122" s="34">
        <f>ROUND(ROUND(H122,2)*ROUND(G122,3),2)</f>
      </c>
      <c r="O122">
        <f>(I122*21)/100</f>
      </c>
      <c r="P122" t="s">
        <v>22</v>
      </c>
    </row>
    <row r="123" spans="1:5" ht="12.75">
      <c r="A123" s="35" t="s">
        <v>49</v>
      </c>
      <c r="E123" s="36" t="s">
        <v>208</v>
      </c>
    </row>
    <row r="124" spans="1:5" ht="25.5">
      <c r="A124" s="37" t="s">
        <v>51</v>
      </c>
      <c r="E124" s="38" t="s">
        <v>209</v>
      </c>
    </row>
    <row r="125" spans="1:5" ht="191.25">
      <c r="A125" t="s">
        <v>52</v>
      </c>
      <c r="E125" s="36" t="s">
        <v>206</v>
      </c>
    </row>
    <row r="126" spans="1:16" ht="12.75">
      <c r="A126" s="25" t="s">
        <v>44</v>
      </c>
      <c r="B126" s="29" t="s">
        <v>210</v>
      </c>
      <c r="C126" s="29" t="s">
        <v>211</v>
      </c>
      <c r="D126" s="25" t="s">
        <v>46</v>
      </c>
      <c r="E126" s="30" t="s">
        <v>212</v>
      </c>
      <c r="F126" s="31" t="s">
        <v>104</v>
      </c>
      <c r="G126" s="32">
        <v>41</v>
      </c>
      <c r="H126" s="33">
        <v>0</v>
      </c>
      <c r="I126" s="34">
        <f>ROUND(ROUND(H126,2)*ROUND(G126,3),2)</f>
      </c>
      <c r="O126">
        <f>(I126*21)/100</f>
      </c>
      <c r="P126" t="s">
        <v>22</v>
      </c>
    </row>
    <row r="127" spans="1:5" ht="12.75">
      <c r="A127" s="35" t="s">
        <v>49</v>
      </c>
      <c r="E127" s="36" t="s">
        <v>213</v>
      </c>
    </row>
    <row r="128" spans="1:5" ht="25.5">
      <c r="A128" s="37" t="s">
        <v>51</v>
      </c>
      <c r="E128" s="38" t="s">
        <v>214</v>
      </c>
    </row>
    <row r="129" spans="1:5" ht="280.5">
      <c r="A129" t="s">
        <v>52</v>
      </c>
      <c r="E129" s="36" t="s">
        <v>215</v>
      </c>
    </row>
    <row r="130" spans="1:16" ht="12.75">
      <c r="A130" s="25" t="s">
        <v>44</v>
      </c>
      <c r="B130" s="29" t="s">
        <v>216</v>
      </c>
      <c r="C130" s="29" t="s">
        <v>217</v>
      </c>
      <c r="D130" s="25" t="s">
        <v>46</v>
      </c>
      <c r="E130" s="30" t="s">
        <v>218</v>
      </c>
      <c r="F130" s="31" t="s">
        <v>104</v>
      </c>
      <c r="G130" s="32">
        <v>41.87</v>
      </c>
      <c r="H130" s="33">
        <v>0</v>
      </c>
      <c r="I130" s="34">
        <f>ROUND(ROUND(H130,2)*ROUND(G130,3),2)</f>
      </c>
      <c r="O130">
        <f>(I130*21)/100</f>
      </c>
      <c r="P130" t="s">
        <v>22</v>
      </c>
    </row>
    <row r="131" spans="1:5" ht="12.75">
      <c r="A131" s="35" t="s">
        <v>49</v>
      </c>
      <c r="E131" s="36" t="s">
        <v>213</v>
      </c>
    </row>
    <row r="132" spans="1:5" ht="25.5">
      <c r="A132" s="37" t="s">
        <v>51</v>
      </c>
      <c r="E132" s="38" t="s">
        <v>219</v>
      </c>
    </row>
    <row r="133" spans="1:5" ht="242.25">
      <c r="A133" t="s">
        <v>52</v>
      </c>
      <c r="E133" s="36" t="s">
        <v>220</v>
      </c>
    </row>
    <row r="134" spans="1:16" ht="12.75">
      <c r="A134" s="25" t="s">
        <v>44</v>
      </c>
      <c r="B134" s="29" t="s">
        <v>221</v>
      </c>
      <c r="C134" s="29" t="s">
        <v>222</v>
      </c>
      <c r="D134" s="25" t="s">
        <v>46</v>
      </c>
      <c r="E134" s="30" t="s">
        <v>223</v>
      </c>
      <c r="F134" s="31" t="s">
        <v>104</v>
      </c>
      <c r="G134" s="32">
        <v>525.998</v>
      </c>
      <c r="H134" s="33">
        <v>0</v>
      </c>
      <c r="I134" s="34">
        <f>ROUND(ROUND(H134,2)*ROUND(G134,3),2)</f>
      </c>
      <c r="O134">
        <f>(I134*21)/100</f>
      </c>
      <c r="P134" t="s">
        <v>22</v>
      </c>
    </row>
    <row r="135" spans="1:5" ht="12.75">
      <c r="A135" s="35" t="s">
        <v>49</v>
      </c>
      <c r="E135" s="36" t="s">
        <v>46</v>
      </c>
    </row>
    <row r="136" spans="1:5" ht="229.5">
      <c r="A136" s="37" t="s">
        <v>51</v>
      </c>
      <c r="E136" s="38" t="s">
        <v>224</v>
      </c>
    </row>
    <row r="137" spans="1:5" ht="229.5">
      <c r="A137" t="s">
        <v>52</v>
      </c>
      <c r="E137" s="36" t="s">
        <v>225</v>
      </c>
    </row>
    <row r="138" spans="1:16" ht="12.75">
      <c r="A138" s="25" t="s">
        <v>44</v>
      </c>
      <c r="B138" s="29" t="s">
        <v>226</v>
      </c>
      <c r="C138" s="29" t="s">
        <v>227</v>
      </c>
      <c r="D138" s="25" t="s">
        <v>46</v>
      </c>
      <c r="E138" s="30" t="s">
        <v>228</v>
      </c>
      <c r="F138" s="31" t="s">
        <v>104</v>
      </c>
      <c r="G138" s="32">
        <v>5.775</v>
      </c>
      <c r="H138" s="33">
        <v>0</v>
      </c>
      <c r="I138" s="34">
        <f>ROUND(ROUND(H138,2)*ROUND(G138,3),2)</f>
      </c>
      <c r="O138">
        <f>(I138*21)/100</f>
      </c>
      <c r="P138" t="s">
        <v>22</v>
      </c>
    </row>
    <row r="139" spans="1:5" ht="12.75">
      <c r="A139" s="35" t="s">
        <v>49</v>
      </c>
      <c r="E139" s="36" t="s">
        <v>229</v>
      </c>
    </row>
    <row r="140" spans="1:5" ht="89.25">
      <c r="A140" s="37" t="s">
        <v>51</v>
      </c>
      <c r="E140" s="38" t="s">
        <v>230</v>
      </c>
    </row>
    <row r="141" spans="1:5" ht="293.25">
      <c r="A141" t="s">
        <v>52</v>
      </c>
      <c r="E141" s="36" t="s">
        <v>231</v>
      </c>
    </row>
    <row r="142" spans="1:16" ht="12.75">
      <c r="A142" s="25" t="s">
        <v>44</v>
      </c>
      <c r="B142" s="29" t="s">
        <v>232</v>
      </c>
      <c r="C142" s="29" t="s">
        <v>233</v>
      </c>
      <c r="D142" s="25" t="s">
        <v>46</v>
      </c>
      <c r="E142" s="30" t="s">
        <v>234</v>
      </c>
      <c r="F142" s="31" t="s">
        <v>123</v>
      </c>
      <c r="G142" s="32">
        <v>3977.8</v>
      </c>
      <c r="H142" s="33">
        <v>0</v>
      </c>
      <c r="I142" s="34">
        <f>ROUND(ROUND(H142,2)*ROUND(G142,3),2)</f>
      </c>
      <c r="O142">
        <f>(I142*21)/100</f>
      </c>
      <c r="P142" t="s">
        <v>22</v>
      </c>
    </row>
    <row r="143" spans="1:5" ht="12.75">
      <c r="A143" s="35" t="s">
        <v>49</v>
      </c>
      <c r="E143" s="36" t="s">
        <v>46</v>
      </c>
    </row>
    <row r="144" spans="1:5" ht="51">
      <c r="A144" s="37" t="s">
        <v>51</v>
      </c>
      <c r="E144" s="38" t="s">
        <v>235</v>
      </c>
    </row>
    <row r="145" spans="1:5" ht="25.5">
      <c r="A145" t="s">
        <v>52</v>
      </c>
      <c r="E145" s="36" t="s">
        <v>236</v>
      </c>
    </row>
    <row r="146" spans="1:16" ht="12.75">
      <c r="A146" s="25" t="s">
        <v>44</v>
      </c>
      <c r="B146" s="29" t="s">
        <v>237</v>
      </c>
      <c r="C146" s="29" t="s">
        <v>238</v>
      </c>
      <c r="D146" s="25" t="s">
        <v>46</v>
      </c>
      <c r="E146" s="30" t="s">
        <v>239</v>
      </c>
      <c r="F146" s="31" t="s">
        <v>104</v>
      </c>
      <c r="G146" s="32">
        <v>2.1</v>
      </c>
      <c r="H146" s="33">
        <v>0</v>
      </c>
      <c r="I146" s="34">
        <f>ROUND(ROUND(H146,2)*ROUND(G146,3),2)</f>
      </c>
      <c r="O146">
        <f>(I146*21)/100</f>
      </c>
      <c r="P146" t="s">
        <v>22</v>
      </c>
    </row>
    <row r="147" spans="1:5" ht="12.75">
      <c r="A147" s="35" t="s">
        <v>49</v>
      </c>
      <c r="E147" s="36" t="s">
        <v>240</v>
      </c>
    </row>
    <row r="148" spans="1:5" ht="12.75">
      <c r="A148" s="37" t="s">
        <v>51</v>
      </c>
      <c r="E148" s="38" t="s">
        <v>241</v>
      </c>
    </row>
    <row r="149" spans="1:5" ht="38.25">
      <c r="A149" t="s">
        <v>52</v>
      </c>
      <c r="E149" s="36" t="s">
        <v>242</v>
      </c>
    </row>
    <row r="150" spans="1:16" ht="12.75">
      <c r="A150" s="25" t="s">
        <v>44</v>
      </c>
      <c r="B150" s="29" t="s">
        <v>243</v>
      </c>
      <c r="C150" s="29" t="s">
        <v>244</v>
      </c>
      <c r="D150" s="25" t="s">
        <v>46</v>
      </c>
      <c r="E150" s="30" t="s">
        <v>245</v>
      </c>
      <c r="F150" s="31" t="s">
        <v>104</v>
      </c>
      <c r="G150" s="32">
        <v>60</v>
      </c>
      <c r="H150" s="33">
        <v>0</v>
      </c>
      <c r="I150" s="34">
        <f>ROUND(ROUND(H150,2)*ROUND(G150,3),2)</f>
      </c>
      <c r="O150">
        <f>(I150*21)/100</f>
      </c>
      <c r="P150" t="s">
        <v>22</v>
      </c>
    </row>
    <row r="151" spans="1:5" ht="12.75">
      <c r="A151" s="35" t="s">
        <v>49</v>
      </c>
      <c r="E151" s="36" t="s">
        <v>240</v>
      </c>
    </row>
    <row r="152" spans="1:5" ht="12.75">
      <c r="A152" s="37" t="s">
        <v>51</v>
      </c>
      <c r="E152" s="38" t="s">
        <v>246</v>
      </c>
    </row>
    <row r="153" spans="1:5" ht="38.25">
      <c r="A153" t="s">
        <v>52</v>
      </c>
      <c r="E153" s="36" t="s">
        <v>247</v>
      </c>
    </row>
    <row r="154" spans="1:16" ht="12.75">
      <c r="A154" s="25" t="s">
        <v>44</v>
      </c>
      <c r="B154" s="29" t="s">
        <v>248</v>
      </c>
      <c r="C154" s="29" t="s">
        <v>249</v>
      </c>
      <c r="D154" s="25" t="s">
        <v>46</v>
      </c>
      <c r="E154" s="30" t="s">
        <v>250</v>
      </c>
      <c r="F154" s="31" t="s">
        <v>123</v>
      </c>
      <c r="G154" s="32">
        <v>621</v>
      </c>
      <c r="H154" s="33">
        <v>0</v>
      </c>
      <c r="I154" s="34">
        <f>ROUND(ROUND(H154,2)*ROUND(G154,3),2)</f>
      </c>
      <c r="O154">
        <f>(I154*21)/100</f>
      </c>
      <c r="P154" t="s">
        <v>22</v>
      </c>
    </row>
    <row r="155" spans="1:5" ht="12.75">
      <c r="A155" s="35" t="s">
        <v>49</v>
      </c>
      <c r="E155" s="36" t="s">
        <v>46</v>
      </c>
    </row>
    <row r="156" spans="1:5" ht="51">
      <c r="A156" s="37" t="s">
        <v>51</v>
      </c>
      <c r="E156" s="38" t="s">
        <v>251</v>
      </c>
    </row>
    <row r="157" spans="1:5" ht="25.5">
      <c r="A157" t="s">
        <v>52</v>
      </c>
      <c r="E157" s="36" t="s">
        <v>252</v>
      </c>
    </row>
    <row r="158" spans="1:16" ht="12.75">
      <c r="A158" s="25" t="s">
        <v>44</v>
      </c>
      <c r="B158" s="29" t="s">
        <v>253</v>
      </c>
      <c r="C158" s="29" t="s">
        <v>254</v>
      </c>
      <c r="D158" s="25" t="s">
        <v>255</v>
      </c>
      <c r="E158" s="30" t="s">
        <v>256</v>
      </c>
      <c r="F158" s="31" t="s">
        <v>257</v>
      </c>
      <c r="G158" s="32">
        <v>4</v>
      </c>
      <c r="H158" s="33">
        <v>0</v>
      </c>
      <c r="I158" s="34">
        <f>ROUND(ROUND(H158,2)*ROUND(G158,3),2)</f>
      </c>
      <c r="O158">
        <f>(I158*21)/100</f>
      </c>
      <c r="P158" t="s">
        <v>22</v>
      </c>
    </row>
    <row r="159" spans="1:5" ht="12.75">
      <c r="A159" s="35" t="s">
        <v>49</v>
      </c>
      <c r="E159" s="36" t="s">
        <v>46</v>
      </c>
    </row>
    <row r="160" spans="1:5" ht="76.5">
      <c r="A160" s="37" t="s">
        <v>51</v>
      </c>
      <c r="E160" s="38" t="s">
        <v>258</v>
      </c>
    </row>
    <row r="161" spans="1:5" ht="38.25">
      <c r="A161" t="s">
        <v>52</v>
      </c>
      <c r="E161" s="36" t="s">
        <v>259</v>
      </c>
    </row>
    <row r="162" spans="1:16" ht="12.75">
      <c r="A162" s="25" t="s">
        <v>44</v>
      </c>
      <c r="B162" s="29" t="s">
        <v>260</v>
      </c>
      <c r="C162" s="29" t="s">
        <v>261</v>
      </c>
      <c r="D162" s="25" t="s">
        <v>46</v>
      </c>
      <c r="E162" s="30" t="s">
        <v>262</v>
      </c>
      <c r="F162" s="31" t="s">
        <v>257</v>
      </c>
      <c r="G162" s="32">
        <v>65</v>
      </c>
      <c r="H162" s="33">
        <v>0</v>
      </c>
      <c r="I162" s="34">
        <f>ROUND(ROUND(H162,2)*ROUND(G162,3),2)</f>
      </c>
      <c r="O162">
        <f>(I162*21)/100</f>
      </c>
      <c r="P162" t="s">
        <v>22</v>
      </c>
    </row>
    <row r="163" spans="1:5" ht="38.25">
      <c r="A163" s="35" t="s">
        <v>49</v>
      </c>
      <c r="E163" s="36" t="s">
        <v>263</v>
      </c>
    </row>
    <row r="164" spans="1:5" ht="12.75">
      <c r="A164" s="37" t="s">
        <v>51</v>
      </c>
      <c r="E164" s="38" t="s">
        <v>264</v>
      </c>
    </row>
    <row r="165" spans="1:5" ht="76.5">
      <c r="A165" t="s">
        <v>52</v>
      </c>
      <c r="E165" s="36" t="s">
        <v>265</v>
      </c>
    </row>
    <row r="166" spans="1:18" ht="12.75" customHeight="1">
      <c r="A166" s="6" t="s">
        <v>42</v>
      </c>
      <c r="B166" s="6"/>
      <c r="C166" s="41" t="s">
        <v>22</v>
      </c>
      <c r="D166" s="6"/>
      <c r="E166" s="27" t="s">
        <v>266</v>
      </c>
      <c r="F166" s="6"/>
      <c r="G166" s="6"/>
      <c r="H166" s="6"/>
      <c r="I166" s="42">
        <f>0+Q166</f>
      </c>
      <c r="O166">
        <f>0+R166</f>
      </c>
      <c r="Q166">
        <f>0+I167+I171+I175+I179</f>
      </c>
      <c r="R166">
        <f>0+O167+O171+O175+O179</f>
      </c>
    </row>
    <row r="167" spans="1:16" ht="12.75">
      <c r="A167" s="25" t="s">
        <v>44</v>
      </c>
      <c r="B167" s="29" t="s">
        <v>267</v>
      </c>
      <c r="C167" s="29" t="s">
        <v>268</v>
      </c>
      <c r="D167" s="25" t="s">
        <v>90</v>
      </c>
      <c r="E167" s="30" t="s">
        <v>269</v>
      </c>
      <c r="F167" s="31" t="s">
        <v>104</v>
      </c>
      <c r="G167" s="32">
        <v>2056</v>
      </c>
      <c r="H167" s="33">
        <v>0</v>
      </c>
      <c r="I167" s="34">
        <f>ROUND(ROUND(H167,2)*ROUND(G167,3),2)</f>
      </c>
      <c r="O167">
        <f>(I167*21)/100</f>
      </c>
      <c r="P167" t="s">
        <v>22</v>
      </c>
    </row>
    <row r="168" spans="1:5" ht="25.5">
      <c r="A168" s="35" t="s">
        <v>49</v>
      </c>
      <c r="E168" s="36" t="s">
        <v>270</v>
      </c>
    </row>
    <row r="169" spans="1:5" ht="25.5">
      <c r="A169" s="37" t="s">
        <v>51</v>
      </c>
      <c r="E169" s="38" t="s">
        <v>271</v>
      </c>
    </row>
    <row r="170" spans="1:5" ht="38.25">
      <c r="A170" t="s">
        <v>52</v>
      </c>
      <c r="E170" s="36" t="s">
        <v>272</v>
      </c>
    </row>
    <row r="171" spans="1:16" ht="25.5">
      <c r="A171" s="25" t="s">
        <v>44</v>
      </c>
      <c r="B171" s="29" t="s">
        <v>273</v>
      </c>
      <c r="C171" s="29" t="s">
        <v>274</v>
      </c>
      <c r="D171" s="25" t="s">
        <v>46</v>
      </c>
      <c r="E171" s="30" t="s">
        <v>275</v>
      </c>
      <c r="F171" s="31" t="s">
        <v>160</v>
      </c>
      <c r="G171" s="32">
        <v>1.6</v>
      </c>
      <c r="H171" s="33">
        <v>0</v>
      </c>
      <c r="I171" s="34">
        <f>ROUND(ROUND(H171,2)*ROUND(G171,3),2)</f>
      </c>
      <c r="O171">
        <f>(I171*21)/100</f>
      </c>
      <c r="P171" t="s">
        <v>22</v>
      </c>
    </row>
    <row r="172" spans="1:5" ht="25.5">
      <c r="A172" s="35" t="s">
        <v>49</v>
      </c>
      <c r="E172" s="36" t="s">
        <v>276</v>
      </c>
    </row>
    <row r="173" spans="1:5" ht="12.75">
      <c r="A173" s="37" t="s">
        <v>51</v>
      </c>
      <c r="E173" s="38" t="s">
        <v>277</v>
      </c>
    </row>
    <row r="174" spans="1:5" ht="63.75">
      <c r="A174" t="s">
        <v>52</v>
      </c>
      <c r="E174" s="36" t="s">
        <v>278</v>
      </c>
    </row>
    <row r="175" spans="1:16" ht="12.75">
      <c r="A175" s="25" t="s">
        <v>44</v>
      </c>
      <c r="B175" s="29" t="s">
        <v>279</v>
      </c>
      <c r="C175" s="29" t="s">
        <v>280</v>
      </c>
      <c r="D175" s="25" t="s">
        <v>46</v>
      </c>
      <c r="E175" s="30" t="s">
        <v>281</v>
      </c>
      <c r="F175" s="31" t="s">
        <v>123</v>
      </c>
      <c r="G175" s="32">
        <v>1772</v>
      </c>
      <c r="H175" s="33">
        <v>0</v>
      </c>
      <c r="I175" s="34">
        <f>ROUND(ROUND(H175,2)*ROUND(G175,3),2)</f>
      </c>
      <c r="O175">
        <f>(I175*21)/100</f>
      </c>
      <c r="P175" t="s">
        <v>22</v>
      </c>
    </row>
    <row r="176" spans="1:5" ht="12.75">
      <c r="A176" s="35" t="s">
        <v>49</v>
      </c>
      <c r="E176" s="36" t="s">
        <v>208</v>
      </c>
    </row>
    <row r="177" spans="1:5" ht="25.5">
      <c r="A177" s="37" t="s">
        <v>51</v>
      </c>
      <c r="E177" s="38" t="s">
        <v>282</v>
      </c>
    </row>
    <row r="178" spans="1:5" ht="102">
      <c r="A178" t="s">
        <v>52</v>
      </c>
      <c r="E178" s="36" t="s">
        <v>283</v>
      </c>
    </row>
    <row r="179" spans="1:16" ht="12.75">
      <c r="A179" s="25" t="s">
        <v>44</v>
      </c>
      <c r="B179" s="29" t="s">
        <v>284</v>
      </c>
      <c r="C179" s="29" t="s">
        <v>285</v>
      </c>
      <c r="D179" s="25" t="s">
        <v>46</v>
      </c>
      <c r="E179" s="30" t="s">
        <v>286</v>
      </c>
      <c r="F179" s="31" t="s">
        <v>123</v>
      </c>
      <c r="G179" s="32">
        <v>25.2</v>
      </c>
      <c r="H179" s="33">
        <v>0</v>
      </c>
      <c r="I179" s="34">
        <f>ROUND(ROUND(H179,2)*ROUND(G179,3),2)</f>
      </c>
      <c r="O179">
        <f>(I179*21)/100</f>
      </c>
      <c r="P179" t="s">
        <v>22</v>
      </c>
    </row>
    <row r="180" spans="1:5" ht="25.5">
      <c r="A180" s="35" t="s">
        <v>49</v>
      </c>
      <c r="E180" s="36" t="s">
        <v>287</v>
      </c>
    </row>
    <row r="181" spans="1:5" ht="12.75">
      <c r="A181" s="37" t="s">
        <v>51</v>
      </c>
      <c r="E181" s="38" t="s">
        <v>288</v>
      </c>
    </row>
    <row r="182" spans="1:5" ht="102">
      <c r="A182" t="s">
        <v>52</v>
      </c>
      <c r="E182" s="36" t="s">
        <v>283</v>
      </c>
    </row>
    <row r="183" spans="1:18" ht="12.75" customHeight="1">
      <c r="A183" s="6" t="s">
        <v>42</v>
      </c>
      <c r="B183" s="6"/>
      <c r="C183" s="41" t="s">
        <v>21</v>
      </c>
      <c r="D183" s="6"/>
      <c r="E183" s="27" t="s">
        <v>289</v>
      </c>
      <c r="F183" s="6"/>
      <c r="G183" s="6"/>
      <c r="H183" s="6"/>
      <c r="I183" s="42">
        <f>0+Q183</f>
      </c>
      <c r="O183">
        <f>0+R183</f>
      </c>
      <c r="Q183">
        <f>0+I184+I188</f>
      </c>
      <c r="R183">
        <f>0+O184+O188</f>
      </c>
    </row>
    <row r="184" spans="1:16" ht="12.75">
      <c r="A184" s="25" t="s">
        <v>44</v>
      </c>
      <c r="B184" s="29" t="s">
        <v>290</v>
      </c>
      <c r="C184" s="29" t="s">
        <v>291</v>
      </c>
      <c r="D184" s="25" t="s">
        <v>46</v>
      </c>
      <c r="E184" s="30" t="s">
        <v>292</v>
      </c>
      <c r="F184" s="31" t="s">
        <v>104</v>
      </c>
      <c r="G184" s="32">
        <v>72.324</v>
      </c>
      <c r="H184" s="33">
        <v>0</v>
      </c>
      <c r="I184" s="34">
        <f>ROUND(ROUND(H184,2)*ROUND(G184,3),2)</f>
      </c>
      <c r="O184">
        <f>(I184*21)/100</f>
      </c>
      <c r="P184" t="s">
        <v>22</v>
      </c>
    </row>
    <row r="185" spans="1:5" ht="89.25">
      <c r="A185" s="35" t="s">
        <v>49</v>
      </c>
      <c r="E185" s="36" t="s">
        <v>293</v>
      </c>
    </row>
    <row r="186" spans="1:5" ht="140.25">
      <c r="A186" s="37" t="s">
        <v>51</v>
      </c>
      <c r="E186" s="38" t="s">
        <v>294</v>
      </c>
    </row>
    <row r="187" spans="1:5" ht="395.25">
      <c r="A187" t="s">
        <v>52</v>
      </c>
      <c r="E187" s="36" t="s">
        <v>295</v>
      </c>
    </row>
    <row r="188" spans="1:16" ht="12.75">
      <c r="A188" s="25" t="s">
        <v>44</v>
      </c>
      <c r="B188" s="29" t="s">
        <v>296</v>
      </c>
      <c r="C188" s="29" t="s">
        <v>297</v>
      </c>
      <c r="D188" s="25" t="s">
        <v>46</v>
      </c>
      <c r="E188" s="30" t="s">
        <v>298</v>
      </c>
      <c r="F188" s="31" t="s">
        <v>86</v>
      </c>
      <c r="G188" s="32">
        <v>17.032</v>
      </c>
      <c r="H188" s="33">
        <v>0</v>
      </c>
      <c r="I188" s="34">
        <f>ROUND(ROUND(H188,2)*ROUND(G188,3),2)</f>
      </c>
      <c r="O188">
        <f>(I188*21)/100</f>
      </c>
      <c r="P188" t="s">
        <v>22</v>
      </c>
    </row>
    <row r="189" spans="1:5" ht="12.75">
      <c r="A189" s="35" t="s">
        <v>49</v>
      </c>
      <c r="E189" s="36" t="s">
        <v>46</v>
      </c>
    </row>
    <row r="190" spans="1:5" ht="12.75">
      <c r="A190" s="37" t="s">
        <v>51</v>
      </c>
      <c r="E190" s="38" t="s">
        <v>299</v>
      </c>
    </row>
    <row r="191" spans="1:5" ht="242.25">
      <c r="A191" t="s">
        <v>52</v>
      </c>
      <c r="E191" s="36" t="s">
        <v>300</v>
      </c>
    </row>
    <row r="192" spans="1:18" ht="12.75" customHeight="1">
      <c r="A192" s="6" t="s">
        <v>42</v>
      </c>
      <c r="B192" s="6"/>
      <c r="C192" s="41" t="s">
        <v>32</v>
      </c>
      <c r="D192" s="6"/>
      <c r="E192" s="27" t="s">
        <v>301</v>
      </c>
      <c r="F192" s="6"/>
      <c r="G192" s="6"/>
      <c r="H192" s="6"/>
      <c r="I192" s="42">
        <f>0+Q192</f>
      </c>
      <c r="O192">
        <f>0+R192</f>
      </c>
      <c r="Q192">
        <f>0+I193+I197+I201+I205</f>
      </c>
      <c r="R192">
        <f>0+O193+O197+O201+O205</f>
      </c>
    </row>
    <row r="193" spans="1:16" ht="12.75">
      <c r="A193" s="25" t="s">
        <v>44</v>
      </c>
      <c r="B193" s="29" t="s">
        <v>302</v>
      </c>
      <c r="C193" s="29" t="s">
        <v>303</v>
      </c>
      <c r="D193" s="25" t="s">
        <v>46</v>
      </c>
      <c r="E193" s="30" t="s">
        <v>304</v>
      </c>
      <c r="F193" s="31" t="s">
        <v>104</v>
      </c>
      <c r="G193" s="32">
        <v>7.097</v>
      </c>
      <c r="H193" s="33">
        <v>0</v>
      </c>
      <c r="I193" s="34">
        <f>ROUND(ROUND(H193,2)*ROUND(G193,3),2)</f>
      </c>
      <c r="O193">
        <f>(I193*21)/100</f>
      </c>
      <c r="P193" t="s">
        <v>22</v>
      </c>
    </row>
    <row r="194" spans="1:5" ht="12.75">
      <c r="A194" s="35" t="s">
        <v>49</v>
      </c>
      <c r="E194" s="36" t="s">
        <v>305</v>
      </c>
    </row>
    <row r="195" spans="1:5" ht="51">
      <c r="A195" s="37" t="s">
        <v>51</v>
      </c>
      <c r="E195" s="38" t="s">
        <v>306</v>
      </c>
    </row>
    <row r="196" spans="1:5" ht="369.75">
      <c r="A196" t="s">
        <v>52</v>
      </c>
      <c r="E196" s="36" t="s">
        <v>307</v>
      </c>
    </row>
    <row r="197" spans="1:16" ht="12.75">
      <c r="A197" s="25" t="s">
        <v>44</v>
      </c>
      <c r="B197" s="29" t="s">
        <v>308</v>
      </c>
      <c r="C197" s="29" t="s">
        <v>309</v>
      </c>
      <c r="D197" s="25" t="s">
        <v>46</v>
      </c>
      <c r="E197" s="30" t="s">
        <v>310</v>
      </c>
      <c r="F197" s="31" t="s">
        <v>104</v>
      </c>
      <c r="G197" s="32">
        <v>0.18</v>
      </c>
      <c r="H197" s="33">
        <v>0</v>
      </c>
      <c r="I197" s="34">
        <f>ROUND(ROUND(H197,2)*ROUND(G197,3),2)</f>
      </c>
      <c r="O197">
        <f>(I197*21)/100</f>
      </c>
      <c r="P197" t="s">
        <v>22</v>
      </c>
    </row>
    <row r="198" spans="1:5" ht="12.75">
      <c r="A198" s="35" t="s">
        <v>49</v>
      </c>
      <c r="E198" s="36" t="s">
        <v>311</v>
      </c>
    </row>
    <row r="199" spans="1:5" ht="38.25">
      <c r="A199" s="37" t="s">
        <v>51</v>
      </c>
      <c r="E199" s="38" t="s">
        <v>312</v>
      </c>
    </row>
    <row r="200" spans="1:5" ht="369.75">
      <c r="A200" t="s">
        <v>52</v>
      </c>
      <c r="E200" s="36" t="s">
        <v>307</v>
      </c>
    </row>
    <row r="201" spans="1:16" ht="12.75">
      <c r="A201" s="25" t="s">
        <v>44</v>
      </c>
      <c r="B201" s="29" t="s">
        <v>313</v>
      </c>
      <c r="C201" s="29" t="s">
        <v>314</v>
      </c>
      <c r="D201" s="25" t="s">
        <v>46</v>
      </c>
      <c r="E201" s="30" t="s">
        <v>315</v>
      </c>
      <c r="F201" s="31" t="s">
        <v>104</v>
      </c>
      <c r="G201" s="32">
        <v>14.568</v>
      </c>
      <c r="H201" s="33">
        <v>0</v>
      </c>
      <c r="I201" s="34">
        <f>ROUND(ROUND(H201,2)*ROUND(G201,3),2)</f>
      </c>
      <c r="O201">
        <f>(I201*21)/100</f>
      </c>
      <c r="P201" t="s">
        <v>22</v>
      </c>
    </row>
    <row r="202" spans="1:5" ht="12.75">
      <c r="A202" s="35" t="s">
        <v>49</v>
      </c>
      <c r="E202" s="36" t="s">
        <v>316</v>
      </c>
    </row>
    <row r="203" spans="1:5" ht="51">
      <c r="A203" s="37" t="s">
        <v>51</v>
      </c>
      <c r="E203" s="38" t="s">
        <v>317</v>
      </c>
    </row>
    <row r="204" spans="1:5" ht="38.25">
      <c r="A204" t="s">
        <v>52</v>
      </c>
      <c r="E204" s="36" t="s">
        <v>318</v>
      </c>
    </row>
    <row r="205" spans="1:16" ht="12.75">
      <c r="A205" s="25" t="s">
        <v>44</v>
      </c>
      <c r="B205" s="29" t="s">
        <v>319</v>
      </c>
      <c r="C205" s="29" t="s">
        <v>320</v>
      </c>
      <c r="D205" s="25" t="s">
        <v>46</v>
      </c>
      <c r="E205" s="30" t="s">
        <v>321</v>
      </c>
      <c r="F205" s="31" t="s">
        <v>104</v>
      </c>
      <c r="G205" s="32">
        <v>0.24</v>
      </c>
      <c r="H205" s="33">
        <v>0</v>
      </c>
      <c r="I205" s="34">
        <f>ROUND(ROUND(H205,2)*ROUND(G205,3),2)</f>
      </c>
      <c r="O205">
        <f>(I205*21)/100</f>
      </c>
      <c r="P205" t="s">
        <v>22</v>
      </c>
    </row>
    <row r="206" spans="1:5" ht="12.75">
      <c r="A206" s="35" t="s">
        <v>49</v>
      </c>
      <c r="E206" s="36" t="s">
        <v>322</v>
      </c>
    </row>
    <row r="207" spans="1:5" ht="25.5">
      <c r="A207" s="37" t="s">
        <v>51</v>
      </c>
      <c r="E207" s="38" t="s">
        <v>323</v>
      </c>
    </row>
    <row r="208" spans="1:5" ht="102">
      <c r="A208" t="s">
        <v>52</v>
      </c>
      <c r="E208" s="36" t="s">
        <v>324</v>
      </c>
    </row>
    <row r="209" spans="1:18" ht="12.75" customHeight="1">
      <c r="A209" s="6" t="s">
        <v>42</v>
      </c>
      <c r="B209" s="6"/>
      <c r="C209" s="41" t="s">
        <v>34</v>
      </c>
      <c r="D209" s="6"/>
      <c r="E209" s="27" t="s">
        <v>325</v>
      </c>
      <c r="F209" s="6"/>
      <c r="G209" s="6"/>
      <c r="H209" s="6"/>
      <c r="I209" s="42">
        <f>0+Q209</f>
      </c>
      <c r="O209">
        <f>0+R209</f>
      </c>
      <c r="Q209">
        <f>0+I210+I214+I218+I222+I226+I230+I234+I238+I242+I246+I250+I254+I258+I262+I266+I270+I274+I278+I282+I286+I290</f>
      </c>
      <c r="R209">
        <f>0+O210+O214+O218+O222+O226+O230+O234+O238+O242+O246+O250+O254+O258+O262+O266+O270+O274+O278+O282+O286+O290</f>
      </c>
    </row>
    <row r="210" spans="1:16" ht="12.75">
      <c r="A210" s="25" t="s">
        <v>44</v>
      </c>
      <c r="B210" s="29" t="s">
        <v>326</v>
      </c>
      <c r="C210" s="29" t="s">
        <v>327</v>
      </c>
      <c r="D210" s="25" t="s">
        <v>84</v>
      </c>
      <c r="E210" s="30" t="s">
        <v>328</v>
      </c>
      <c r="F210" s="31" t="s">
        <v>123</v>
      </c>
      <c r="G210" s="32">
        <v>2704</v>
      </c>
      <c r="H210" s="33">
        <v>0</v>
      </c>
      <c r="I210" s="34">
        <f>ROUND(ROUND(H210,2)*ROUND(G210,3),2)</f>
      </c>
      <c r="O210">
        <f>(I210*21)/100</f>
      </c>
      <c r="P210" t="s">
        <v>22</v>
      </c>
    </row>
    <row r="211" spans="1:5" ht="12.75">
      <c r="A211" s="35" t="s">
        <v>49</v>
      </c>
      <c r="E211" s="36" t="s">
        <v>329</v>
      </c>
    </row>
    <row r="212" spans="1:5" ht="25.5">
      <c r="A212" s="37" t="s">
        <v>51</v>
      </c>
      <c r="E212" s="38" t="s">
        <v>330</v>
      </c>
    </row>
    <row r="213" spans="1:5" ht="51">
      <c r="A213" t="s">
        <v>52</v>
      </c>
      <c r="E213" s="36" t="s">
        <v>331</v>
      </c>
    </row>
    <row r="214" spans="1:16" ht="12.75">
      <c r="A214" s="25" t="s">
        <v>44</v>
      </c>
      <c r="B214" s="29" t="s">
        <v>332</v>
      </c>
      <c r="C214" s="29" t="s">
        <v>327</v>
      </c>
      <c r="D214" s="25" t="s">
        <v>90</v>
      </c>
      <c r="E214" s="30" t="s">
        <v>328</v>
      </c>
      <c r="F214" s="31" t="s">
        <v>123</v>
      </c>
      <c r="G214" s="32">
        <v>3515.2</v>
      </c>
      <c r="H214" s="33">
        <v>0</v>
      </c>
      <c r="I214" s="34">
        <f>ROUND(ROUND(H214,2)*ROUND(G214,3),2)</f>
      </c>
      <c r="O214">
        <f>(I214*21)/100</f>
      </c>
      <c r="P214" t="s">
        <v>22</v>
      </c>
    </row>
    <row r="215" spans="1:5" ht="12.75">
      <c r="A215" s="35" t="s">
        <v>49</v>
      </c>
      <c r="E215" s="36" t="s">
        <v>333</v>
      </c>
    </row>
    <row r="216" spans="1:5" ht="25.5">
      <c r="A216" s="37" t="s">
        <v>51</v>
      </c>
      <c r="E216" s="38" t="s">
        <v>334</v>
      </c>
    </row>
    <row r="217" spans="1:5" ht="51">
      <c r="A217" t="s">
        <v>52</v>
      </c>
      <c r="E217" s="36" t="s">
        <v>335</v>
      </c>
    </row>
    <row r="218" spans="1:16" ht="12.75">
      <c r="A218" s="25" t="s">
        <v>44</v>
      </c>
      <c r="B218" s="29" t="s">
        <v>336</v>
      </c>
      <c r="C218" s="29" t="s">
        <v>337</v>
      </c>
      <c r="D218" s="25" t="s">
        <v>84</v>
      </c>
      <c r="E218" s="30" t="s">
        <v>338</v>
      </c>
      <c r="F218" s="31" t="s">
        <v>123</v>
      </c>
      <c r="G218" s="32">
        <v>278</v>
      </c>
      <c r="H218" s="33">
        <v>0</v>
      </c>
      <c r="I218" s="34">
        <f>ROUND(ROUND(H218,2)*ROUND(G218,3),2)</f>
      </c>
      <c r="O218">
        <f>(I218*21)/100</f>
      </c>
      <c r="P218" t="s">
        <v>22</v>
      </c>
    </row>
    <row r="219" spans="1:5" ht="12.75">
      <c r="A219" s="35" t="s">
        <v>49</v>
      </c>
      <c r="E219" s="36" t="s">
        <v>339</v>
      </c>
    </row>
    <row r="220" spans="1:5" ht="63.75">
      <c r="A220" s="37" t="s">
        <v>51</v>
      </c>
      <c r="E220" s="38" t="s">
        <v>340</v>
      </c>
    </row>
    <row r="221" spans="1:5" ht="51">
      <c r="A221" t="s">
        <v>52</v>
      </c>
      <c r="E221" s="36" t="s">
        <v>335</v>
      </c>
    </row>
    <row r="222" spans="1:16" ht="12.75">
      <c r="A222" s="25" t="s">
        <v>44</v>
      </c>
      <c r="B222" s="29" t="s">
        <v>341</v>
      </c>
      <c r="C222" s="29" t="s">
        <v>337</v>
      </c>
      <c r="D222" s="25" t="s">
        <v>90</v>
      </c>
      <c r="E222" s="30" t="s">
        <v>338</v>
      </c>
      <c r="F222" s="31" t="s">
        <v>123</v>
      </c>
      <c r="G222" s="32">
        <v>184.6</v>
      </c>
      <c r="H222" s="33">
        <v>0</v>
      </c>
      <c r="I222" s="34">
        <f>ROUND(ROUND(H222,2)*ROUND(G222,3),2)</f>
      </c>
      <c r="O222">
        <f>(I222*21)/100</f>
      </c>
      <c r="P222" t="s">
        <v>22</v>
      </c>
    </row>
    <row r="223" spans="1:5" ht="12.75">
      <c r="A223" s="35" t="s">
        <v>49</v>
      </c>
      <c r="E223" s="36" t="s">
        <v>342</v>
      </c>
    </row>
    <row r="224" spans="1:5" ht="51">
      <c r="A224" s="37" t="s">
        <v>51</v>
      </c>
      <c r="E224" s="38" t="s">
        <v>343</v>
      </c>
    </row>
    <row r="225" spans="1:5" ht="51">
      <c r="A225" t="s">
        <v>52</v>
      </c>
      <c r="E225" s="36" t="s">
        <v>335</v>
      </c>
    </row>
    <row r="226" spans="1:16" ht="12.75">
      <c r="A226" s="25" t="s">
        <v>44</v>
      </c>
      <c r="B226" s="29" t="s">
        <v>344</v>
      </c>
      <c r="C226" s="29" t="s">
        <v>337</v>
      </c>
      <c r="D226" s="25" t="s">
        <v>93</v>
      </c>
      <c r="E226" s="30" t="s">
        <v>338</v>
      </c>
      <c r="F226" s="31" t="s">
        <v>123</v>
      </c>
      <c r="G226" s="32">
        <v>7.5</v>
      </c>
      <c r="H226" s="33">
        <v>0</v>
      </c>
      <c r="I226" s="34">
        <f>ROUND(ROUND(H226,2)*ROUND(G226,3),2)</f>
      </c>
      <c r="O226">
        <f>(I226*21)/100</f>
      </c>
      <c r="P226" t="s">
        <v>22</v>
      </c>
    </row>
    <row r="227" spans="1:5" ht="38.25">
      <c r="A227" s="35" t="s">
        <v>49</v>
      </c>
      <c r="E227" s="36" t="s">
        <v>345</v>
      </c>
    </row>
    <row r="228" spans="1:5" ht="51">
      <c r="A228" s="37" t="s">
        <v>51</v>
      </c>
      <c r="E228" s="38" t="s">
        <v>346</v>
      </c>
    </row>
    <row r="229" spans="1:5" ht="51">
      <c r="A229" t="s">
        <v>52</v>
      </c>
      <c r="E229" s="36" t="s">
        <v>335</v>
      </c>
    </row>
    <row r="230" spans="1:16" ht="12.75">
      <c r="A230" s="25" t="s">
        <v>44</v>
      </c>
      <c r="B230" s="29" t="s">
        <v>347</v>
      </c>
      <c r="C230" s="29" t="s">
        <v>348</v>
      </c>
      <c r="D230" s="25" t="s">
        <v>46</v>
      </c>
      <c r="E230" s="30" t="s">
        <v>349</v>
      </c>
      <c r="F230" s="31" t="s">
        <v>123</v>
      </c>
      <c r="G230" s="32">
        <v>82</v>
      </c>
      <c r="H230" s="33">
        <v>0</v>
      </c>
      <c r="I230" s="34">
        <f>ROUND(ROUND(H230,2)*ROUND(G230,3),2)</f>
      </c>
      <c r="O230">
        <f>(I230*21)/100</f>
      </c>
      <c r="P230" t="s">
        <v>22</v>
      </c>
    </row>
    <row r="231" spans="1:5" ht="12.75">
      <c r="A231" s="35" t="s">
        <v>49</v>
      </c>
      <c r="E231" s="36" t="s">
        <v>350</v>
      </c>
    </row>
    <row r="232" spans="1:5" ht="12.75">
      <c r="A232" s="37" t="s">
        <v>51</v>
      </c>
      <c r="E232" s="38" t="s">
        <v>351</v>
      </c>
    </row>
    <row r="233" spans="1:5" ht="51">
      <c r="A233" t="s">
        <v>52</v>
      </c>
      <c r="E233" s="36" t="s">
        <v>335</v>
      </c>
    </row>
    <row r="234" spans="1:16" ht="12.75">
      <c r="A234" s="25" t="s">
        <v>44</v>
      </c>
      <c r="B234" s="29" t="s">
        <v>352</v>
      </c>
      <c r="C234" s="29" t="s">
        <v>353</v>
      </c>
      <c r="D234" s="25" t="s">
        <v>46</v>
      </c>
      <c r="E234" s="30" t="s">
        <v>354</v>
      </c>
      <c r="F234" s="31" t="s">
        <v>104</v>
      </c>
      <c r="G234" s="32">
        <v>15.4</v>
      </c>
      <c r="H234" s="33">
        <v>0</v>
      </c>
      <c r="I234" s="34">
        <f>ROUND(ROUND(H234,2)*ROUND(G234,3),2)</f>
      </c>
      <c r="O234">
        <f>(I234*21)/100</f>
      </c>
      <c r="P234" t="s">
        <v>22</v>
      </c>
    </row>
    <row r="235" spans="1:5" ht="12.75">
      <c r="A235" s="35" t="s">
        <v>49</v>
      </c>
      <c r="E235" s="36" t="s">
        <v>355</v>
      </c>
    </row>
    <row r="236" spans="1:5" ht="25.5">
      <c r="A236" s="37" t="s">
        <v>51</v>
      </c>
      <c r="E236" s="38" t="s">
        <v>356</v>
      </c>
    </row>
    <row r="237" spans="1:5" ht="102">
      <c r="A237" t="s">
        <v>52</v>
      </c>
      <c r="E237" s="36" t="s">
        <v>357</v>
      </c>
    </row>
    <row r="238" spans="1:16" ht="12.75">
      <c r="A238" s="25" t="s">
        <v>44</v>
      </c>
      <c r="B238" s="29" t="s">
        <v>358</v>
      </c>
      <c r="C238" s="29" t="s">
        <v>359</v>
      </c>
      <c r="D238" s="25" t="s">
        <v>46</v>
      </c>
      <c r="E238" s="30" t="s">
        <v>360</v>
      </c>
      <c r="F238" s="31" t="s">
        <v>104</v>
      </c>
      <c r="G238" s="32">
        <v>31.5</v>
      </c>
      <c r="H238" s="33">
        <v>0</v>
      </c>
      <c r="I238" s="34">
        <f>ROUND(ROUND(H238,2)*ROUND(G238,3),2)</f>
      </c>
      <c r="O238">
        <f>(I238*21)/100</f>
      </c>
      <c r="P238" t="s">
        <v>22</v>
      </c>
    </row>
    <row r="239" spans="1:5" ht="12.75">
      <c r="A239" s="35" t="s">
        <v>49</v>
      </c>
      <c r="E239" s="36" t="s">
        <v>361</v>
      </c>
    </row>
    <row r="240" spans="1:5" ht="25.5">
      <c r="A240" s="37" t="s">
        <v>51</v>
      </c>
      <c r="E240" s="38" t="s">
        <v>362</v>
      </c>
    </row>
    <row r="241" spans="1:5" ht="102">
      <c r="A241" t="s">
        <v>52</v>
      </c>
      <c r="E241" s="36" t="s">
        <v>357</v>
      </c>
    </row>
    <row r="242" spans="1:16" ht="12.75">
      <c r="A242" s="25" t="s">
        <v>44</v>
      </c>
      <c r="B242" s="29" t="s">
        <v>363</v>
      </c>
      <c r="C242" s="29" t="s">
        <v>364</v>
      </c>
      <c r="D242" s="25" t="s">
        <v>46</v>
      </c>
      <c r="E242" s="30" t="s">
        <v>365</v>
      </c>
      <c r="F242" s="31" t="s">
        <v>123</v>
      </c>
      <c r="G242" s="32">
        <v>2704</v>
      </c>
      <c r="H242" s="33">
        <v>0</v>
      </c>
      <c r="I242" s="34">
        <f>ROUND(ROUND(H242,2)*ROUND(G242,3),2)</f>
      </c>
      <c r="O242">
        <f>(I242*21)/100</f>
      </c>
      <c r="P242" t="s">
        <v>22</v>
      </c>
    </row>
    <row r="243" spans="1:5" ht="12.75">
      <c r="A243" s="35" t="s">
        <v>49</v>
      </c>
      <c r="E243" s="36" t="s">
        <v>366</v>
      </c>
    </row>
    <row r="244" spans="1:5" ht="25.5">
      <c r="A244" s="37" t="s">
        <v>51</v>
      </c>
      <c r="E244" s="38" t="s">
        <v>330</v>
      </c>
    </row>
    <row r="245" spans="1:5" ht="51">
      <c r="A245" t="s">
        <v>52</v>
      </c>
      <c r="E245" s="36" t="s">
        <v>367</v>
      </c>
    </row>
    <row r="246" spans="1:16" ht="12.75">
      <c r="A246" s="25" t="s">
        <v>44</v>
      </c>
      <c r="B246" s="29" t="s">
        <v>368</v>
      </c>
      <c r="C246" s="29" t="s">
        <v>369</v>
      </c>
      <c r="D246" s="25" t="s">
        <v>46</v>
      </c>
      <c r="E246" s="30" t="s">
        <v>370</v>
      </c>
      <c r="F246" s="31" t="s">
        <v>123</v>
      </c>
      <c r="G246" s="32">
        <v>2707</v>
      </c>
      <c r="H246" s="33">
        <v>0</v>
      </c>
      <c r="I246" s="34">
        <f>ROUND(ROUND(H246,2)*ROUND(G246,3),2)</f>
      </c>
      <c r="O246">
        <f>(I246*21)/100</f>
      </c>
      <c r="P246" t="s">
        <v>22</v>
      </c>
    </row>
    <row r="247" spans="1:5" ht="12.75">
      <c r="A247" s="35" t="s">
        <v>49</v>
      </c>
      <c r="E247" s="36" t="s">
        <v>371</v>
      </c>
    </row>
    <row r="248" spans="1:5" ht="25.5">
      <c r="A248" s="37" t="s">
        <v>51</v>
      </c>
      <c r="E248" s="38" t="s">
        <v>372</v>
      </c>
    </row>
    <row r="249" spans="1:5" ht="51">
      <c r="A249" t="s">
        <v>52</v>
      </c>
      <c r="E249" s="36" t="s">
        <v>367</v>
      </c>
    </row>
    <row r="250" spans="1:16" ht="12.75">
      <c r="A250" s="25" t="s">
        <v>44</v>
      </c>
      <c r="B250" s="29" t="s">
        <v>373</v>
      </c>
      <c r="C250" s="29" t="s">
        <v>374</v>
      </c>
      <c r="D250" s="25" t="s">
        <v>46</v>
      </c>
      <c r="E250" s="30" t="s">
        <v>375</v>
      </c>
      <c r="F250" s="31" t="s">
        <v>123</v>
      </c>
      <c r="G250" s="32">
        <v>154</v>
      </c>
      <c r="H250" s="33">
        <v>0</v>
      </c>
      <c r="I250" s="34">
        <f>ROUND(ROUND(H250,2)*ROUND(G250,3),2)</f>
      </c>
      <c r="O250">
        <f>(I250*21)/100</f>
      </c>
      <c r="P250" t="s">
        <v>22</v>
      </c>
    </row>
    <row r="251" spans="1:5" ht="12.75">
      <c r="A251" s="35" t="s">
        <v>49</v>
      </c>
      <c r="E251" s="36" t="s">
        <v>376</v>
      </c>
    </row>
    <row r="252" spans="1:5" ht="25.5">
      <c r="A252" s="37" t="s">
        <v>51</v>
      </c>
      <c r="E252" s="38" t="s">
        <v>377</v>
      </c>
    </row>
    <row r="253" spans="1:5" ht="51">
      <c r="A253" t="s">
        <v>52</v>
      </c>
      <c r="E253" s="36" t="s">
        <v>378</v>
      </c>
    </row>
    <row r="254" spans="1:16" ht="12.75">
      <c r="A254" s="25" t="s">
        <v>44</v>
      </c>
      <c r="B254" s="29" t="s">
        <v>379</v>
      </c>
      <c r="C254" s="29" t="s">
        <v>380</v>
      </c>
      <c r="D254" s="25" t="s">
        <v>46</v>
      </c>
      <c r="E254" s="30" t="s">
        <v>381</v>
      </c>
      <c r="F254" s="31" t="s">
        <v>123</v>
      </c>
      <c r="G254" s="32">
        <v>2707</v>
      </c>
      <c r="H254" s="33">
        <v>0</v>
      </c>
      <c r="I254" s="34">
        <f>ROUND(ROUND(H254,2)*ROUND(G254,3),2)</f>
      </c>
      <c r="O254">
        <f>(I254*21)/100</f>
      </c>
      <c r="P254" t="s">
        <v>22</v>
      </c>
    </row>
    <row r="255" spans="1:5" ht="12.75">
      <c r="A255" s="35" t="s">
        <v>49</v>
      </c>
      <c r="E255" s="36" t="s">
        <v>46</v>
      </c>
    </row>
    <row r="256" spans="1:5" ht="25.5">
      <c r="A256" s="37" t="s">
        <v>51</v>
      </c>
      <c r="E256" s="38" t="s">
        <v>372</v>
      </c>
    </row>
    <row r="257" spans="1:5" ht="140.25">
      <c r="A257" t="s">
        <v>52</v>
      </c>
      <c r="E257" s="36" t="s">
        <v>382</v>
      </c>
    </row>
    <row r="258" spans="1:16" ht="12.75">
      <c r="A258" s="25" t="s">
        <v>44</v>
      </c>
      <c r="B258" s="29" t="s">
        <v>383</v>
      </c>
      <c r="C258" s="29" t="s">
        <v>384</v>
      </c>
      <c r="D258" s="25" t="s">
        <v>46</v>
      </c>
      <c r="E258" s="30" t="s">
        <v>385</v>
      </c>
      <c r="F258" s="31" t="s">
        <v>123</v>
      </c>
      <c r="G258" s="32">
        <v>2704</v>
      </c>
      <c r="H258" s="33">
        <v>0</v>
      </c>
      <c r="I258" s="34">
        <f>ROUND(ROUND(H258,2)*ROUND(G258,3),2)</f>
      </c>
      <c r="O258">
        <f>(I258*21)/100</f>
      </c>
      <c r="P258" t="s">
        <v>22</v>
      </c>
    </row>
    <row r="259" spans="1:5" ht="12.75">
      <c r="A259" s="35" t="s">
        <v>49</v>
      </c>
      <c r="E259" s="36" t="s">
        <v>386</v>
      </c>
    </row>
    <row r="260" spans="1:5" ht="25.5">
      <c r="A260" s="37" t="s">
        <v>51</v>
      </c>
      <c r="E260" s="38" t="s">
        <v>330</v>
      </c>
    </row>
    <row r="261" spans="1:5" ht="140.25">
      <c r="A261" t="s">
        <v>52</v>
      </c>
      <c r="E261" s="36" t="s">
        <v>382</v>
      </c>
    </row>
    <row r="262" spans="1:16" ht="12.75">
      <c r="A262" s="25" t="s">
        <v>44</v>
      </c>
      <c r="B262" s="29" t="s">
        <v>387</v>
      </c>
      <c r="C262" s="29" t="s">
        <v>388</v>
      </c>
      <c r="D262" s="25" t="s">
        <v>84</v>
      </c>
      <c r="E262" s="30" t="s">
        <v>389</v>
      </c>
      <c r="F262" s="31" t="s">
        <v>123</v>
      </c>
      <c r="G262" s="32">
        <v>1</v>
      </c>
      <c r="H262" s="33">
        <v>0</v>
      </c>
      <c r="I262" s="34">
        <f>ROUND(ROUND(H262,2)*ROUND(G262,3),2)</f>
      </c>
      <c r="O262">
        <f>(I262*21)/100</f>
      </c>
      <c r="P262" t="s">
        <v>22</v>
      </c>
    </row>
    <row r="263" spans="1:5" ht="25.5">
      <c r="A263" s="35" t="s">
        <v>49</v>
      </c>
      <c r="E263" s="36" t="s">
        <v>390</v>
      </c>
    </row>
    <row r="264" spans="1:5" ht="25.5">
      <c r="A264" s="37" t="s">
        <v>51</v>
      </c>
      <c r="E264" s="38" t="s">
        <v>391</v>
      </c>
    </row>
    <row r="265" spans="1:5" ht="153">
      <c r="A265" t="s">
        <v>52</v>
      </c>
      <c r="E265" s="36" t="s">
        <v>392</v>
      </c>
    </row>
    <row r="266" spans="1:16" ht="12.75">
      <c r="A266" s="25" t="s">
        <v>44</v>
      </c>
      <c r="B266" s="29" t="s">
        <v>393</v>
      </c>
      <c r="C266" s="29" t="s">
        <v>388</v>
      </c>
      <c r="D266" s="25" t="s">
        <v>90</v>
      </c>
      <c r="E266" s="30" t="s">
        <v>389</v>
      </c>
      <c r="F266" s="31" t="s">
        <v>123</v>
      </c>
      <c r="G266" s="32">
        <v>214</v>
      </c>
      <c r="H266" s="33">
        <v>0</v>
      </c>
      <c r="I266" s="34">
        <f>ROUND(ROUND(H266,2)*ROUND(G266,3),2)</f>
      </c>
      <c r="O266">
        <f>(I266*21)/100</f>
      </c>
      <c r="P266" t="s">
        <v>22</v>
      </c>
    </row>
    <row r="267" spans="1:5" ht="25.5">
      <c r="A267" s="35" t="s">
        <v>49</v>
      </c>
      <c r="E267" s="36" t="s">
        <v>394</v>
      </c>
    </row>
    <row r="268" spans="1:5" ht="25.5">
      <c r="A268" s="37" t="s">
        <v>51</v>
      </c>
      <c r="E268" s="38" t="s">
        <v>395</v>
      </c>
    </row>
    <row r="269" spans="1:5" ht="153">
      <c r="A269" t="s">
        <v>52</v>
      </c>
      <c r="E269" s="36" t="s">
        <v>392</v>
      </c>
    </row>
    <row r="270" spans="1:16" ht="12.75">
      <c r="A270" s="25" t="s">
        <v>44</v>
      </c>
      <c r="B270" s="29" t="s">
        <v>396</v>
      </c>
      <c r="C270" s="29" t="s">
        <v>397</v>
      </c>
      <c r="D270" s="25" t="s">
        <v>46</v>
      </c>
      <c r="E270" s="30" t="s">
        <v>398</v>
      </c>
      <c r="F270" s="31" t="s">
        <v>123</v>
      </c>
      <c r="G270" s="32">
        <v>64</v>
      </c>
      <c r="H270" s="33">
        <v>0</v>
      </c>
      <c r="I270" s="34">
        <f>ROUND(ROUND(H270,2)*ROUND(G270,3),2)</f>
      </c>
      <c r="O270">
        <f>(I270*21)/100</f>
      </c>
      <c r="P270" t="s">
        <v>22</v>
      </c>
    </row>
    <row r="271" spans="1:5" ht="25.5">
      <c r="A271" s="35" t="s">
        <v>49</v>
      </c>
      <c r="E271" s="36" t="s">
        <v>399</v>
      </c>
    </row>
    <row r="272" spans="1:5" ht="38.25">
      <c r="A272" s="37" t="s">
        <v>51</v>
      </c>
      <c r="E272" s="38" t="s">
        <v>400</v>
      </c>
    </row>
    <row r="273" spans="1:5" ht="153">
      <c r="A273" t="s">
        <v>52</v>
      </c>
      <c r="E273" s="36" t="s">
        <v>392</v>
      </c>
    </row>
    <row r="274" spans="1:16" ht="12.75">
      <c r="A274" s="25" t="s">
        <v>44</v>
      </c>
      <c r="B274" s="29" t="s">
        <v>401</v>
      </c>
      <c r="C274" s="29" t="s">
        <v>402</v>
      </c>
      <c r="D274" s="25" t="s">
        <v>84</v>
      </c>
      <c r="E274" s="30" t="s">
        <v>403</v>
      </c>
      <c r="F274" s="31" t="s">
        <v>123</v>
      </c>
      <c r="G274" s="32">
        <v>7.5</v>
      </c>
      <c r="H274" s="33">
        <v>0</v>
      </c>
      <c r="I274" s="34">
        <f>ROUND(ROUND(H274,2)*ROUND(G274,3),2)</f>
      </c>
      <c r="O274">
        <f>(I274*21)/100</f>
      </c>
      <c r="P274" t="s">
        <v>22</v>
      </c>
    </row>
    <row r="275" spans="1:5" ht="12.75">
      <c r="A275" s="35" t="s">
        <v>49</v>
      </c>
      <c r="E275" s="36" t="s">
        <v>404</v>
      </c>
    </row>
    <row r="276" spans="1:5" ht="25.5">
      <c r="A276" s="37" t="s">
        <v>51</v>
      </c>
      <c r="E276" s="38" t="s">
        <v>405</v>
      </c>
    </row>
    <row r="277" spans="1:5" ht="153">
      <c r="A277" t="s">
        <v>52</v>
      </c>
      <c r="E277" s="36" t="s">
        <v>392</v>
      </c>
    </row>
    <row r="278" spans="1:16" ht="12.75">
      <c r="A278" s="25" t="s">
        <v>44</v>
      </c>
      <c r="B278" s="29" t="s">
        <v>406</v>
      </c>
      <c r="C278" s="29" t="s">
        <v>402</v>
      </c>
      <c r="D278" s="25" t="s">
        <v>90</v>
      </c>
      <c r="E278" s="30" t="s">
        <v>403</v>
      </c>
      <c r="F278" s="31" t="s">
        <v>123</v>
      </c>
      <c r="G278" s="32">
        <v>0.5</v>
      </c>
      <c r="H278" s="33">
        <v>0</v>
      </c>
      <c r="I278" s="34">
        <f>ROUND(ROUND(H278,2)*ROUND(G278,3),2)</f>
      </c>
      <c r="O278">
        <f>(I278*21)/100</f>
      </c>
      <c r="P278" t="s">
        <v>22</v>
      </c>
    </row>
    <row r="279" spans="1:5" ht="38.25">
      <c r="A279" s="35" t="s">
        <v>49</v>
      </c>
      <c r="E279" s="36" t="s">
        <v>407</v>
      </c>
    </row>
    <row r="280" spans="1:5" ht="25.5">
      <c r="A280" s="37" t="s">
        <v>51</v>
      </c>
      <c r="E280" s="38" t="s">
        <v>408</v>
      </c>
    </row>
    <row r="281" spans="1:5" ht="153">
      <c r="A281" t="s">
        <v>52</v>
      </c>
      <c r="E281" s="36" t="s">
        <v>392</v>
      </c>
    </row>
    <row r="282" spans="1:16" ht="12.75">
      <c r="A282" s="25" t="s">
        <v>44</v>
      </c>
      <c r="B282" s="29" t="s">
        <v>409</v>
      </c>
      <c r="C282" s="29" t="s">
        <v>410</v>
      </c>
      <c r="D282" s="25" t="s">
        <v>46</v>
      </c>
      <c r="E282" s="30" t="s">
        <v>411</v>
      </c>
      <c r="F282" s="31" t="s">
        <v>123</v>
      </c>
      <c r="G282" s="32">
        <v>15</v>
      </c>
      <c r="H282" s="33">
        <v>0</v>
      </c>
      <c r="I282" s="34">
        <f>ROUND(ROUND(H282,2)*ROUND(G282,3),2)</f>
      </c>
      <c r="O282">
        <f>(I282*21)/100</f>
      </c>
      <c r="P282" t="s">
        <v>22</v>
      </c>
    </row>
    <row r="283" spans="1:5" ht="12.75">
      <c r="A283" s="35" t="s">
        <v>49</v>
      </c>
      <c r="E283" s="36" t="s">
        <v>412</v>
      </c>
    </row>
    <row r="284" spans="1:5" ht="25.5">
      <c r="A284" s="37" t="s">
        <v>51</v>
      </c>
      <c r="E284" s="38" t="s">
        <v>413</v>
      </c>
    </row>
    <row r="285" spans="1:5" ht="89.25">
      <c r="A285" t="s">
        <v>52</v>
      </c>
      <c r="E285" s="36" t="s">
        <v>414</v>
      </c>
    </row>
    <row r="286" spans="1:16" ht="12.75">
      <c r="A286" s="25" t="s">
        <v>44</v>
      </c>
      <c r="B286" s="29" t="s">
        <v>415</v>
      </c>
      <c r="C286" s="29" t="s">
        <v>416</v>
      </c>
      <c r="D286" s="25" t="s">
        <v>46</v>
      </c>
      <c r="E286" s="30" t="s">
        <v>417</v>
      </c>
      <c r="F286" s="31" t="s">
        <v>123</v>
      </c>
      <c r="G286" s="32">
        <v>2.5</v>
      </c>
      <c r="H286" s="33">
        <v>0</v>
      </c>
      <c r="I286" s="34">
        <f>ROUND(ROUND(H286,2)*ROUND(G286,3),2)</f>
      </c>
      <c r="O286">
        <f>(I286*21)/100</f>
      </c>
      <c r="P286" t="s">
        <v>22</v>
      </c>
    </row>
    <row r="287" spans="1:5" ht="12.75">
      <c r="A287" s="35" t="s">
        <v>49</v>
      </c>
      <c r="E287" s="36" t="s">
        <v>418</v>
      </c>
    </row>
    <row r="288" spans="1:5" ht="25.5">
      <c r="A288" s="37" t="s">
        <v>51</v>
      </c>
      <c r="E288" s="38" t="s">
        <v>419</v>
      </c>
    </row>
    <row r="289" spans="1:5" ht="89.25">
      <c r="A289" t="s">
        <v>52</v>
      </c>
      <c r="E289" s="36" t="s">
        <v>420</v>
      </c>
    </row>
    <row r="290" spans="1:16" ht="12.75">
      <c r="A290" s="25" t="s">
        <v>44</v>
      </c>
      <c r="B290" s="29" t="s">
        <v>421</v>
      </c>
      <c r="C290" s="29" t="s">
        <v>422</v>
      </c>
      <c r="D290" s="25" t="s">
        <v>46</v>
      </c>
      <c r="E290" s="30" t="s">
        <v>423</v>
      </c>
      <c r="F290" s="31" t="s">
        <v>160</v>
      </c>
      <c r="G290" s="32">
        <v>935.84</v>
      </c>
      <c r="H290" s="33">
        <v>0</v>
      </c>
      <c r="I290" s="34">
        <f>ROUND(ROUND(H290,2)*ROUND(G290,3),2)</f>
      </c>
      <c r="O290">
        <f>(I290*21)/100</f>
      </c>
      <c r="P290" t="s">
        <v>22</v>
      </c>
    </row>
    <row r="291" spans="1:5" ht="12.75">
      <c r="A291" s="35" t="s">
        <v>49</v>
      </c>
      <c r="E291" s="36" t="s">
        <v>46</v>
      </c>
    </row>
    <row r="292" spans="1:5" ht="89.25">
      <c r="A292" s="37" t="s">
        <v>51</v>
      </c>
      <c r="E292" s="38" t="s">
        <v>172</v>
      </c>
    </row>
    <row r="293" spans="1:5" ht="38.25">
      <c r="A293" t="s">
        <v>52</v>
      </c>
      <c r="E293" s="36" t="s">
        <v>424</v>
      </c>
    </row>
    <row r="294" spans="1:18" ht="12.75" customHeight="1">
      <c r="A294" s="6" t="s">
        <v>42</v>
      </c>
      <c r="B294" s="6"/>
      <c r="C294" s="41" t="s">
        <v>72</v>
      </c>
      <c r="D294" s="6"/>
      <c r="E294" s="27" t="s">
        <v>425</v>
      </c>
      <c r="F294" s="6"/>
      <c r="G294" s="6"/>
      <c r="H294" s="6"/>
      <c r="I294" s="42">
        <f>0+Q294</f>
      </c>
      <c r="O294">
        <f>0+R294</f>
      </c>
      <c r="Q294">
        <f>0+I295+I299+I303</f>
      </c>
      <c r="R294">
        <f>0+O295+O299+O303</f>
      </c>
    </row>
    <row r="295" spans="1:16" ht="12.75">
      <c r="A295" s="25" t="s">
        <v>44</v>
      </c>
      <c r="B295" s="29" t="s">
        <v>426</v>
      </c>
      <c r="C295" s="29" t="s">
        <v>427</v>
      </c>
      <c r="D295" s="25" t="s">
        <v>46</v>
      </c>
      <c r="E295" s="30" t="s">
        <v>428</v>
      </c>
      <c r="F295" s="31" t="s">
        <v>160</v>
      </c>
      <c r="G295" s="32">
        <v>715</v>
      </c>
      <c r="H295" s="33">
        <v>0</v>
      </c>
      <c r="I295" s="34">
        <f>ROUND(ROUND(H295,2)*ROUND(G295,3),2)</f>
      </c>
      <c r="O295">
        <f>(I295*21)/100</f>
      </c>
      <c r="P295" t="s">
        <v>22</v>
      </c>
    </row>
    <row r="296" spans="1:5" ht="25.5">
      <c r="A296" s="35" t="s">
        <v>49</v>
      </c>
      <c r="E296" s="36" t="s">
        <v>429</v>
      </c>
    </row>
    <row r="297" spans="1:5" ht="12.75">
      <c r="A297" s="37" t="s">
        <v>51</v>
      </c>
      <c r="E297" s="38" t="s">
        <v>430</v>
      </c>
    </row>
    <row r="298" spans="1:5" ht="102">
      <c r="A298" t="s">
        <v>52</v>
      </c>
      <c r="E298" s="36" t="s">
        <v>431</v>
      </c>
    </row>
    <row r="299" spans="1:16" ht="12.75">
      <c r="A299" s="25" t="s">
        <v>44</v>
      </c>
      <c r="B299" s="29" t="s">
        <v>432</v>
      </c>
      <c r="C299" s="29" t="s">
        <v>433</v>
      </c>
      <c r="D299" s="25" t="s">
        <v>46</v>
      </c>
      <c r="E299" s="30" t="s">
        <v>434</v>
      </c>
      <c r="F299" s="31" t="s">
        <v>123</v>
      </c>
      <c r="G299" s="32">
        <v>195.74</v>
      </c>
      <c r="H299" s="33">
        <v>0</v>
      </c>
      <c r="I299" s="34">
        <f>ROUND(ROUND(H299,2)*ROUND(G299,3),2)</f>
      </c>
      <c r="O299">
        <f>(I299*21)/100</f>
      </c>
      <c r="P299" t="s">
        <v>22</v>
      </c>
    </row>
    <row r="300" spans="1:5" ht="12.75">
      <c r="A300" s="35" t="s">
        <v>49</v>
      </c>
      <c r="E300" s="36" t="s">
        <v>435</v>
      </c>
    </row>
    <row r="301" spans="1:5" ht="51">
      <c r="A301" s="37" t="s">
        <v>51</v>
      </c>
      <c r="E301" s="38" t="s">
        <v>436</v>
      </c>
    </row>
    <row r="302" spans="1:5" ht="38.25">
      <c r="A302" t="s">
        <v>52</v>
      </c>
      <c r="E302" s="36" t="s">
        <v>437</v>
      </c>
    </row>
    <row r="303" spans="1:16" ht="12.75">
      <c r="A303" s="25" t="s">
        <v>44</v>
      </c>
      <c r="B303" s="29" t="s">
        <v>438</v>
      </c>
      <c r="C303" s="29" t="s">
        <v>439</v>
      </c>
      <c r="D303" s="25" t="s">
        <v>46</v>
      </c>
      <c r="E303" s="30" t="s">
        <v>440</v>
      </c>
      <c r="F303" s="31" t="s">
        <v>123</v>
      </c>
      <c r="G303" s="32">
        <v>34.2</v>
      </c>
      <c r="H303" s="33">
        <v>0</v>
      </c>
      <c r="I303" s="34">
        <f>ROUND(ROUND(H303,2)*ROUND(G303,3),2)</f>
      </c>
      <c r="O303">
        <f>(I303*21)/100</f>
      </c>
      <c r="P303" t="s">
        <v>22</v>
      </c>
    </row>
    <row r="304" spans="1:5" ht="38.25">
      <c r="A304" s="35" t="s">
        <v>49</v>
      </c>
      <c r="E304" s="36" t="s">
        <v>441</v>
      </c>
    </row>
    <row r="305" spans="1:5" ht="38.25">
      <c r="A305" s="37" t="s">
        <v>51</v>
      </c>
      <c r="E305" s="38" t="s">
        <v>442</v>
      </c>
    </row>
    <row r="306" spans="1:5" ht="89.25">
      <c r="A306" t="s">
        <v>52</v>
      </c>
      <c r="E306" s="36" t="s">
        <v>443</v>
      </c>
    </row>
    <row r="307" spans="1:18" ht="12.75" customHeight="1">
      <c r="A307" s="6" t="s">
        <v>42</v>
      </c>
      <c r="B307" s="6"/>
      <c r="C307" s="41" t="s">
        <v>77</v>
      </c>
      <c r="D307" s="6"/>
      <c r="E307" s="27" t="s">
        <v>444</v>
      </c>
      <c r="F307" s="6"/>
      <c r="G307" s="6"/>
      <c r="H307" s="6"/>
      <c r="I307" s="42">
        <f>0+Q307</f>
      </c>
      <c r="O307">
        <f>0+R307</f>
      </c>
      <c r="Q307">
        <f>0+I308+I312+I316+I320+I324</f>
      </c>
      <c r="R307">
        <f>0+O308+O312+O316+O320+O324</f>
      </c>
    </row>
    <row r="308" spans="1:16" ht="12.75">
      <c r="A308" s="25" t="s">
        <v>44</v>
      </c>
      <c r="B308" s="29" t="s">
        <v>445</v>
      </c>
      <c r="C308" s="29" t="s">
        <v>446</v>
      </c>
      <c r="D308" s="25" t="s">
        <v>46</v>
      </c>
      <c r="E308" s="30" t="s">
        <v>447</v>
      </c>
      <c r="F308" s="31" t="s">
        <v>160</v>
      </c>
      <c r="G308" s="32">
        <v>21.5</v>
      </c>
      <c r="H308" s="33">
        <v>0</v>
      </c>
      <c r="I308" s="34">
        <f>ROUND(ROUND(H308,2)*ROUND(G308,3),2)</f>
      </c>
      <c r="O308">
        <f>(I308*21)/100</f>
      </c>
      <c r="P308" t="s">
        <v>22</v>
      </c>
    </row>
    <row r="309" spans="1:5" ht="12.75">
      <c r="A309" s="35" t="s">
        <v>49</v>
      </c>
      <c r="E309" s="36" t="s">
        <v>46</v>
      </c>
    </row>
    <row r="310" spans="1:5" ht="12.75">
      <c r="A310" s="37" t="s">
        <v>51</v>
      </c>
      <c r="E310" s="38" t="s">
        <v>448</v>
      </c>
    </row>
    <row r="311" spans="1:5" ht="255">
      <c r="A311" t="s">
        <v>52</v>
      </c>
      <c r="E311" s="36" t="s">
        <v>449</v>
      </c>
    </row>
    <row r="312" spans="1:16" ht="12.75">
      <c r="A312" s="25" t="s">
        <v>44</v>
      </c>
      <c r="B312" s="29" t="s">
        <v>450</v>
      </c>
      <c r="C312" s="29" t="s">
        <v>451</v>
      </c>
      <c r="D312" s="25" t="s">
        <v>46</v>
      </c>
      <c r="E312" s="30" t="s">
        <v>452</v>
      </c>
      <c r="F312" s="31" t="s">
        <v>160</v>
      </c>
      <c r="G312" s="32">
        <v>1014.5</v>
      </c>
      <c r="H312" s="33">
        <v>0</v>
      </c>
      <c r="I312" s="34">
        <f>ROUND(ROUND(H312,2)*ROUND(G312,3),2)</f>
      </c>
      <c r="O312">
        <f>(I312*21)/100</f>
      </c>
      <c r="P312" t="s">
        <v>22</v>
      </c>
    </row>
    <row r="313" spans="1:5" ht="25.5">
      <c r="A313" s="35" t="s">
        <v>49</v>
      </c>
      <c r="E313" s="36" t="s">
        <v>429</v>
      </c>
    </row>
    <row r="314" spans="1:5" ht="38.25">
      <c r="A314" s="37" t="s">
        <v>51</v>
      </c>
      <c r="E314" s="38" t="s">
        <v>453</v>
      </c>
    </row>
    <row r="315" spans="1:5" ht="255">
      <c r="A315" t="s">
        <v>52</v>
      </c>
      <c r="E315" s="36" t="s">
        <v>454</v>
      </c>
    </row>
    <row r="316" spans="1:16" ht="12.75">
      <c r="A316" s="25" t="s">
        <v>44</v>
      </c>
      <c r="B316" s="29" t="s">
        <v>455</v>
      </c>
      <c r="C316" s="29" t="s">
        <v>456</v>
      </c>
      <c r="D316" s="25" t="s">
        <v>46</v>
      </c>
      <c r="E316" s="30" t="s">
        <v>457</v>
      </c>
      <c r="F316" s="31" t="s">
        <v>257</v>
      </c>
      <c r="G316" s="32">
        <v>4</v>
      </c>
      <c r="H316" s="33">
        <v>0</v>
      </c>
      <c r="I316" s="34">
        <f>ROUND(ROUND(H316,2)*ROUND(G316,3),2)</f>
      </c>
      <c r="O316">
        <f>(I316*21)/100</f>
      </c>
      <c r="P316" t="s">
        <v>22</v>
      </c>
    </row>
    <row r="317" spans="1:5" ht="25.5">
      <c r="A317" s="35" t="s">
        <v>49</v>
      </c>
      <c r="E317" s="36" t="s">
        <v>458</v>
      </c>
    </row>
    <row r="318" spans="1:5" ht="12.75">
      <c r="A318" s="37" t="s">
        <v>51</v>
      </c>
      <c r="E318" s="38" t="s">
        <v>459</v>
      </c>
    </row>
    <row r="319" spans="1:5" ht="76.5">
      <c r="A319" t="s">
        <v>52</v>
      </c>
      <c r="E319" s="36" t="s">
        <v>460</v>
      </c>
    </row>
    <row r="320" spans="1:16" ht="12.75">
      <c r="A320" s="25" t="s">
        <v>44</v>
      </c>
      <c r="B320" s="29" t="s">
        <v>461</v>
      </c>
      <c r="C320" s="29" t="s">
        <v>462</v>
      </c>
      <c r="D320" s="25" t="s">
        <v>46</v>
      </c>
      <c r="E320" s="30" t="s">
        <v>463</v>
      </c>
      <c r="F320" s="31" t="s">
        <v>257</v>
      </c>
      <c r="G320" s="32">
        <v>1</v>
      </c>
      <c r="H320" s="33">
        <v>0</v>
      </c>
      <c r="I320" s="34">
        <f>ROUND(ROUND(H320,2)*ROUND(G320,3),2)</f>
      </c>
      <c r="O320">
        <f>(I320*21)/100</f>
      </c>
      <c r="P320" t="s">
        <v>22</v>
      </c>
    </row>
    <row r="321" spans="1:5" ht="25.5">
      <c r="A321" s="35" t="s">
        <v>49</v>
      </c>
      <c r="E321" s="36" t="s">
        <v>464</v>
      </c>
    </row>
    <row r="322" spans="1:5" ht="12.75">
      <c r="A322" s="37" t="s">
        <v>51</v>
      </c>
      <c r="E322" s="38" t="s">
        <v>465</v>
      </c>
    </row>
    <row r="323" spans="1:5" ht="25.5">
      <c r="A323" t="s">
        <v>52</v>
      </c>
      <c r="E323" s="36" t="s">
        <v>466</v>
      </c>
    </row>
    <row r="324" spans="1:16" ht="12.75">
      <c r="A324" s="25" t="s">
        <v>44</v>
      </c>
      <c r="B324" s="29" t="s">
        <v>467</v>
      </c>
      <c r="C324" s="29" t="s">
        <v>468</v>
      </c>
      <c r="D324" s="25" t="s">
        <v>46</v>
      </c>
      <c r="E324" s="30" t="s">
        <v>469</v>
      </c>
      <c r="F324" s="31" t="s">
        <v>257</v>
      </c>
      <c r="G324" s="32">
        <v>30</v>
      </c>
      <c r="H324" s="33">
        <v>0</v>
      </c>
      <c r="I324" s="34">
        <f>ROUND(ROUND(H324,2)*ROUND(G324,3),2)</f>
      </c>
      <c r="O324">
        <f>(I324*21)/100</f>
      </c>
      <c r="P324" t="s">
        <v>22</v>
      </c>
    </row>
    <row r="325" spans="1:5" ht="12.75">
      <c r="A325" s="35" t="s">
        <v>49</v>
      </c>
      <c r="E325" s="36" t="s">
        <v>470</v>
      </c>
    </row>
    <row r="326" spans="1:5" ht="12.75">
      <c r="A326" s="37" t="s">
        <v>51</v>
      </c>
      <c r="E326" s="38" t="s">
        <v>471</v>
      </c>
    </row>
    <row r="327" spans="1:5" ht="25.5">
      <c r="A327" t="s">
        <v>52</v>
      </c>
      <c r="E327" s="36" t="s">
        <v>466</v>
      </c>
    </row>
    <row r="328" spans="1:18" ht="12.75" customHeight="1">
      <c r="A328" s="6" t="s">
        <v>42</v>
      </c>
      <c r="B328" s="6"/>
      <c r="C328" s="41" t="s">
        <v>39</v>
      </c>
      <c r="D328" s="6"/>
      <c r="E328" s="27" t="s">
        <v>472</v>
      </c>
      <c r="F328" s="6"/>
      <c r="G328" s="6"/>
      <c r="H328" s="6"/>
      <c r="I328" s="42">
        <f>0+Q328</f>
      </c>
      <c r="O328">
        <f>0+R328</f>
      </c>
      <c r="Q328">
        <f>0+I329+I333+I337+I341+I345+I349+I353+I357</f>
      </c>
      <c r="R328">
        <f>0+O329+O333+O337+O341+O345+O349+O353+O357</f>
      </c>
    </row>
    <row r="329" spans="1:16" ht="12.75">
      <c r="A329" s="25" t="s">
        <v>44</v>
      </c>
      <c r="B329" s="29" t="s">
        <v>473</v>
      </c>
      <c r="C329" s="29" t="s">
        <v>474</v>
      </c>
      <c r="D329" s="25" t="s">
        <v>46</v>
      </c>
      <c r="E329" s="30" t="s">
        <v>475</v>
      </c>
      <c r="F329" s="31" t="s">
        <v>160</v>
      </c>
      <c r="G329" s="32">
        <v>270</v>
      </c>
      <c r="H329" s="33">
        <v>0</v>
      </c>
      <c r="I329" s="34">
        <f>ROUND(ROUND(H329,2)*ROUND(G329,3),2)</f>
      </c>
      <c r="O329">
        <f>(I329*21)/100</f>
      </c>
      <c r="P329" t="s">
        <v>22</v>
      </c>
    </row>
    <row r="330" spans="1:5" ht="25.5">
      <c r="A330" s="35" t="s">
        <v>49</v>
      </c>
      <c r="E330" s="36" t="s">
        <v>476</v>
      </c>
    </row>
    <row r="331" spans="1:5" ht="51">
      <c r="A331" s="37" t="s">
        <v>51</v>
      </c>
      <c r="E331" s="38" t="s">
        <v>477</v>
      </c>
    </row>
    <row r="332" spans="1:5" ht="51">
      <c r="A332" t="s">
        <v>52</v>
      </c>
      <c r="E332" s="36" t="s">
        <v>478</v>
      </c>
    </row>
    <row r="333" spans="1:16" ht="12.75">
      <c r="A333" s="25" t="s">
        <v>44</v>
      </c>
      <c r="B333" s="29" t="s">
        <v>479</v>
      </c>
      <c r="C333" s="29" t="s">
        <v>480</v>
      </c>
      <c r="D333" s="25" t="s">
        <v>46</v>
      </c>
      <c r="E333" s="30" t="s">
        <v>481</v>
      </c>
      <c r="F333" s="31" t="s">
        <v>160</v>
      </c>
      <c r="G333" s="32">
        <v>57.5</v>
      </c>
      <c r="H333" s="33">
        <v>0</v>
      </c>
      <c r="I333" s="34">
        <f>ROUND(ROUND(H333,2)*ROUND(G333,3),2)</f>
      </c>
      <c r="O333">
        <f>(I333*21)/100</f>
      </c>
      <c r="P333" t="s">
        <v>22</v>
      </c>
    </row>
    <row r="334" spans="1:5" ht="12.75">
      <c r="A334" s="35" t="s">
        <v>49</v>
      </c>
      <c r="E334" s="36" t="s">
        <v>482</v>
      </c>
    </row>
    <row r="335" spans="1:5" ht="38.25">
      <c r="A335" s="37" t="s">
        <v>51</v>
      </c>
      <c r="E335" s="38" t="s">
        <v>483</v>
      </c>
    </row>
    <row r="336" spans="1:5" ht="25.5">
      <c r="A336" t="s">
        <v>52</v>
      </c>
      <c r="E336" s="36" t="s">
        <v>484</v>
      </c>
    </row>
    <row r="337" spans="1:16" ht="12.75">
      <c r="A337" s="25" t="s">
        <v>44</v>
      </c>
      <c r="B337" s="29" t="s">
        <v>485</v>
      </c>
      <c r="C337" s="29" t="s">
        <v>486</v>
      </c>
      <c r="D337" s="25" t="s">
        <v>46</v>
      </c>
      <c r="E337" s="30" t="s">
        <v>487</v>
      </c>
      <c r="F337" s="31" t="s">
        <v>160</v>
      </c>
      <c r="G337" s="32">
        <v>179.55</v>
      </c>
      <c r="H337" s="33">
        <v>0</v>
      </c>
      <c r="I337" s="34">
        <f>ROUND(ROUND(H337,2)*ROUND(G337,3),2)</f>
      </c>
      <c r="O337">
        <f>(I337*21)/100</f>
      </c>
      <c r="P337" t="s">
        <v>22</v>
      </c>
    </row>
    <row r="338" spans="1:5" ht="12.75">
      <c r="A338" s="35" t="s">
        <v>49</v>
      </c>
      <c r="E338" s="36" t="s">
        <v>46</v>
      </c>
    </row>
    <row r="339" spans="1:5" ht="51">
      <c r="A339" s="37" t="s">
        <v>51</v>
      </c>
      <c r="E339" s="38" t="s">
        <v>488</v>
      </c>
    </row>
    <row r="340" spans="1:5" ht="25.5">
      <c r="A340" t="s">
        <v>52</v>
      </c>
      <c r="E340" s="36" t="s">
        <v>484</v>
      </c>
    </row>
    <row r="341" spans="1:16" ht="12.75">
      <c r="A341" s="25" t="s">
        <v>44</v>
      </c>
      <c r="B341" s="29" t="s">
        <v>489</v>
      </c>
      <c r="C341" s="29" t="s">
        <v>490</v>
      </c>
      <c r="D341" s="25" t="s">
        <v>46</v>
      </c>
      <c r="E341" s="30" t="s">
        <v>491</v>
      </c>
      <c r="F341" s="31" t="s">
        <v>160</v>
      </c>
      <c r="G341" s="32">
        <v>5</v>
      </c>
      <c r="H341" s="33">
        <v>0</v>
      </c>
      <c r="I341" s="34">
        <f>ROUND(ROUND(H341,2)*ROUND(G341,3),2)</f>
      </c>
      <c r="O341">
        <f>(I341*21)/100</f>
      </c>
      <c r="P341" t="s">
        <v>22</v>
      </c>
    </row>
    <row r="342" spans="1:5" ht="12.75">
      <c r="A342" s="35" t="s">
        <v>49</v>
      </c>
      <c r="E342" s="36" t="s">
        <v>46</v>
      </c>
    </row>
    <row r="343" spans="1:5" ht="12.75">
      <c r="A343" s="37" t="s">
        <v>51</v>
      </c>
      <c r="E343" s="38" t="s">
        <v>492</v>
      </c>
    </row>
    <row r="344" spans="1:5" ht="76.5">
      <c r="A344" t="s">
        <v>52</v>
      </c>
      <c r="E344" s="36" t="s">
        <v>493</v>
      </c>
    </row>
    <row r="345" spans="1:16" ht="12.75">
      <c r="A345" s="25" t="s">
        <v>44</v>
      </c>
      <c r="B345" s="29" t="s">
        <v>494</v>
      </c>
      <c r="C345" s="29" t="s">
        <v>495</v>
      </c>
      <c r="D345" s="25" t="s">
        <v>46</v>
      </c>
      <c r="E345" s="30" t="s">
        <v>496</v>
      </c>
      <c r="F345" s="31" t="s">
        <v>123</v>
      </c>
      <c r="G345" s="32">
        <v>323</v>
      </c>
      <c r="H345" s="33">
        <v>0</v>
      </c>
      <c r="I345" s="34">
        <f>ROUND(ROUND(H345,2)*ROUND(G345,3),2)</f>
      </c>
      <c r="O345">
        <f>(I345*21)/100</f>
      </c>
      <c r="P345" t="s">
        <v>22</v>
      </c>
    </row>
    <row r="346" spans="1:5" ht="25.5">
      <c r="A346" s="35" t="s">
        <v>49</v>
      </c>
      <c r="E346" s="36" t="s">
        <v>497</v>
      </c>
    </row>
    <row r="347" spans="1:5" ht="25.5">
      <c r="A347" s="37" t="s">
        <v>51</v>
      </c>
      <c r="E347" s="38" t="s">
        <v>498</v>
      </c>
    </row>
    <row r="348" spans="1:5" ht="89.25">
      <c r="A348" t="s">
        <v>52</v>
      </c>
      <c r="E348" s="36" t="s">
        <v>499</v>
      </c>
    </row>
    <row r="349" spans="1:16" ht="12.75">
      <c r="A349" s="25" t="s">
        <v>44</v>
      </c>
      <c r="B349" s="29" t="s">
        <v>500</v>
      </c>
      <c r="C349" s="29" t="s">
        <v>501</v>
      </c>
      <c r="D349" s="25" t="s">
        <v>46</v>
      </c>
      <c r="E349" s="30" t="s">
        <v>502</v>
      </c>
      <c r="F349" s="31" t="s">
        <v>123</v>
      </c>
      <c r="G349" s="32">
        <v>1.188</v>
      </c>
      <c r="H349" s="33">
        <v>0</v>
      </c>
      <c r="I349" s="34">
        <f>ROUND(ROUND(H349,2)*ROUND(G349,3),2)</f>
      </c>
      <c r="O349">
        <f>(I349*21)/100</f>
      </c>
      <c r="P349" t="s">
        <v>22</v>
      </c>
    </row>
    <row r="350" spans="1:5" ht="12.75">
      <c r="A350" s="35" t="s">
        <v>49</v>
      </c>
      <c r="E350" s="36" t="s">
        <v>503</v>
      </c>
    </row>
    <row r="351" spans="1:5" ht="25.5">
      <c r="A351" s="37" t="s">
        <v>51</v>
      </c>
      <c r="E351" s="38" t="s">
        <v>504</v>
      </c>
    </row>
    <row r="352" spans="1:5" ht="89.25">
      <c r="A352" t="s">
        <v>52</v>
      </c>
      <c r="E352" s="36" t="s">
        <v>505</v>
      </c>
    </row>
    <row r="353" spans="1:16" ht="12.75">
      <c r="A353" s="25" t="s">
        <v>44</v>
      </c>
      <c r="B353" s="29" t="s">
        <v>506</v>
      </c>
      <c r="C353" s="29" t="s">
        <v>507</v>
      </c>
      <c r="D353" s="25" t="s">
        <v>46</v>
      </c>
      <c r="E353" s="30" t="s">
        <v>508</v>
      </c>
      <c r="F353" s="31" t="s">
        <v>86</v>
      </c>
      <c r="G353" s="32">
        <v>0.32</v>
      </c>
      <c r="H353" s="33">
        <v>0</v>
      </c>
      <c r="I353" s="34">
        <f>ROUND(ROUND(H353,2)*ROUND(G353,3),2)</f>
      </c>
      <c r="O353">
        <f>(I353*21)/100</f>
      </c>
      <c r="P353" t="s">
        <v>22</v>
      </c>
    </row>
    <row r="354" spans="1:5" ht="12.75">
      <c r="A354" s="35" t="s">
        <v>49</v>
      </c>
      <c r="E354" s="36" t="s">
        <v>509</v>
      </c>
    </row>
    <row r="355" spans="1:5" ht="12.75">
      <c r="A355" s="37" t="s">
        <v>51</v>
      </c>
      <c r="E355" s="38" t="s">
        <v>510</v>
      </c>
    </row>
    <row r="356" spans="1:5" ht="102">
      <c r="A356" t="s">
        <v>52</v>
      </c>
      <c r="E356" s="36" t="s">
        <v>511</v>
      </c>
    </row>
    <row r="357" spans="1:16" ht="12.75">
      <c r="A357" s="25" t="s">
        <v>44</v>
      </c>
      <c r="B357" s="29" t="s">
        <v>512</v>
      </c>
      <c r="C357" s="29" t="s">
        <v>513</v>
      </c>
      <c r="D357" s="25" t="s">
        <v>46</v>
      </c>
      <c r="E357" s="30" t="s">
        <v>514</v>
      </c>
      <c r="F357" s="31" t="s">
        <v>160</v>
      </c>
      <c r="G357" s="32">
        <v>27</v>
      </c>
      <c r="H357" s="33">
        <v>0</v>
      </c>
      <c r="I357" s="34">
        <f>ROUND(ROUND(H357,2)*ROUND(G357,3),2)</f>
      </c>
      <c r="O357">
        <f>(I357*21)/100</f>
      </c>
      <c r="P357" t="s">
        <v>22</v>
      </c>
    </row>
    <row r="358" spans="1:5" ht="38.25">
      <c r="A358" s="35" t="s">
        <v>49</v>
      </c>
      <c r="E358" s="36" t="s">
        <v>515</v>
      </c>
    </row>
    <row r="359" spans="1:5" ht="51">
      <c r="A359" s="37" t="s">
        <v>51</v>
      </c>
      <c r="E359" s="38" t="s">
        <v>516</v>
      </c>
    </row>
    <row r="360" spans="1:5" ht="114.75">
      <c r="A360" t="s">
        <v>52</v>
      </c>
      <c r="E360" s="36" t="s">
        <v>517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0+O8+O53+O126+O135+O144+O189+O194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518</v>
      </c>
      <c r="I3" s="39">
        <f>0+I8+I53+I126+I135+I144+I189+I194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518</v>
      </c>
      <c r="D4" s="6"/>
      <c r="E4" s="18" t="s">
        <v>519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44</v>
      </c>
      <c r="B9" s="29" t="s">
        <v>28</v>
      </c>
      <c r="C9" s="29" t="s">
        <v>83</v>
      </c>
      <c r="D9" s="25" t="s">
        <v>84</v>
      </c>
      <c r="E9" s="30" t="s">
        <v>85</v>
      </c>
      <c r="F9" s="31" t="s">
        <v>86</v>
      </c>
      <c r="G9" s="32">
        <v>757.512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87</v>
      </c>
    </row>
    <row r="11" spans="1:5" ht="12.75">
      <c r="A11" s="37" t="s">
        <v>51</v>
      </c>
      <c r="E11" s="38" t="s">
        <v>520</v>
      </c>
    </row>
    <row r="12" spans="1:5" ht="25.5">
      <c r="A12" t="s">
        <v>52</v>
      </c>
      <c r="E12" s="36" t="s">
        <v>89</v>
      </c>
    </row>
    <row r="13" spans="1:16" ht="12.75">
      <c r="A13" s="25" t="s">
        <v>44</v>
      </c>
      <c r="B13" s="29" t="s">
        <v>22</v>
      </c>
      <c r="C13" s="29" t="s">
        <v>83</v>
      </c>
      <c r="D13" s="25" t="s">
        <v>90</v>
      </c>
      <c r="E13" s="30" t="s">
        <v>85</v>
      </c>
      <c r="F13" s="31" t="s">
        <v>86</v>
      </c>
      <c r="G13" s="32">
        <v>283.5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25.5">
      <c r="A14" s="35" t="s">
        <v>49</v>
      </c>
      <c r="E14" s="36" t="s">
        <v>91</v>
      </c>
    </row>
    <row r="15" spans="1:5" ht="12.75">
      <c r="A15" s="37" t="s">
        <v>51</v>
      </c>
      <c r="E15" s="38" t="s">
        <v>521</v>
      </c>
    </row>
    <row r="16" spans="1:5" ht="25.5">
      <c r="A16" t="s">
        <v>52</v>
      </c>
      <c r="E16" s="36" t="s">
        <v>89</v>
      </c>
    </row>
    <row r="17" spans="1:16" ht="12.75">
      <c r="A17" s="25" t="s">
        <v>44</v>
      </c>
      <c r="B17" s="29" t="s">
        <v>21</v>
      </c>
      <c r="C17" s="29" t="s">
        <v>83</v>
      </c>
      <c r="D17" s="25" t="s">
        <v>93</v>
      </c>
      <c r="E17" s="30" t="s">
        <v>85</v>
      </c>
      <c r="F17" s="31" t="s">
        <v>86</v>
      </c>
      <c r="G17" s="32">
        <v>185.13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25.5">
      <c r="A18" s="35" t="s">
        <v>49</v>
      </c>
      <c r="E18" s="36" t="s">
        <v>94</v>
      </c>
    </row>
    <row r="19" spans="1:5" ht="38.25">
      <c r="A19" s="37" t="s">
        <v>51</v>
      </c>
      <c r="E19" s="38" t="s">
        <v>522</v>
      </c>
    </row>
    <row r="20" spans="1:5" ht="25.5">
      <c r="A20" t="s">
        <v>52</v>
      </c>
      <c r="E20" s="36" t="s">
        <v>89</v>
      </c>
    </row>
    <row r="21" spans="1:16" ht="12.75">
      <c r="A21" s="25" t="s">
        <v>44</v>
      </c>
      <c r="B21" s="29" t="s">
        <v>32</v>
      </c>
      <c r="C21" s="29" t="s">
        <v>83</v>
      </c>
      <c r="D21" s="25" t="s">
        <v>96</v>
      </c>
      <c r="E21" s="30" t="s">
        <v>85</v>
      </c>
      <c r="F21" s="31" t="s">
        <v>86</v>
      </c>
      <c r="G21" s="32">
        <v>148.698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25.5">
      <c r="A22" s="35" t="s">
        <v>49</v>
      </c>
      <c r="E22" s="36" t="s">
        <v>97</v>
      </c>
    </row>
    <row r="23" spans="1:5" ht="12.75">
      <c r="A23" s="37" t="s">
        <v>51</v>
      </c>
      <c r="E23" s="38" t="s">
        <v>523</v>
      </c>
    </row>
    <row r="24" spans="1:5" ht="25.5">
      <c r="A24" t="s">
        <v>52</v>
      </c>
      <c r="E24" s="36" t="s">
        <v>89</v>
      </c>
    </row>
    <row r="25" spans="1:16" ht="12.75">
      <c r="A25" s="25" t="s">
        <v>44</v>
      </c>
      <c r="B25" s="29" t="s">
        <v>34</v>
      </c>
      <c r="C25" s="29" t="s">
        <v>83</v>
      </c>
      <c r="D25" s="25" t="s">
        <v>99</v>
      </c>
      <c r="E25" s="30" t="s">
        <v>85</v>
      </c>
      <c r="F25" s="31" t="s">
        <v>86</v>
      </c>
      <c r="G25" s="32">
        <v>7.26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100</v>
      </c>
    </row>
    <row r="27" spans="1:5" ht="12.75">
      <c r="A27" s="37" t="s">
        <v>51</v>
      </c>
      <c r="E27" s="38" t="s">
        <v>524</v>
      </c>
    </row>
    <row r="28" spans="1:5" ht="25.5">
      <c r="A28" t="s">
        <v>52</v>
      </c>
      <c r="E28" s="36" t="s">
        <v>89</v>
      </c>
    </row>
    <row r="29" spans="1:16" ht="12.75">
      <c r="A29" s="25" t="s">
        <v>44</v>
      </c>
      <c r="B29" s="29" t="s">
        <v>36</v>
      </c>
      <c r="C29" s="29" t="s">
        <v>102</v>
      </c>
      <c r="D29" s="25" t="s">
        <v>46</v>
      </c>
      <c r="E29" s="30" t="s">
        <v>103</v>
      </c>
      <c r="F29" s="31" t="s">
        <v>104</v>
      </c>
      <c r="G29" s="32">
        <v>1.404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12.75">
      <c r="A30" s="35" t="s">
        <v>49</v>
      </c>
      <c r="E30" s="36" t="s">
        <v>46</v>
      </c>
    </row>
    <row r="31" spans="1:5" ht="12.75">
      <c r="A31" s="37" t="s">
        <v>51</v>
      </c>
      <c r="E31" s="38" t="s">
        <v>525</v>
      </c>
    </row>
    <row r="32" spans="1:5" ht="25.5">
      <c r="A32" t="s">
        <v>52</v>
      </c>
      <c r="E32" s="36" t="s">
        <v>106</v>
      </c>
    </row>
    <row r="33" spans="1:16" ht="12.75">
      <c r="A33" s="25" t="s">
        <v>44</v>
      </c>
      <c r="B33" s="29" t="s">
        <v>72</v>
      </c>
      <c r="C33" s="29" t="s">
        <v>107</v>
      </c>
      <c r="D33" s="25" t="s">
        <v>84</v>
      </c>
      <c r="E33" s="30" t="s">
        <v>108</v>
      </c>
      <c r="F33" s="31" t="s">
        <v>48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38.25">
      <c r="A34" s="35" t="s">
        <v>49</v>
      </c>
      <c r="E34" s="36" t="s">
        <v>109</v>
      </c>
    </row>
    <row r="35" spans="1:5" ht="12.75">
      <c r="A35" s="37" t="s">
        <v>51</v>
      </c>
      <c r="E35" s="38" t="s">
        <v>46</v>
      </c>
    </row>
    <row r="36" spans="1:5" ht="12.75">
      <c r="A36" t="s">
        <v>52</v>
      </c>
      <c r="E36" s="36" t="s">
        <v>110</v>
      </c>
    </row>
    <row r="37" spans="1:16" ht="12.75">
      <c r="A37" s="25" t="s">
        <v>44</v>
      </c>
      <c r="B37" s="29" t="s">
        <v>77</v>
      </c>
      <c r="C37" s="29" t="s">
        <v>107</v>
      </c>
      <c r="D37" s="25" t="s">
        <v>90</v>
      </c>
      <c r="E37" s="30" t="s">
        <v>111</v>
      </c>
      <c r="F37" s="31" t="s">
        <v>48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38.25">
      <c r="A38" s="35" t="s">
        <v>49</v>
      </c>
      <c r="E38" s="36" t="s">
        <v>112</v>
      </c>
    </row>
    <row r="39" spans="1:5" ht="12.75">
      <c r="A39" s="37" t="s">
        <v>51</v>
      </c>
      <c r="E39" s="38" t="s">
        <v>46</v>
      </c>
    </row>
    <row r="40" spans="1:5" ht="12.75">
      <c r="A40" t="s">
        <v>52</v>
      </c>
      <c r="E40" s="36" t="s">
        <v>53</v>
      </c>
    </row>
    <row r="41" spans="1:16" ht="12.75">
      <c r="A41" s="25" t="s">
        <v>44</v>
      </c>
      <c r="B41" s="29" t="s">
        <v>39</v>
      </c>
      <c r="C41" s="29" t="s">
        <v>107</v>
      </c>
      <c r="D41" s="25" t="s">
        <v>93</v>
      </c>
      <c r="E41" s="30" t="s">
        <v>111</v>
      </c>
      <c r="F41" s="31" t="s">
        <v>48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38.25">
      <c r="A42" s="35" t="s">
        <v>49</v>
      </c>
      <c r="E42" s="36" t="s">
        <v>526</v>
      </c>
    </row>
    <row r="43" spans="1:5" ht="12.75">
      <c r="A43" s="37" t="s">
        <v>51</v>
      </c>
      <c r="E43" s="38" t="s">
        <v>46</v>
      </c>
    </row>
    <row r="44" spans="1:5" ht="12.75">
      <c r="A44" t="s">
        <v>52</v>
      </c>
      <c r="E44" s="36" t="s">
        <v>53</v>
      </c>
    </row>
    <row r="45" spans="1:16" ht="12.75">
      <c r="A45" s="25" t="s">
        <v>44</v>
      </c>
      <c r="B45" s="29" t="s">
        <v>41</v>
      </c>
      <c r="C45" s="29" t="s">
        <v>527</v>
      </c>
      <c r="D45" s="25" t="s">
        <v>46</v>
      </c>
      <c r="E45" s="30" t="s">
        <v>528</v>
      </c>
      <c r="F45" s="31" t="s">
        <v>48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12.75">
      <c r="A46" s="35" t="s">
        <v>49</v>
      </c>
      <c r="E46" s="36" t="s">
        <v>529</v>
      </c>
    </row>
    <row r="47" spans="1:5" ht="12.75">
      <c r="A47" s="37" t="s">
        <v>51</v>
      </c>
      <c r="E47" s="38" t="s">
        <v>46</v>
      </c>
    </row>
    <row r="48" spans="1:5" ht="12.75">
      <c r="A48" t="s">
        <v>52</v>
      </c>
      <c r="E48" s="36" t="s">
        <v>53</v>
      </c>
    </row>
    <row r="49" spans="1:16" ht="12.75">
      <c r="A49" s="25" t="s">
        <v>44</v>
      </c>
      <c r="B49" s="29" t="s">
        <v>115</v>
      </c>
      <c r="C49" s="29" t="s">
        <v>116</v>
      </c>
      <c r="D49" s="25" t="s">
        <v>46</v>
      </c>
      <c r="E49" s="30" t="s">
        <v>117</v>
      </c>
      <c r="F49" s="31" t="s">
        <v>48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25.5">
      <c r="A50" s="35" t="s">
        <v>49</v>
      </c>
      <c r="E50" s="36" t="s">
        <v>530</v>
      </c>
    </row>
    <row r="51" spans="1:5" ht="12.75">
      <c r="A51" s="37" t="s">
        <v>51</v>
      </c>
      <c r="E51" s="38" t="s">
        <v>46</v>
      </c>
    </row>
    <row r="52" spans="1:5" ht="12.75">
      <c r="A52" t="s">
        <v>52</v>
      </c>
      <c r="E52" s="36" t="s">
        <v>61</v>
      </c>
    </row>
    <row r="53" spans="1:18" ht="12.75" customHeight="1">
      <c r="A53" s="6" t="s">
        <v>42</v>
      </c>
      <c r="B53" s="6"/>
      <c r="C53" s="41" t="s">
        <v>28</v>
      </c>
      <c r="D53" s="6"/>
      <c r="E53" s="27" t="s">
        <v>119</v>
      </c>
      <c r="F53" s="6"/>
      <c r="G53" s="6"/>
      <c r="H53" s="6"/>
      <c r="I53" s="42">
        <f>0+Q53</f>
      </c>
      <c r="O53">
        <f>0+R53</f>
      </c>
      <c r="Q53">
        <f>0+I54+I58+I62+I66+I70+I74+I78+I82+I86+I90+I94+I98+I102+I106+I110+I114+I118+I122</f>
      </c>
      <c r="R53">
        <f>0+O54+O58+O62+O66+O70+O74+O78+O82+O86+O90+O94+O98+O102+O106+O110+O114+O118+O122</f>
      </c>
    </row>
    <row r="54" spans="1:16" ht="12.75">
      <c r="A54" s="25" t="s">
        <v>44</v>
      </c>
      <c r="B54" s="29" t="s">
        <v>120</v>
      </c>
      <c r="C54" s="29" t="s">
        <v>531</v>
      </c>
      <c r="D54" s="25" t="s">
        <v>46</v>
      </c>
      <c r="E54" s="30" t="s">
        <v>532</v>
      </c>
      <c r="F54" s="31" t="s">
        <v>104</v>
      </c>
      <c r="G54" s="32">
        <v>3.3</v>
      </c>
      <c r="H54" s="33">
        <v>0</v>
      </c>
      <c r="I54" s="34">
        <f>ROUND(ROUND(H54,2)*ROUND(G54,3),2)</f>
      </c>
      <c r="O54">
        <f>(I54*21)/100</f>
      </c>
      <c r="P54" t="s">
        <v>22</v>
      </c>
    </row>
    <row r="55" spans="1:5" ht="25.5">
      <c r="A55" s="35" t="s">
        <v>49</v>
      </c>
      <c r="E55" s="36" t="s">
        <v>533</v>
      </c>
    </row>
    <row r="56" spans="1:5" ht="38.25">
      <c r="A56" s="37" t="s">
        <v>51</v>
      </c>
      <c r="E56" s="38" t="s">
        <v>534</v>
      </c>
    </row>
    <row r="57" spans="1:5" ht="63.75">
      <c r="A57" t="s">
        <v>52</v>
      </c>
      <c r="E57" s="36" t="s">
        <v>137</v>
      </c>
    </row>
    <row r="58" spans="1:16" ht="12.75">
      <c r="A58" s="25" t="s">
        <v>44</v>
      </c>
      <c r="B58" s="29" t="s">
        <v>126</v>
      </c>
      <c r="C58" s="29" t="s">
        <v>133</v>
      </c>
      <c r="D58" s="25" t="s">
        <v>46</v>
      </c>
      <c r="E58" s="30" t="s">
        <v>134</v>
      </c>
      <c r="F58" s="31" t="s">
        <v>104</v>
      </c>
      <c r="G58" s="32">
        <v>68.25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25.5">
      <c r="A59" s="35" t="s">
        <v>49</v>
      </c>
      <c r="E59" s="36" t="s">
        <v>135</v>
      </c>
    </row>
    <row r="60" spans="1:5" ht="76.5">
      <c r="A60" s="37" t="s">
        <v>51</v>
      </c>
      <c r="E60" s="38" t="s">
        <v>535</v>
      </c>
    </row>
    <row r="61" spans="1:5" ht="63.75">
      <c r="A61" t="s">
        <v>52</v>
      </c>
      <c r="E61" s="36" t="s">
        <v>137</v>
      </c>
    </row>
    <row r="62" spans="1:16" ht="25.5">
      <c r="A62" s="25" t="s">
        <v>44</v>
      </c>
      <c r="B62" s="29" t="s">
        <v>132</v>
      </c>
      <c r="C62" s="29" t="s">
        <v>149</v>
      </c>
      <c r="D62" s="25" t="s">
        <v>46</v>
      </c>
      <c r="E62" s="30" t="s">
        <v>150</v>
      </c>
      <c r="F62" s="31" t="s">
        <v>104</v>
      </c>
      <c r="G62" s="32">
        <v>67.59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25.5">
      <c r="A63" s="35" t="s">
        <v>49</v>
      </c>
      <c r="E63" s="36" t="s">
        <v>151</v>
      </c>
    </row>
    <row r="64" spans="1:5" ht="140.25">
      <c r="A64" s="37" t="s">
        <v>51</v>
      </c>
      <c r="E64" s="38" t="s">
        <v>536</v>
      </c>
    </row>
    <row r="65" spans="1:5" ht="63.75">
      <c r="A65" t="s">
        <v>52</v>
      </c>
      <c r="E65" s="36" t="s">
        <v>137</v>
      </c>
    </row>
    <row r="66" spans="1:16" ht="12.75">
      <c r="A66" s="25" t="s">
        <v>44</v>
      </c>
      <c r="B66" s="29" t="s">
        <v>138</v>
      </c>
      <c r="C66" s="29" t="s">
        <v>537</v>
      </c>
      <c r="D66" s="25" t="s">
        <v>46</v>
      </c>
      <c r="E66" s="30" t="s">
        <v>538</v>
      </c>
      <c r="F66" s="31" t="s">
        <v>160</v>
      </c>
      <c r="G66" s="32">
        <v>22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12.75">
      <c r="A67" s="35" t="s">
        <v>49</v>
      </c>
      <c r="E67" s="36" t="s">
        <v>539</v>
      </c>
    </row>
    <row r="68" spans="1:5" ht="25.5">
      <c r="A68" s="37" t="s">
        <v>51</v>
      </c>
      <c r="E68" s="38" t="s">
        <v>540</v>
      </c>
    </row>
    <row r="69" spans="1:5" ht="63.75">
      <c r="A69" t="s">
        <v>52</v>
      </c>
      <c r="E69" s="36" t="s">
        <v>137</v>
      </c>
    </row>
    <row r="70" spans="1:16" ht="12.75">
      <c r="A70" s="25" t="s">
        <v>44</v>
      </c>
      <c r="B70" s="29" t="s">
        <v>143</v>
      </c>
      <c r="C70" s="29" t="s">
        <v>158</v>
      </c>
      <c r="D70" s="25" t="s">
        <v>46</v>
      </c>
      <c r="E70" s="30" t="s">
        <v>159</v>
      </c>
      <c r="F70" s="31" t="s">
        <v>160</v>
      </c>
      <c r="G70" s="32">
        <v>237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25.5">
      <c r="A71" s="35" t="s">
        <v>49</v>
      </c>
      <c r="E71" s="36" t="s">
        <v>161</v>
      </c>
    </row>
    <row r="72" spans="1:5" ht="25.5">
      <c r="A72" s="37" t="s">
        <v>51</v>
      </c>
      <c r="E72" s="38" t="s">
        <v>541</v>
      </c>
    </row>
    <row r="73" spans="1:5" ht="63.75">
      <c r="A73" t="s">
        <v>52</v>
      </c>
      <c r="E73" s="36" t="s">
        <v>137</v>
      </c>
    </row>
    <row r="74" spans="1:16" ht="12.75">
      <c r="A74" s="25" t="s">
        <v>44</v>
      </c>
      <c r="B74" s="29" t="s">
        <v>148</v>
      </c>
      <c r="C74" s="29" t="s">
        <v>169</v>
      </c>
      <c r="D74" s="25" t="s">
        <v>46</v>
      </c>
      <c r="E74" s="30" t="s">
        <v>170</v>
      </c>
      <c r="F74" s="31" t="s">
        <v>160</v>
      </c>
      <c r="G74" s="32">
        <v>307.5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12.75">
      <c r="A75" s="35" t="s">
        <v>49</v>
      </c>
      <c r="E75" s="36" t="s">
        <v>171</v>
      </c>
    </row>
    <row r="76" spans="1:5" ht="76.5">
      <c r="A76" s="37" t="s">
        <v>51</v>
      </c>
      <c r="E76" s="38" t="s">
        <v>542</v>
      </c>
    </row>
    <row r="77" spans="1:5" ht="25.5">
      <c r="A77" t="s">
        <v>52</v>
      </c>
      <c r="E77" s="36" t="s">
        <v>173</v>
      </c>
    </row>
    <row r="78" spans="1:16" ht="12.75">
      <c r="A78" s="25" t="s">
        <v>44</v>
      </c>
      <c r="B78" s="29" t="s">
        <v>153</v>
      </c>
      <c r="C78" s="29" t="s">
        <v>543</v>
      </c>
      <c r="D78" s="25" t="s">
        <v>46</v>
      </c>
      <c r="E78" s="30" t="s">
        <v>544</v>
      </c>
      <c r="F78" s="31" t="s">
        <v>104</v>
      </c>
      <c r="G78" s="32">
        <v>4.29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25.5">
      <c r="A79" s="35" t="s">
        <v>49</v>
      </c>
      <c r="E79" s="36" t="s">
        <v>545</v>
      </c>
    </row>
    <row r="80" spans="1:5" ht="25.5">
      <c r="A80" s="37" t="s">
        <v>51</v>
      </c>
      <c r="E80" s="38" t="s">
        <v>546</v>
      </c>
    </row>
    <row r="81" spans="1:5" ht="38.25">
      <c r="A81" t="s">
        <v>52</v>
      </c>
      <c r="E81" s="36" t="s">
        <v>547</v>
      </c>
    </row>
    <row r="82" spans="1:16" ht="12.75">
      <c r="A82" s="25" t="s">
        <v>44</v>
      </c>
      <c r="B82" s="29" t="s">
        <v>157</v>
      </c>
      <c r="C82" s="29" t="s">
        <v>175</v>
      </c>
      <c r="D82" s="25" t="s">
        <v>84</v>
      </c>
      <c r="E82" s="30" t="s">
        <v>176</v>
      </c>
      <c r="F82" s="31" t="s">
        <v>104</v>
      </c>
      <c r="G82" s="32">
        <v>11.55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38.25">
      <c r="A83" s="35" t="s">
        <v>49</v>
      </c>
      <c r="E83" s="36" t="s">
        <v>548</v>
      </c>
    </row>
    <row r="84" spans="1:5" ht="38.25">
      <c r="A84" s="37" t="s">
        <v>51</v>
      </c>
      <c r="E84" s="38" t="s">
        <v>549</v>
      </c>
    </row>
    <row r="85" spans="1:5" ht="369.75">
      <c r="A85" t="s">
        <v>52</v>
      </c>
      <c r="E85" s="36" t="s">
        <v>179</v>
      </c>
    </row>
    <row r="86" spans="1:16" ht="12.75">
      <c r="A86" s="25" t="s">
        <v>44</v>
      </c>
      <c r="B86" s="29" t="s">
        <v>163</v>
      </c>
      <c r="C86" s="29" t="s">
        <v>175</v>
      </c>
      <c r="D86" s="25" t="s">
        <v>90</v>
      </c>
      <c r="E86" s="30" t="s">
        <v>176</v>
      </c>
      <c r="F86" s="31" t="s">
        <v>104</v>
      </c>
      <c r="G86" s="32">
        <v>0.44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12.75">
      <c r="A87" s="35" t="s">
        <v>49</v>
      </c>
      <c r="E87" s="36" t="s">
        <v>550</v>
      </c>
    </row>
    <row r="88" spans="1:5" ht="38.25">
      <c r="A88" s="37" t="s">
        <v>51</v>
      </c>
      <c r="E88" s="38" t="s">
        <v>551</v>
      </c>
    </row>
    <row r="89" spans="1:5" ht="369.75">
      <c r="A89" t="s">
        <v>52</v>
      </c>
      <c r="E89" s="36" t="s">
        <v>179</v>
      </c>
    </row>
    <row r="90" spans="1:16" ht="12.75">
      <c r="A90" s="25" t="s">
        <v>44</v>
      </c>
      <c r="B90" s="29" t="s">
        <v>168</v>
      </c>
      <c r="C90" s="29" t="s">
        <v>181</v>
      </c>
      <c r="D90" s="25" t="s">
        <v>84</v>
      </c>
      <c r="E90" s="30" t="s">
        <v>182</v>
      </c>
      <c r="F90" s="31" t="s">
        <v>104</v>
      </c>
      <c r="G90" s="32">
        <v>409.29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25.5">
      <c r="A91" s="35" t="s">
        <v>49</v>
      </c>
      <c r="E91" s="36" t="s">
        <v>177</v>
      </c>
    </row>
    <row r="92" spans="1:5" ht="63.75">
      <c r="A92" s="37" t="s">
        <v>51</v>
      </c>
      <c r="E92" s="38" t="s">
        <v>552</v>
      </c>
    </row>
    <row r="93" spans="1:5" ht="369.75">
      <c r="A93" t="s">
        <v>52</v>
      </c>
      <c r="E93" s="36" t="s">
        <v>179</v>
      </c>
    </row>
    <row r="94" spans="1:16" ht="12.75">
      <c r="A94" s="25" t="s">
        <v>44</v>
      </c>
      <c r="B94" s="29" t="s">
        <v>174</v>
      </c>
      <c r="C94" s="29" t="s">
        <v>181</v>
      </c>
      <c r="D94" s="25" t="s">
        <v>90</v>
      </c>
      <c r="E94" s="30" t="s">
        <v>182</v>
      </c>
      <c r="F94" s="31" t="s">
        <v>104</v>
      </c>
      <c r="G94" s="32">
        <v>157.5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51">
      <c r="A95" s="35" t="s">
        <v>49</v>
      </c>
      <c r="E95" s="36" t="s">
        <v>553</v>
      </c>
    </row>
    <row r="96" spans="1:5" ht="25.5">
      <c r="A96" s="37" t="s">
        <v>51</v>
      </c>
      <c r="E96" s="38" t="s">
        <v>554</v>
      </c>
    </row>
    <row r="97" spans="1:5" ht="369.75">
      <c r="A97" t="s">
        <v>52</v>
      </c>
      <c r="E97" s="36" t="s">
        <v>179</v>
      </c>
    </row>
    <row r="98" spans="1:16" ht="12.75">
      <c r="A98" s="25" t="s">
        <v>44</v>
      </c>
      <c r="B98" s="29" t="s">
        <v>180</v>
      </c>
      <c r="C98" s="29" t="s">
        <v>188</v>
      </c>
      <c r="D98" s="25" t="s">
        <v>46</v>
      </c>
      <c r="E98" s="30" t="s">
        <v>189</v>
      </c>
      <c r="F98" s="31" t="s">
        <v>104</v>
      </c>
      <c r="G98" s="32">
        <v>1.404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12.75">
      <c r="A99" s="35" t="s">
        <v>49</v>
      </c>
      <c r="E99" s="36" t="s">
        <v>190</v>
      </c>
    </row>
    <row r="100" spans="1:5" ht="63.75">
      <c r="A100" s="37" t="s">
        <v>51</v>
      </c>
      <c r="E100" s="38" t="s">
        <v>555</v>
      </c>
    </row>
    <row r="101" spans="1:5" ht="306">
      <c r="A101" t="s">
        <v>52</v>
      </c>
      <c r="E101" s="36" t="s">
        <v>192</v>
      </c>
    </row>
    <row r="102" spans="1:16" ht="12.75">
      <c r="A102" s="25" t="s">
        <v>44</v>
      </c>
      <c r="B102" s="29" t="s">
        <v>184</v>
      </c>
      <c r="C102" s="29" t="s">
        <v>203</v>
      </c>
      <c r="D102" s="25" t="s">
        <v>84</v>
      </c>
      <c r="E102" s="30" t="s">
        <v>204</v>
      </c>
      <c r="F102" s="31" t="s">
        <v>104</v>
      </c>
      <c r="G102" s="32">
        <v>420.84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49</v>
      </c>
      <c r="E103" s="36" t="s">
        <v>46</v>
      </c>
    </row>
    <row r="104" spans="1:5" ht="51">
      <c r="A104" s="37" t="s">
        <v>51</v>
      </c>
      <c r="E104" s="38" t="s">
        <v>556</v>
      </c>
    </row>
    <row r="105" spans="1:5" ht="191.25">
      <c r="A105" t="s">
        <v>52</v>
      </c>
      <c r="E105" s="36" t="s">
        <v>206</v>
      </c>
    </row>
    <row r="106" spans="1:16" ht="12.75">
      <c r="A106" s="25" t="s">
        <v>44</v>
      </c>
      <c r="B106" s="29" t="s">
        <v>187</v>
      </c>
      <c r="C106" s="29" t="s">
        <v>203</v>
      </c>
      <c r="D106" s="25" t="s">
        <v>90</v>
      </c>
      <c r="E106" s="30" t="s">
        <v>204</v>
      </c>
      <c r="F106" s="31" t="s">
        <v>104</v>
      </c>
      <c r="G106" s="32">
        <v>157.5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>
      <c r="A107" s="35" t="s">
        <v>49</v>
      </c>
      <c r="E107" s="36" t="s">
        <v>208</v>
      </c>
    </row>
    <row r="108" spans="1:5" ht="25.5">
      <c r="A108" s="37" t="s">
        <v>51</v>
      </c>
      <c r="E108" s="38" t="s">
        <v>557</v>
      </c>
    </row>
    <row r="109" spans="1:5" ht="191.25">
      <c r="A109" t="s">
        <v>52</v>
      </c>
      <c r="E109" s="36" t="s">
        <v>206</v>
      </c>
    </row>
    <row r="110" spans="1:16" ht="12.75">
      <c r="A110" s="25" t="s">
        <v>44</v>
      </c>
      <c r="B110" s="29" t="s">
        <v>193</v>
      </c>
      <c r="C110" s="29" t="s">
        <v>217</v>
      </c>
      <c r="D110" s="25" t="s">
        <v>46</v>
      </c>
      <c r="E110" s="30" t="s">
        <v>218</v>
      </c>
      <c r="F110" s="31" t="s">
        <v>104</v>
      </c>
      <c r="G110" s="32">
        <v>18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>
      <c r="A111" s="35" t="s">
        <v>49</v>
      </c>
      <c r="E111" s="36" t="s">
        <v>558</v>
      </c>
    </row>
    <row r="112" spans="1:5" ht="25.5">
      <c r="A112" s="37" t="s">
        <v>51</v>
      </c>
      <c r="E112" s="38" t="s">
        <v>559</v>
      </c>
    </row>
    <row r="113" spans="1:5" ht="242.25">
      <c r="A113" t="s">
        <v>52</v>
      </c>
      <c r="E113" s="36" t="s">
        <v>220</v>
      </c>
    </row>
    <row r="114" spans="1:16" ht="12.75">
      <c r="A114" s="25" t="s">
        <v>44</v>
      </c>
      <c r="B114" s="29" t="s">
        <v>198</v>
      </c>
      <c r="C114" s="29" t="s">
        <v>233</v>
      </c>
      <c r="D114" s="25" t="s">
        <v>46</v>
      </c>
      <c r="E114" s="30" t="s">
        <v>234</v>
      </c>
      <c r="F114" s="31" t="s">
        <v>123</v>
      </c>
      <c r="G114" s="32">
        <v>763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12.75">
      <c r="A115" s="35" t="s">
        <v>49</v>
      </c>
      <c r="E115" s="36" t="s">
        <v>46</v>
      </c>
    </row>
    <row r="116" spans="1:5" ht="12.75">
      <c r="A116" s="37" t="s">
        <v>51</v>
      </c>
      <c r="E116" s="38" t="s">
        <v>560</v>
      </c>
    </row>
    <row r="117" spans="1:5" ht="25.5">
      <c r="A117" t="s">
        <v>52</v>
      </c>
      <c r="E117" s="36" t="s">
        <v>236</v>
      </c>
    </row>
    <row r="118" spans="1:16" ht="12.75">
      <c r="A118" s="25" t="s">
        <v>44</v>
      </c>
      <c r="B118" s="29" t="s">
        <v>202</v>
      </c>
      <c r="C118" s="29" t="s">
        <v>244</v>
      </c>
      <c r="D118" s="25" t="s">
        <v>46</v>
      </c>
      <c r="E118" s="30" t="s">
        <v>245</v>
      </c>
      <c r="F118" s="31" t="s">
        <v>104</v>
      </c>
      <c r="G118" s="32">
        <v>5.17</v>
      </c>
      <c r="H118" s="33">
        <v>0</v>
      </c>
      <c r="I118" s="34">
        <f>ROUND(ROUND(H118,2)*ROUND(G118,3),2)</f>
      </c>
      <c r="O118">
        <f>(I118*21)/100</f>
      </c>
      <c r="P118" t="s">
        <v>22</v>
      </c>
    </row>
    <row r="119" spans="1:5" ht="12.75">
      <c r="A119" s="35" t="s">
        <v>49</v>
      </c>
      <c r="E119" s="36" t="s">
        <v>240</v>
      </c>
    </row>
    <row r="120" spans="1:5" ht="12.75">
      <c r="A120" s="37" t="s">
        <v>51</v>
      </c>
      <c r="E120" s="38" t="s">
        <v>561</v>
      </c>
    </row>
    <row r="121" spans="1:5" ht="38.25">
      <c r="A121" t="s">
        <v>52</v>
      </c>
      <c r="E121" s="36" t="s">
        <v>247</v>
      </c>
    </row>
    <row r="122" spans="1:16" ht="12.75">
      <c r="A122" s="25" t="s">
        <v>44</v>
      </c>
      <c r="B122" s="29" t="s">
        <v>207</v>
      </c>
      <c r="C122" s="29" t="s">
        <v>249</v>
      </c>
      <c r="D122" s="25" t="s">
        <v>46</v>
      </c>
      <c r="E122" s="30" t="s">
        <v>250</v>
      </c>
      <c r="F122" s="31" t="s">
        <v>123</v>
      </c>
      <c r="G122" s="32">
        <v>58.252</v>
      </c>
      <c r="H122" s="33">
        <v>0</v>
      </c>
      <c r="I122" s="34">
        <f>ROUND(ROUND(H122,2)*ROUND(G122,3),2)</f>
      </c>
      <c r="O122">
        <f>(I122*21)/100</f>
      </c>
      <c r="P122" t="s">
        <v>22</v>
      </c>
    </row>
    <row r="123" spans="1:5" ht="12.75">
      <c r="A123" s="35" t="s">
        <v>49</v>
      </c>
      <c r="E123" s="36" t="s">
        <v>46</v>
      </c>
    </row>
    <row r="124" spans="1:5" ht="51">
      <c r="A124" s="37" t="s">
        <v>51</v>
      </c>
      <c r="E124" s="38" t="s">
        <v>562</v>
      </c>
    </row>
    <row r="125" spans="1:5" ht="25.5">
      <c r="A125" t="s">
        <v>52</v>
      </c>
      <c r="E125" s="36" t="s">
        <v>252</v>
      </c>
    </row>
    <row r="126" spans="1:18" ht="12.75" customHeight="1">
      <c r="A126" s="6" t="s">
        <v>42</v>
      </c>
      <c r="B126" s="6"/>
      <c r="C126" s="41" t="s">
        <v>22</v>
      </c>
      <c r="D126" s="6"/>
      <c r="E126" s="27" t="s">
        <v>266</v>
      </c>
      <c r="F126" s="6"/>
      <c r="G126" s="6"/>
      <c r="H126" s="6"/>
      <c r="I126" s="42">
        <f>0+Q126</f>
      </c>
      <c r="O126">
        <f>0+R126</f>
      </c>
      <c r="Q126">
        <f>0+I127+I131</f>
      </c>
      <c r="R126">
        <f>0+O127+O131</f>
      </c>
    </row>
    <row r="127" spans="1:16" ht="12.75">
      <c r="A127" s="25" t="s">
        <v>44</v>
      </c>
      <c r="B127" s="29" t="s">
        <v>210</v>
      </c>
      <c r="C127" s="29" t="s">
        <v>268</v>
      </c>
      <c r="D127" s="25" t="s">
        <v>90</v>
      </c>
      <c r="E127" s="30" t="s">
        <v>269</v>
      </c>
      <c r="F127" s="31" t="s">
        <v>104</v>
      </c>
      <c r="G127" s="32">
        <v>158</v>
      </c>
      <c r="H127" s="33">
        <v>0</v>
      </c>
      <c r="I127" s="34">
        <f>ROUND(ROUND(H127,2)*ROUND(G127,3),2)</f>
      </c>
      <c r="O127">
        <f>(I127*21)/100</f>
      </c>
      <c r="P127" t="s">
        <v>22</v>
      </c>
    </row>
    <row r="128" spans="1:5" ht="25.5">
      <c r="A128" s="35" t="s">
        <v>49</v>
      </c>
      <c r="E128" s="36" t="s">
        <v>270</v>
      </c>
    </row>
    <row r="129" spans="1:5" ht="25.5">
      <c r="A129" s="37" t="s">
        <v>51</v>
      </c>
      <c r="E129" s="38" t="s">
        <v>563</v>
      </c>
    </row>
    <row r="130" spans="1:5" ht="38.25">
      <c r="A130" t="s">
        <v>52</v>
      </c>
      <c r="E130" s="36" t="s">
        <v>272</v>
      </c>
    </row>
    <row r="131" spans="1:16" ht="12.75">
      <c r="A131" s="25" t="s">
        <v>44</v>
      </c>
      <c r="B131" s="29" t="s">
        <v>216</v>
      </c>
      <c r="C131" s="29" t="s">
        <v>564</v>
      </c>
      <c r="D131" s="25" t="s">
        <v>46</v>
      </c>
      <c r="E131" s="30" t="s">
        <v>565</v>
      </c>
      <c r="F131" s="31" t="s">
        <v>123</v>
      </c>
      <c r="G131" s="32">
        <v>763</v>
      </c>
      <c r="H131" s="33">
        <v>0</v>
      </c>
      <c r="I131" s="34">
        <f>ROUND(ROUND(H131,2)*ROUND(G131,3),2)</f>
      </c>
      <c r="O131">
        <f>(I131*21)/100</f>
      </c>
      <c r="P131" t="s">
        <v>22</v>
      </c>
    </row>
    <row r="132" spans="1:5" ht="12.75">
      <c r="A132" s="35" t="s">
        <v>49</v>
      </c>
      <c r="E132" s="36" t="s">
        <v>208</v>
      </c>
    </row>
    <row r="133" spans="1:5" ht="25.5">
      <c r="A133" s="37" t="s">
        <v>51</v>
      </c>
      <c r="E133" s="38" t="s">
        <v>566</v>
      </c>
    </row>
    <row r="134" spans="1:5" ht="102">
      <c r="A134" t="s">
        <v>52</v>
      </c>
      <c r="E134" s="36" t="s">
        <v>283</v>
      </c>
    </row>
    <row r="135" spans="1:18" ht="12.75" customHeight="1">
      <c r="A135" s="6" t="s">
        <v>42</v>
      </c>
      <c r="B135" s="6"/>
      <c r="C135" s="41" t="s">
        <v>32</v>
      </c>
      <c r="D135" s="6"/>
      <c r="E135" s="27" t="s">
        <v>301</v>
      </c>
      <c r="F135" s="6"/>
      <c r="G135" s="6"/>
      <c r="H135" s="6"/>
      <c r="I135" s="42">
        <f>0+Q135</f>
      </c>
      <c r="O135">
        <f>0+R135</f>
      </c>
      <c r="Q135">
        <f>0+I136+I140</f>
      </c>
      <c r="R135">
        <f>0+O136+O140</f>
      </c>
    </row>
    <row r="136" spans="1:16" ht="12.75">
      <c r="A136" s="25" t="s">
        <v>44</v>
      </c>
      <c r="B136" s="29" t="s">
        <v>221</v>
      </c>
      <c r="C136" s="29" t="s">
        <v>567</v>
      </c>
      <c r="D136" s="25" t="s">
        <v>46</v>
      </c>
      <c r="E136" s="30" t="s">
        <v>568</v>
      </c>
      <c r="F136" s="31" t="s">
        <v>104</v>
      </c>
      <c r="G136" s="32">
        <v>0.328</v>
      </c>
      <c r="H136" s="33">
        <v>0</v>
      </c>
      <c r="I136" s="34">
        <f>ROUND(ROUND(H136,2)*ROUND(G136,3),2)</f>
      </c>
      <c r="O136">
        <f>(I136*21)/100</f>
      </c>
      <c r="P136" t="s">
        <v>22</v>
      </c>
    </row>
    <row r="137" spans="1:5" ht="12.75">
      <c r="A137" s="35" t="s">
        <v>49</v>
      </c>
      <c r="E137" s="36" t="s">
        <v>569</v>
      </c>
    </row>
    <row r="138" spans="1:5" ht="38.25">
      <c r="A138" s="37" t="s">
        <v>51</v>
      </c>
      <c r="E138" s="38" t="s">
        <v>570</v>
      </c>
    </row>
    <row r="139" spans="1:5" ht="38.25">
      <c r="A139" t="s">
        <v>52</v>
      </c>
      <c r="E139" s="36" t="s">
        <v>318</v>
      </c>
    </row>
    <row r="140" spans="1:16" ht="12.75">
      <c r="A140" s="25" t="s">
        <v>44</v>
      </c>
      <c r="B140" s="29" t="s">
        <v>226</v>
      </c>
      <c r="C140" s="29" t="s">
        <v>571</v>
      </c>
      <c r="D140" s="25" t="s">
        <v>46</v>
      </c>
      <c r="E140" s="30" t="s">
        <v>572</v>
      </c>
      <c r="F140" s="31" t="s">
        <v>123</v>
      </c>
      <c r="G140" s="32">
        <v>6.552</v>
      </c>
      <c r="H140" s="33">
        <v>0</v>
      </c>
      <c r="I140" s="34">
        <f>ROUND(ROUND(H140,2)*ROUND(G140,3),2)</f>
      </c>
      <c r="O140">
        <f>(I140*21)/100</f>
      </c>
      <c r="P140" t="s">
        <v>22</v>
      </c>
    </row>
    <row r="141" spans="1:5" ht="25.5">
      <c r="A141" s="35" t="s">
        <v>49</v>
      </c>
      <c r="E141" s="36" t="s">
        <v>573</v>
      </c>
    </row>
    <row r="142" spans="1:5" ht="25.5">
      <c r="A142" s="37" t="s">
        <v>51</v>
      </c>
      <c r="E142" s="38" t="s">
        <v>574</v>
      </c>
    </row>
    <row r="143" spans="1:5" ht="127.5">
      <c r="A143" t="s">
        <v>52</v>
      </c>
      <c r="E143" s="36" t="s">
        <v>575</v>
      </c>
    </row>
    <row r="144" spans="1:18" ht="12.75" customHeight="1">
      <c r="A144" s="6" t="s">
        <v>42</v>
      </c>
      <c r="B144" s="6"/>
      <c r="C144" s="41" t="s">
        <v>34</v>
      </c>
      <c r="D144" s="6"/>
      <c r="E144" s="27" t="s">
        <v>325</v>
      </c>
      <c r="F144" s="6"/>
      <c r="G144" s="6"/>
      <c r="H144" s="6"/>
      <c r="I144" s="42">
        <f>0+Q144</f>
      </c>
      <c r="O144">
        <f>0+R144</f>
      </c>
      <c r="Q144">
        <f>0+I145+I149+I153+I157+I161+I165+I169+I173+I177+I181+I185</f>
      </c>
      <c r="R144">
        <f>0+O145+O149+O153+O157+O161+O165+O169+O173+O177+O181+O185</f>
      </c>
    </row>
    <row r="145" spans="1:16" ht="12.75">
      <c r="A145" s="25" t="s">
        <v>44</v>
      </c>
      <c r="B145" s="29" t="s">
        <v>232</v>
      </c>
      <c r="C145" s="29" t="s">
        <v>327</v>
      </c>
      <c r="D145" s="25" t="s">
        <v>84</v>
      </c>
      <c r="E145" s="30" t="s">
        <v>328</v>
      </c>
      <c r="F145" s="31" t="s">
        <v>123</v>
      </c>
      <c r="G145" s="32">
        <v>545</v>
      </c>
      <c r="H145" s="33">
        <v>0</v>
      </c>
      <c r="I145" s="34">
        <f>ROUND(ROUND(H145,2)*ROUND(G145,3),2)</f>
      </c>
      <c r="O145">
        <f>(I145*21)/100</f>
      </c>
      <c r="P145" t="s">
        <v>22</v>
      </c>
    </row>
    <row r="146" spans="1:5" ht="12.75">
      <c r="A146" s="35" t="s">
        <v>49</v>
      </c>
      <c r="E146" s="36" t="s">
        <v>329</v>
      </c>
    </row>
    <row r="147" spans="1:5" ht="25.5">
      <c r="A147" s="37" t="s">
        <v>51</v>
      </c>
      <c r="E147" s="38" t="s">
        <v>576</v>
      </c>
    </row>
    <row r="148" spans="1:5" ht="51">
      <c r="A148" t="s">
        <v>52</v>
      </c>
      <c r="E148" s="36" t="s">
        <v>331</v>
      </c>
    </row>
    <row r="149" spans="1:16" ht="12.75">
      <c r="A149" s="25" t="s">
        <v>44</v>
      </c>
      <c r="B149" s="29" t="s">
        <v>237</v>
      </c>
      <c r="C149" s="29" t="s">
        <v>327</v>
      </c>
      <c r="D149" s="25" t="s">
        <v>93</v>
      </c>
      <c r="E149" s="30" t="s">
        <v>328</v>
      </c>
      <c r="F149" s="31" t="s">
        <v>123</v>
      </c>
      <c r="G149" s="32">
        <v>763</v>
      </c>
      <c r="H149" s="33">
        <v>0</v>
      </c>
      <c r="I149" s="34">
        <f>ROUND(ROUND(H149,2)*ROUND(G149,3),2)</f>
      </c>
      <c r="O149">
        <f>(I149*21)/100</f>
      </c>
      <c r="P149" t="s">
        <v>22</v>
      </c>
    </row>
    <row r="150" spans="1:5" ht="12.75">
      <c r="A150" s="35" t="s">
        <v>49</v>
      </c>
      <c r="E150" s="36" t="s">
        <v>577</v>
      </c>
    </row>
    <row r="151" spans="1:5" ht="25.5">
      <c r="A151" s="37" t="s">
        <v>51</v>
      </c>
      <c r="E151" s="38" t="s">
        <v>578</v>
      </c>
    </row>
    <row r="152" spans="1:5" ht="51">
      <c r="A152" t="s">
        <v>52</v>
      </c>
      <c r="E152" s="36" t="s">
        <v>335</v>
      </c>
    </row>
    <row r="153" spans="1:16" ht="12.75">
      <c r="A153" s="25" t="s">
        <v>44</v>
      </c>
      <c r="B153" s="29" t="s">
        <v>243</v>
      </c>
      <c r="C153" s="29" t="s">
        <v>579</v>
      </c>
      <c r="D153" s="25" t="s">
        <v>46</v>
      </c>
      <c r="E153" s="30" t="s">
        <v>580</v>
      </c>
      <c r="F153" s="31" t="s">
        <v>123</v>
      </c>
      <c r="G153" s="32">
        <v>8.03</v>
      </c>
      <c r="H153" s="33">
        <v>0</v>
      </c>
      <c r="I153" s="34">
        <f>ROUND(ROUND(H153,2)*ROUND(G153,3),2)</f>
      </c>
      <c r="O153">
        <f>(I153*21)/100</f>
      </c>
      <c r="P153" t="s">
        <v>22</v>
      </c>
    </row>
    <row r="154" spans="1:5" ht="38.25">
      <c r="A154" s="35" t="s">
        <v>49</v>
      </c>
      <c r="E154" s="36" t="s">
        <v>581</v>
      </c>
    </row>
    <row r="155" spans="1:5" ht="25.5">
      <c r="A155" s="37" t="s">
        <v>51</v>
      </c>
      <c r="E155" s="38" t="s">
        <v>582</v>
      </c>
    </row>
    <row r="156" spans="1:5" ht="51">
      <c r="A156" t="s">
        <v>52</v>
      </c>
      <c r="E156" s="36" t="s">
        <v>331</v>
      </c>
    </row>
    <row r="157" spans="1:16" ht="12.75">
      <c r="A157" s="25" t="s">
        <v>44</v>
      </c>
      <c r="B157" s="29" t="s">
        <v>248</v>
      </c>
      <c r="C157" s="29" t="s">
        <v>583</v>
      </c>
      <c r="D157" s="25" t="s">
        <v>46</v>
      </c>
      <c r="E157" s="30" t="s">
        <v>584</v>
      </c>
      <c r="F157" s="31" t="s">
        <v>104</v>
      </c>
      <c r="G157" s="32">
        <v>11.11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>
      <c r="A158" s="35" t="s">
        <v>49</v>
      </c>
      <c r="E158" s="36" t="s">
        <v>585</v>
      </c>
    </row>
    <row r="159" spans="1:5" ht="25.5">
      <c r="A159" s="37" t="s">
        <v>51</v>
      </c>
      <c r="E159" s="38" t="s">
        <v>586</v>
      </c>
    </row>
    <row r="160" spans="1:5" ht="38.25">
      <c r="A160" t="s">
        <v>52</v>
      </c>
      <c r="E160" s="36" t="s">
        <v>587</v>
      </c>
    </row>
    <row r="161" spans="1:16" ht="12.75">
      <c r="A161" s="25" t="s">
        <v>44</v>
      </c>
      <c r="B161" s="29" t="s">
        <v>253</v>
      </c>
      <c r="C161" s="29" t="s">
        <v>364</v>
      </c>
      <c r="D161" s="25" t="s">
        <v>46</v>
      </c>
      <c r="E161" s="30" t="s">
        <v>365</v>
      </c>
      <c r="F161" s="31" t="s">
        <v>123</v>
      </c>
      <c r="G161" s="32">
        <v>545</v>
      </c>
      <c r="H161" s="33">
        <v>0</v>
      </c>
      <c r="I161" s="34">
        <f>ROUND(ROUND(H161,2)*ROUND(G161,3),2)</f>
      </c>
      <c r="O161">
        <f>(I161*21)/100</f>
      </c>
      <c r="P161" t="s">
        <v>22</v>
      </c>
    </row>
    <row r="162" spans="1:5" ht="12.75">
      <c r="A162" s="35" t="s">
        <v>49</v>
      </c>
      <c r="E162" s="36" t="s">
        <v>366</v>
      </c>
    </row>
    <row r="163" spans="1:5" ht="25.5">
      <c r="A163" s="37" t="s">
        <v>51</v>
      </c>
      <c r="E163" s="38" t="s">
        <v>576</v>
      </c>
    </row>
    <row r="164" spans="1:5" ht="51">
      <c r="A164" t="s">
        <v>52</v>
      </c>
      <c r="E164" s="36" t="s">
        <v>367</v>
      </c>
    </row>
    <row r="165" spans="1:16" ht="12.75">
      <c r="A165" s="25" t="s">
        <v>44</v>
      </c>
      <c r="B165" s="29" t="s">
        <v>260</v>
      </c>
      <c r="C165" s="29" t="s">
        <v>369</v>
      </c>
      <c r="D165" s="25" t="s">
        <v>46</v>
      </c>
      <c r="E165" s="30" t="s">
        <v>370</v>
      </c>
      <c r="F165" s="31" t="s">
        <v>123</v>
      </c>
      <c r="G165" s="32">
        <v>545</v>
      </c>
      <c r="H165" s="33">
        <v>0</v>
      </c>
      <c r="I165" s="34">
        <f>ROUND(ROUND(H165,2)*ROUND(G165,3),2)</f>
      </c>
      <c r="O165">
        <f>(I165*21)/100</f>
      </c>
      <c r="P165" t="s">
        <v>22</v>
      </c>
    </row>
    <row r="166" spans="1:5" ht="12.75">
      <c r="A166" s="35" t="s">
        <v>49</v>
      </c>
      <c r="E166" s="36" t="s">
        <v>588</v>
      </c>
    </row>
    <row r="167" spans="1:5" ht="25.5">
      <c r="A167" s="37" t="s">
        <v>51</v>
      </c>
      <c r="E167" s="38" t="s">
        <v>576</v>
      </c>
    </row>
    <row r="168" spans="1:5" ht="51">
      <c r="A168" t="s">
        <v>52</v>
      </c>
      <c r="E168" s="36" t="s">
        <v>367</v>
      </c>
    </row>
    <row r="169" spans="1:16" ht="12.75">
      <c r="A169" s="25" t="s">
        <v>44</v>
      </c>
      <c r="B169" s="29" t="s">
        <v>267</v>
      </c>
      <c r="C169" s="29" t="s">
        <v>380</v>
      </c>
      <c r="D169" s="25" t="s">
        <v>46</v>
      </c>
      <c r="E169" s="30" t="s">
        <v>381</v>
      </c>
      <c r="F169" s="31" t="s">
        <v>123</v>
      </c>
      <c r="G169" s="32">
        <v>545</v>
      </c>
      <c r="H169" s="33">
        <v>0</v>
      </c>
      <c r="I169" s="34">
        <f>ROUND(ROUND(H169,2)*ROUND(G169,3),2)</f>
      </c>
      <c r="O169">
        <f>(I169*21)/100</f>
      </c>
      <c r="P169" t="s">
        <v>22</v>
      </c>
    </row>
    <row r="170" spans="1:5" ht="12.75">
      <c r="A170" s="35" t="s">
        <v>49</v>
      </c>
      <c r="E170" s="36" t="s">
        <v>46</v>
      </c>
    </row>
    <row r="171" spans="1:5" ht="25.5">
      <c r="A171" s="37" t="s">
        <v>51</v>
      </c>
      <c r="E171" s="38" t="s">
        <v>576</v>
      </c>
    </row>
    <row r="172" spans="1:5" ht="140.25">
      <c r="A172" t="s">
        <v>52</v>
      </c>
      <c r="E172" s="36" t="s">
        <v>382</v>
      </c>
    </row>
    <row r="173" spans="1:16" ht="12.75">
      <c r="A173" s="25" t="s">
        <v>44</v>
      </c>
      <c r="B173" s="29" t="s">
        <v>273</v>
      </c>
      <c r="C173" s="29" t="s">
        <v>589</v>
      </c>
      <c r="D173" s="25" t="s">
        <v>46</v>
      </c>
      <c r="E173" s="30" t="s">
        <v>590</v>
      </c>
      <c r="F173" s="31" t="s">
        <v>123</v>
      </c>
      <c r="G173" s="32">
        <v>545</v>
      </c>
      <c r="H173" s="33">
        <v>0</v>
      </c>
      <c r="I173" s="34">
        <f>ROUND(ROUND(H173,2)*ROUND(G173,3),2)</f>
      </c>
      <c r="O173">
        <f>(I173*21)/100</f>
      </c>
      <c r="P173" t="s">
        <v>22</v>
      </c>
    </row>
    <row r="174" spans="1:5" ht="12.75">
      <c r="A174" s="35" t="s">
        <v>49</v>
      </c>
      <c r="E174" s="36" t="s">
        <v>386</v>
      </c>
    </row>
    <row r="175" spans="1:5" ht="25.5">
      <c r="A175" s="37" t="s">
        <v>51</v>
      </c>
      <c r="E175" s="38" t="s">
        <v>576</v>
      </c>
    </row>
    <row r="176" spans="1:5" ht="140.25">
      <c r="A176" t="s">
        <v>52</v>
      </c>
      <c r="E176" s="36" t="s">
        <v>382</v>
      </c>
    </row>
    <row r="177" spans="1:16" ht="12.75">
      <c r="A177" s="25" t="s">
        <v>44</v>
      </c>
      <c r="B177" s="29" t="s">
        <v>279</v>
      </c>
      <c r="C177" s="29" t="s">
        <v>402</v>
      </c>
      <c r="D177" s="25" t="s">
        <v>90</v>
      </c>
      <c r="E177" s="30" t="s">
        <v>403</v>
      </c>
      <c r="F177" s="31" t="s">
        <v>123</v>
      </c>
      <c r="G177" s="32">
        <v>8.03</v>
      </c>
      <c r="H177" s="33">
        <v>0</v>
      </c>
      <c r="I177" s="34">
        <f>ROUND(ROUND(H177,2)*ROUND(G177,3),2)</f>
      </c>
      <c r="O177">
        <f>(I177*21)/100</f>
      </c>
      <c r="P177" t="s">
        <v>22</v>
      </c>
    </row>
    <row r="178" spans="1:5" ht="51">
      <c r="A178" s="35" t="s">
        <v>49</v>
      </c>
      <c r="E178" s="36" t="s">
        <v>591</v>
      </c>
    </row>
    <row r="179" spans="1:5" ht="25.5">
      <c r="A179" s="37" t="s">
        <v>51</v>
      </c>
      <c r="E179" s="38" t="s">
        <v>592</v>
      </c>
    </row>
    <row r="180" spans="1:5" ht="153">
      <c r="A180" t="s">
        <v>52</v>
      </c>
      <c r="E180" s="36" t="s">
        <v>392</v>
      </c>
    </row>
    <row r="181" spans="1:16" ht="12.75">
      <c r="A181" s="25" t="s">
        <v>44</v>
      </c>
      <c r="B181" s="29" t="s">
        <v>284</v>
      </c>
      <c r="C181" s="29" t="s">
        <v>416</v>
      </c>
      <c r="D181" s="25" t="s">
        <v>46</v>
      </c>
      <c r="E181" s="30" t="s">
        <v>417</v>
      </c>
      <c r="F181" s="31" t="s">
        <v>123</v>
      </c>
      <c r="G181" s="32">
        <v>8.03</v>
      </c>
      <c r="H181" s="33">
        <v>0</v>
      </c>
      <c r="I181" s="34">
        <f>ROUND(ROUND(H181,2)*ROUND(G181,3),2)</f>
      </c>
      <c r="O181">
        <f>(I181*21)/100</f>
      </c>
      <c r="P181" t="s">
        <v>22</v>
      </c>
    </row>
    <row r="182" spans="1:5" ht="25.5">
      <c r="A182" s="35" t="s">
        <v>49</v>
      </c>
      <c r="E182" s="36" t="s">
        <v>593</v>
      </c>
    </row>
    <row r="183" spans="1:5" ht="25.5">
      <c r="A183" s="37" t="s">
        <v>51</v>
      </c>
      <c r="E183" s="38" t="s">
        <v>594</v>
      </c>
    </row>
    <row r="184" spans="1:5" ht="89.25">
      <c r="A184" t="s">
        <v>52</v>
      </c>
      <c r="E184" s="36" t="s">
        <v>420</v>
      </c>
    </row>
    <row r="185" spans="1:16" ht="12.75">
      <c r="A185" s="25" t="s">
        <v>44</v>
      </c>
      <c r="B185" s="29" t="s">
        <v>290</v>
      </c>
      <c r="C185" s="29" t="s">
        <v>422</v>
      </c>
      <c r="D185" s="25" t="s">
        <v>46</v>
      </c>
      <c r="E185" s="30" t="s">
        <v>423</v>
      </c>
      <c r="F185" s="31" t="s">
        <v>160</v>
      </c>
      <c r="G185" s="32">
        <v>307.5</v>
      </c>
      <c r="H185" s="33">
        <v>0</v>
      </c>
      <c r="I185" s="34">
        <f>ROUND(ROUND(H185,2)*ROUND(G185,3),2)</f>
      </c>
      <c r="O185">
        <f>(I185*21)/100</f>
      </c>
      <c r="P185" t="s">
        <v>22</v>
      </c>
    </row>
    <row r="186" spans="1:5" ht="12.75">
      <c r="A186" s="35" t="s">
        <v>49</v>
      </c>
      <c r="E186" s="36" t="s">
        <v>46</v>
      </c>
    </row>
    <row r="187" spans="1:5" ht="76.5">
      <c r="A187" s="37" t="s">
        <v>51</v>
      </c>
      <c r="E187" s="38" t="s">
        <v>542</v>
      </c>
    </row>
    <row r="188" spans="1:5" ht="38.25">
      <c r="A188" t="s">
        <v>52</v>
      </c>
      <c r="E188" s="36" t="s">
        <v>424</v>
      </c>
    </row>
    <row r="189" spans="1:18" ht="12.75" customHeight="1">
      <c r="A189" s="6" t="s">
        <v>42</v>
      </c>
      <c r="B189" s="6"/>
      <c r="C189" s="41" t="s">
        <v>77</v>
      </c>
      <c r="D189" s="6"/>
      <c r="E189" s="27" t="s">
        <v>444</v>
      </c>
      <c r="F189" s="6"/>
      <c r="G189" s="6"/>
      <c r="H189" s="6"/>
      <c r="I189" s="42">
        <f>0+Q189</f>
      </c>
      <c r="O189">
        <f>0+R189</f>
      </c>
      <c r="Q189">
        <f>0+I190</f>
      </c>
      <c r="R189">
        <f>0+O190</f>
      </c>
    </row>
    <row r="190" spans="1:16" ht="12.75">
      <c r="A190" s="25" t="s">
        <v>44</v>
      </c>
      <c r="B190" s="29" t="s">
        <v>296</v>
      </c>
      <c r="C190" s="29" t="s">
        <v>451</v>
      </c>
      <c r="D190" s="25" t="s">
        <v>46</v>
      </c>
      <c r="E190" s="30" t="s">
        <v>452</v>
      </c>
      <c r="F190" s="31" t="s">
        <v>160</v>
      </c>
      <c r="G190" s="32">
        <v>74</v>
      </c>
      <c r="H190" s="33">
        <v>0</v>
      </c>
      <c r="I190" s="34">
        <f>ROUND(ROUND(H190,2)*ROUND(G190,3),2)</f>
      </c>
      <c r="O190">
        <f>(I190*21)/100</f>
      </c>
      <c r="P190" t="s">
        <v>22</v>
      </c>
    </row>
    <row r="191" spans="1:5" ht="25.5">
      <c r="A191" s="35" t="s">
        <v>49</v>
      </c>
      <c r="E191" s="36" t="s">
        <v>429</v>
      </c>
    </row>
    <row r="192" spans="1:5" ht="51">
      <c r="A192" s="37" t="s">
        <v>51</v>
      </c>
      <c r="E192" s="38" t="s">
        <v>595</v>
      </c>
    </row>
    <row r="193" spans="1:5" ht="255">
      <c r="A193" t="s">
        <v>52</v>
      </c>
      <c r="E193" s="36" t="s">
        <v>454</v>
      </c>
    </row>
    <row r="194" spans="1:18" ht="12.75" customHeight="1">
      <c r="A194" s="6" t="s">
        <v>42</v>
      </c>
      <c r="B194" s="6"/>
      <c r="C194" s="41" t="s">
        <v>39</v>
      </c>
      <c r="D194" s="6"/>
      <c r="E194" s="27" t="s">
        <v>472</v>
      </c>
      <c r="F194" s="6"/>
      <c r="G194" s="6"/>
      <c r="H194" s="6"/>
      <c r="I194" s="42">
        <f>0+Q194</f>
      </c>
      <c r="O194">
        <f>0+R194</f>
      </c>
      <c r="Q194">
        <f>0+I195+I199+I203+I207+I211+I215+I219+I223</f>
      </c>
      <c r="R194">
        <f>0+O195+O199+O203+O207+O211+O215+O219+O223</f>
      </c>
    </row>
    <row r="195" spans="1:16" ht="25.5">
      <c r="A195" s="25" t="s">
        <v>44</v>
      </c>
      <c r="B195" s="29" t="s">
        <v>302</v>
      </c>
      <c r="C195" s="29" t="s">
        <v>596</v>
      </c>
      <c r="D195" s="25" t="s">
        <v>46</v>
      </c>
      <c r="E195" s="30" t="s">
        <v>597</v>
      </c>
      <c r="F195" s="31" t="s">
        <v>257</v>
      </c>
      <c r="G195" s="32">
        <v>4</v>
      </c>
      <c r="H195" s="33">
        <v>0</v>
      </c>
      <c r="I195" s="34">
        <f>ROUND(ROUND(H195,2)*ROUND(G195,3),2)</f>
      </c>
      <c r="O195">
        <f>(I195*21)/100</f>
      </c>
      <c r="P195" t="s">
        <v>22</v>
      </c>
    </row>
    <row r="196" spans="1:5" ht="12.75">
      <c r="A196" s="35" t="s">
        <v>49</v>
      </c>
      <c r="E196" s="36" t="s">
        <v>598</v>
      </c>
    </row>
    <row r="197" spans="1:5" ht="63.75">
      <c r="A197" s="37" t="s">
        <v>51</v>
      </c>
      <c r="E197" s="38" t="s">
        <v>599</v>
      </c>
    </row>
    <row r="198" spans="1:5" ht="63.75">
      <c r="A198" t="s">
        <v>52</v>
      </c>
      <c r="E198" s="36" t="s">
        <v>600</v>
      </c>
    </row>
    <row r="199" spans="1:16" ht="12.75">
      <c r="A199" s="25" t="s">
        <v>44</v>
      </c>
      <c r="B199" s="29" t="s">
        <v>308</v>
      </c>
      <c r="C199" s="29" t="s">
        <v>601</v>
      </c>
      <c r="D199" s="25" t="s">
        <v>46</v>
      </c>
      <c r="E199" s="30" t="s">
        <v>602</v>
      </c>
      <c r="F199" s="31" t="s">
        <v>257</v>
      </c>
      <c r="G199" s="32">
        <v>4</v>
      </c>
      <c r="H199" s="33">
        <v>0</v>
      </c>
      <c r="I199" s="34">
        <f>ROUND(ROUND(H199,2)*ROUND(G199,3),2)</f>
      </c>
      <c r="O199">
        <f>(I199*21)/100</f>
      </c>
      <c r="P199" t="s">
        <v>22</v>
      </c>
    </row>
    <row r="200" spans="1:5" ht="25.5">
      <c r="A200" s="35" t="s">
        <v>49</v>
      </c>
      <c r="E200" s="36" t="s">
        <v>603</v>
      </c>
    </row>
    <row r="201" spans="1:5" ht="76.5">
      <c r="A201" s="37" t="s">
        <v>51</v>
      </c>
      <c r="E201" s="38" t="s">
        <v>604</v>
      </c>
    </row>
    <row r="202" spans="1:5" ht="25.5">
      <c r="A202" t="s">
        <v>52</v>
      </c>
      <c r="E202" s="36" t="s">
        <v>605</v>
      </c>
    </row>
    <row r="203" spans="1:16" ht="12.75">
      <c r="A203" s="25" t="s">
        <v>44</v>
      </c>
      <c r="B203" s="29" t="s">
        <v>313</v>
      </c>
      <c r="C203" s="29" t="s">
        <v>606</v>
      </c>
      <c r="D203" s="25" t="s">
        <v>46</v>
      </c>
      <c r="E203" s="30" t="s">
        <v>607</v>
      </c>
      <c r="F203" s="31" t="s">
        <v>160</v>
      </c>
      <c r="G203" s="32">
        <v>4</v>
      </c>
      <c r="H203" s="33">
        <v>0</v>
      </c>
      <c r="I203" s="34">
        <f>ROUND(ROUND(H203,2)*ROUND(G203,3),2)</f>
      </c>
      <c r="O203">
        <f>(I203*21)/100</f>
      </c>
      <c r="P203" t="s">
        <v>22</v>
      </c>
    </row>
    <row r="204" spans="1:5" ht="51">
      <c r="A204" s="35" t="s">
        <v>49</v>
      </c>
      <c r="E204" s="36" t="s">
        <v>608</v>
      </c>
    </row>
    <row r="205" spans="1:5" ht="25.5">
      <c r="A205" s="37" t="s">
        <v>51</v>
      </c>
      <c r="E205" s="38" t="s">
        <v>609</v>
      </c>
    </row>
    <row r="206" spans="1:5" ht="38.25">
      <c r="A206" t="s">
        <v>52</v>
      </c>
      <c r="E206" s="36" t="s">
        <v>610</v>
      </c>
    </row>
    <row r="207" spans="1:16" ht="12.75">
      <c r="A207" s="25" t="s">
        <v>44</v>
      </c>
      <c r="B207" s="29" t="s">
        <v>319</v>
      </c>
      <c r="C207" s="29" t="s">
        <v>611</v>
      </c>
      <c r="D207" s="25" t="s">
        <v>84</v>
      </c>
      <c r="E207" s="30" t="s">
        <v>612</v>
      </c>
      <c r="F207" s="31" t="s">
        <v>160</v>
      </c>
      <c r="G207" s="32">
        <v>44.5</v>
      </c>
      <c r="H207" s="33">
        <v>0</v>
      </c>
      <c r="I207" s="34">
        <f>ROUND(ROUND(H207,2)*ROUND(G207,3),2)</f>
      </c>
      <c r="O207">
        <f>(I207*21)/100</f>
      </c>
      <c r="P207" t="s">
        <v>22</v>
      </c>
    </row>
    <row r="208" spans="1:5" ht="25.5">
      <c r="A208" s="35" t="s">
        <v>49</v>
      </c>
      <c r="E208" s="36" t="s">
        <v>613</v>
      </c>
    </row>
    <row r="209" spans="1:5" ht="25.5">
      <c r="A209" s="37" t="s">
        <v>51</v>
      </c>
      <c r="E209" s="38" t="s">
        <v>614</v>
      </c>
    </row>
    <row r="210" spans="1:5" ht="38.25">
      <c r="A210" t="s">
        <v>52</v>
      </c>
      <c r="E210" s="36" t="s">
        <v>610</v>
      </c>
    </row>
    <row r="211" spans="1:16" ht="12.75">
      <c r="A211" s="25" t="s">
        <v>44</v>
      </c>
      <c r="B211" s="29" t="s">
        <v>326</v>
      </c>
      <c r="C211" s="29" t="s">
        <v>611</v>
      </c>
      <c r="D211" s="25" t="s">
        <v>90</v>
      </c>
      <c r="E211" s="30" t="s">
        <v>612</v>
      </c>
      <c r="F211" s="31" t="s">
        <v>160</v>
      </c>
      <c r="G211" s="32">
        <v>223.5</v>
      </c>
      <c r="H211" s="33">
        <v>0</v>
      </c>
      <c r="I211" s="34">
        <f>ROUND(ROUND(H211,2)*ROUND(G211,3),2)</f>
      </c>
      <c r="O211">
        <f>(I211*21)/100</f>
      </c>
      <c r="P211" t="s">
        <v>22</v>
      </c>
    </row>
    <row r="212" spans="1:5" ht="25.5">
      <c r="A212" s="35" t="s">
        <v>49</v>
      </c>
      <c r="E212" s="36" t="s">
        <v>615</v>
      </c>
    </row>
    <row r="213" spans="1:5" ht="25.5">
      <c r="A213" s="37" t="s">
        <v>51</v>
      </c>
      <c r="E213" s="38" t="s">
        <v>616</v>
      </c>
    </row>
    <row r="214" spans="1:5" ht="51">
      <c r="A214" t="s">
        <v>52</v>
      </c>
      <c r="E214" s="36" t="s">
        <v>617</v>
      </c>
    </row>
    <row r="215" spans="1:16" ht="12.75">
      <c r="A215" s="25" t="s">
        <v>44</v>
      </c>
      <c r="B215" s="29" t="s">
        <v>332</v>
      </c>
      <c r="C215" s="29" t="s">
        <v>611</v>
      </c>
      <c r="D215" s="25" t="s">
        <v>93</v>
      </c>
      <c r="E215" s="30" t="s">
        <v>612</v>
      </c>
      <c r="F215" s="31" t="s">
        <v>160</v>
      </c>
      <c r="G215" s="32">
        <v>12.5</v>
      </c>
      <c r="H215" s="33">
        <v>0</v>
      </c>
      <c r="I215" s="34">
        <f>ROUND(ROUND(H215,2)*ROUND(G215,3),2)</f>
      </c>
      <c r="O215">
        <f>(I215*21)/100</f>
      </c>
      <c r="P215" t="s">
        <v>22</v>
      </c>
    </row>
    <row r="216" spans="1:5" ht="25.5">
      <c r="A216" s="35" t="s">
        <v>49</v>
      </c>
      <c r="E216" s="36" t="s">
        <v>618</v>
      </c>
    </row>
    <row r="217" spans="1:5" ht="25.5">
      <c r="A217" s="37" t="s">
        <v>51</v>
      </c>
      <c r="E217" s="38" t="s">
        <v>619</v>
      </c>
    </row>
    <row r="218" spans="1:5" ht="51">
      <c r="A218" t="s">
        <v>52</v>
      </c>
      <c r="E218" s="36" t="s">
        <v>617</v>
      </c>
    </row>
    <row r="219" spans="1:16" ht="12.75">
      <c r="A219" s="25" t="s">
        <v>44</v>
      </c>
      <c r="B219" s="29" t="s">
        <v>336</v>
      </c>
      <c r="C219" s="29" t="s">
        <v>620</v>
      </c>
      <c r="D219" s="25" t="s">
        <v>46</v>
      </c>
      <c r="E219" s="30" t="s">
        <v>621</v>
      </c>
      <c r="F219" s="31" t="s">
        <v>160</v>
      </c>
      <c r="G219" s="32">
        <v>22</v>
      </c>
      <c r="H219" s="33">
        <v>0</v>
      </c>
      <c r="I219" s="34">
        <f>ROUND(ROUND(H219,2)*ROUND(G219,3),2)</f>
      </c>
      <c r="O219">
        <f>(I219*21)/100</f>
      </c>
      <c r="P219" t="s">
        <v>22</v>
      </c>
    </row>
    <row r="220" spans="1:5" ht="12.75">
      <c r="A220" s="35" t="s">
        <v>49</v>
      </c>
      <c r="E220" s="36" t="s">
        <v>46</v>
      </c>
    </row>
    <row r="221" spans="1:5" ht="25.5">
      <c r="A221" s="37" t="s">
        <v>51</v>
      </c>
      <c r="E221" s="38" t="s">
        <v>622</v>
      </c>
    </row>
    <row r="222" spans="1:5" ht="38.25">
      <c r="A222" t="s">
        <v>52</v>
      </c>
      <c r="E222" s="36" t="s">
        <v>623</v>
      </c>
    </row>
    <row r="223" spans="1:16" ht="12.75">
      <c r="A223" s="25" t="s">
        <v>44</v>
      </c>
      <c r="B223" s="29" t="s">
        <v>341</v>
      </c>
      <c r="C223" s="29" t="s">
        <v>624</v>
      </c>
      <c r="D223" s="25" t="s">
        <v>46</v>
      </c>
      <c r="E223" s="30" t="s">
        <v>625</v>
      </c>
      <c r="F223" s="31" t="s">
        <v>160</v>
      </c>
      <c r="G223" s="32">
        <v>12.26</v>
      </c>
      <c r="H223" s="33">
        <v>0</v>
      </c>
      <c r="I223" s="34">
        <f>ROUND(ROUND(H223,2)*ROUND(G223,3),2)</f>
      </c>
      <c r="O223">
        <f>(I223*21)/100</f>
      </c>
      <c r="P223" t="s">
        <v>22</v>
      </c>
    </row>
    <row r="224" spans="1:5" ht="12.75">
      <c r="A224" s="35" t="s">
        <v>49</v>
      </c>
      <c r="E224" s="36" t="s">
        <v>626</v>
      </c>
    </row>
    <row r="225" spans="1:5" ht="63.75">
      <c r="A225" s="37" t="s">
        <v>51</v>
      </c>
      <c r="E225" s="38" t="s">
        <v>627</v>
      </c>
    </row>
    <row r="226" spans="1:5" ht="25.5">
      <c r="A226" t="s">
        <v>52</v>
      </c>
      <c r="E226" s="36" t="s">
        <v>484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0+O8+O45+O118+O167+O212+O257+O298+O303+O328+O349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628</v>
      </c>
      <c r="I3" s="39">
        <f>0+I8+I45+I118+I167+I212+I257+I298+I303+I328+I349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628</v>
      </c>
      <c r="D4" s="6"/>
      <c r="E4" s="18" t="s">
        <v>629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</f>
      </c>
      <c r="R8">
        <f>0+O9+O13+O17+O21+O25+O29+O33+O37+O41</f>
      </c>
    </row>
    <row r="9" spans="1:16" ht="12.75">
      <c r="A9" s="25" t="s">
        <v>44</v>
      </c>
      <c r="B9" s="29" t="s">
        <v>28</v>
      </c>
      <c r="C9" s="29" t="s">
        <v>83</v>
      </c>
      <c r="D9" s="25" t="s">
        <v>84</v>
      </c>
      <c r="E9" s="30" t="s">
        <v>85</v>
      </c>
      <c r="F9" s="31" t="s">
        <v>86</v>
      </c>
      <c r="G9" s="32">
        <v>169.506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87</v>
      </c>
    </row>
    <row r="11" spans="1:5" ht="12.75">
      <c r="A11" s="37" t="s">
        <v>51</v>
      </c>
      <c r="E11" s="38" t="s">
        <v>630</v>
      </c>
    </row>
    <row r="12" spans="1:5" ht="25.5">
      <c r="A12" t="s">
        <v>52</v>
      </c>
      <c r="E12" s="36" t="s">
        <v>89</v>
      </c>
    </row>
    <row r="13" spans="1:16" ht="12.75">
      <c r="A13" s="25" t="s">
        <v>44</v>
      </c>
      <c r="B13" s="29" t="s">
        <v>22</v>
      </c>
      <c r="C13" s="29" t="s">
        <v>83</v>
      </c>
      <c r="D13" s="25" t="s">
        <v>96</v>
      </c>
      <c r="E13" s="30" t="s">
        <v>85</v>
      </c>
      <c r="F13" s="31" t="s">
        <v>86</v>
      </c>
      <c r="G13" s="32">
        <v>11.44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25.5">
      <c r="A14" s="35" t="s">
        <v>49</v>
      </c>
      <c r="E14" s="36" t="s">
        <v>97</v>
      </c>
    </row>
    <row r="15" spans="1:5" ht="12.75">
      <c r="A15" s="37" t="s">
        <v>51</v>
      </c>
      <c r="E15" s="38" t="s">
        <v>631</v>
      </c>
    </row>
    <row r="16" spans="1:5" ht="25.5">
      <c r="A16" t="s">
        <v>52</v>
      </c>
      <c r="E16" s="36" t="s">
        <v>89</v>
      </c>
    </row>
    <row r="17" spans="1:16" ht="12.75">
      <c r="A17" s="25" t="s">
        <v>44</v>
      </c>
      <c r="B17" s="29" t="s">
        <v>21</v>
      </c>
      <c r="C17" s="29" t="s">
        <v>83</v>
      </c>
      <c r="D17" s="25" t="s">
        <v>632</v>
      </c>
      <c r="E17" s="30" t="s">
        <v>85</v>
      </c>
      <c r="F17" s="31" t="s">
        <v>86</v>
      </c>
      <c r="G17" s="32">
        <v>56.168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633</v>
      </c>
    </row>
    <row r="19" spans="1:5" ht="12.75">
      <c r="A19" s="37" t="s">
        <v>51</v>
      </c>
      <c r="E19" s="38" t="s">
        <v>634</v>
      </c>
    </row>
    <row r="20" spans="1:5" ht="12.75">
      <c r="A20" t="s">
        <v>52</v>
      </c>
      <c r="E20" s="36" t="s">
        <v>46</v>
      </c>
    </row>
    <row r="21" spans="1:16" ht="12.75">
      <c r="A21" s="25" t="s">
        <v>44</v>
      </c>
      <c r="B21" s="29" t="s">
        <v>32</v>
      </c>
      <c r="C21" s="29" t="s">
        <v>635</v>
      </c>
      <c r="D21" s="25" t="s">
        <v>46</v>
      </c>
      <c r="E21" s="30" t="s">
        <v>636</v>
      </c>
      <c r="F21" s="31" t="s">
        <v>48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25.5">
      <c r="A22" s="35" t="s">
        <v>49</v>
      </c>
      <c r="E22" s="36" t="s">
        <v>637</v>
      </c>
    </row>
    <row r="23" spans="1:5" ht="12.75">
      <c r="A23" s="37" t="s">
        <v>51</v>
      </c>
      <c r="E23" s="38" t="s">
        <v>46</v>
      </c>
    </row>
    <row r="24" spans="1:5" ht="12.75">
      <c r="A24" t="s">
        <v>52</v>
      </c>
      <c r="E24" s="36" t="s">
        <v>53</v>
      </c>
    </row>
    <row r="25" spans="1:16" ht="12.75">
      <c r="A25" s="25" t="s">
        <v>44</v>
      </c>
      <c r="B25" s="29" t="s">
        <v>34</v>
      </c>
      <c r="C25" s="29" t="s">
        <v>638</v>
      </c>
      <c r="D25" s="25" t="s">
        <v>46</v>
      </c>
      <c r="E25" s="30" t="s">
        <v>639</v>
      </c>
      <c r="F25" s="31" t="s">
        <v>48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46</v>
      </c>
    </row>
    <row r="27" spans="1:5" ht="12.75">
      <c r="A27" s="37" t="s">
        <v>51</v>
      </c>
      <c r="E27" s="38" t="s">
        <v>46</v>
      </c>
    </row>
    <row r="28" spans="1:5" ht="12.75">
      <c r="A28" t="s">
        <v>52</v>
      </c>
      <c r="E28" s="36" t="s">
        <v>53</v>
      </c>
    </row>
    <row r="29" spans="1:16" ht="12.75">
      <c r="A29" s="25" t="s">
        <v>44</v>
      </c>
      <c r="B29" s="29" t="s">
        <v>36</v>
      </c>
      <c r="C29" s="29" t="s">
        <v>107</v>
      </c>
      <c r="D29" s="25" t="s">
        <v>84</v>
      </c>
      <c r="E29" s="30" t="s">
        <v>111</v>
      </c>
      <c r="F29" s="31" t="s">
        <v>48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12.75">
      <c r="A30" s="35" t="s">
        <v>49</v>
      </c>
      <c r="E30" s="36" t="s">
        <v>640</v>
      </c>
    </row>
    <row r="31" spans="1:5" ht="12.75">
      <c r="A31" s="37" t="s">
        <v>51</v>
      </c>
      <c r="E31" s="38" t="s">
        <v>46</v>
      </c>
    </row>
    <row r="32" spans="1:5" ht="12.75">
      <c r="A32" t="s">
        <v>52</v>
      </c>
      <c r="E32" s="36" t="s">
        <v>53</v>
      </c>
    </row>
    <row r="33" spans="1:16" ht="12.75">
      <c r="A33" s="25" t="s">
        <v>44</v>
      </c>
      <c r="B33" s="29" t="s">
        <v>72</v>
      </c>
      <c r="C33" s="29" t="s">
        <v>107</v>
      </c>
      <c r="D33" s="25" t="s">
        <v>90</v>
      </c>
      <c r="E33" s="30" t="s">
        <v>111</v>
      </c>
      <c r="F33" s="31" t="s">
        <v>48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25.5">
      <c r="A34" s="35" t="s">
        <v>49</v>
      </c>
      <c r="E34" s="36" t="s">
        <v>641</v>
      </c>
    </row>
    <row r="35" spans="1:5" ht="12.75">
      <c r="A35" s="37" t="s">
        <v>51</v>
      </c>
      <c r="E35" s="38" t="s">
        <v>46</v>
      </c>
    </row>
    <row r="36" spans="1:5" ht="12.75">
      <c r="A36" t="s">
        <v>52</v>
      </c>
      <c r="E36" s="36" t="s">
        <v>53</v>
      </c>
    </row>
    <row r="37" spans="1:16" ht="12.75">
      <c r="A37" s="25" t="s">
        <v>44</v>
      </c>
      <c r="B37" s="29" t="s">
        <v>77</v>
      </c>
      <c r="C37" s="29" t="s">
        <v>107</v>
      </c>
      <c r="D37" s="25" t="s">
        <v>93</v>
      </c>
      <c r="E37" s="30" t="s">
        <v>111</v>
      </c>
      <c r="F37" s="31" t="s">
        <v>48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25.5">
      <c r="A38" s="35" t="s">
        <v>49</v>
      </c>
      <c r="E38" s="36" t="s">
        <v>642</v>
      </c>
    </row>
    <row r="39" spans="1:5" ht="12.75">
      <c r="A39" s="37" t="s">
        <v>51</v>
      </c>
      <c r="E39" s="38" t="s">
        <v>46</v>
      </c>
    </row>
    <row r="40" spans="1:5" ht="12.75">
      <c r="A40" t="s">
        <v>52</v>
      </c>
      <c r="E40" s="36" t="s">
        <v>53</v>
      </c>
    </row>
    <row r="41" spans="1:16" ht="12.75">
      <c r="A41" s="25" t="s">
        <v>44</v>
      </c>
      <c r="B41" s="29" t="s">
        <v>39</v>
      </c>
      <c r="C41" s="29" t="s">
        <v>643</v>
      </c>
      <c r="D41" s="25" t="s">
        <v>46</v>
      </c>
      <c r="E41" s="30" t="s">
        <v>644</v>
      </c>
      <c r="F41" s="31" t="s">
        <v>257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12.75">
      <c r="A42" s="35" t="s">
        <v>49</v>
      </c>
      <c r="E42" s="36" t="s">
        <v>46</v>
      </c>
    </row>
    <row r="43" spans="1:5" ht="12.75">
      <c r="A43" s="37" t="s">
        <v>51</v>
      </c>
      <c r="E43" s="38" t="s">
        <v>46</v>
      </c>
    </row>
    <row r="44" spans="1:5" ht="12.75">
      <c r="A44" t="s">
        <v>52</v>
      </c>
      <c r="E44" s="36" t="s">
        <v>61</v>
      </c>
    </row>
    <row r="45" spans="1:18" ht="12.75" customHeight="1">
      <c r="A45" s="6" t="s">
        <v>42</v>
      </c>
      <c r="B45" s="6"/>
      <c r="C45" s="41" t="s">
        <v>28</v>
      </c>
      <c r="D45" s="6"/>
      <c r="E45" s="27" t="s">
        <v>119</v>
      </c>
      <c r="F45" s="6"/>
      <c r="G45" s="6"/>
      <c r="H45" s="6"/>
      <c r="I45" s="42">
        <f>0+Q45</f>
      </c>
      <c r="O45">
        <f>0+R45</f>
      </c>
      <c r="Q45">
        <f>0+I46+I50+I54+I58+I62+I66+I70+I74+I78+I82+I86+I90+I94+I98+I102+I106+I110+I114</f>
      </c>
      <c r="R45">
        <f>0+O46+O50+O54+O58+O62+O66+O70+O74+O78+O82+O86+O90+O94+O98+O102+O106+O110+O114</f>
      </c>
    </row>
    <row r="46" spans="1:16" ht="25.5">
      <c r="A46" s="25" t="s">
        <v>44</v>
      </c>
      <c r="B46" s="29" t="s">
        <v>41</v>
      </c>
      <c r="C46" s="29" t="s">
        <v>149</v>
      </c>
      <c r="D46" s="25" t="s">
        <v>46</v>
      </c>
      <c r="E46" s="30" t="s">
        <v>150</v>
      </c>
      <c r="F46" s="31" t="s">
        <v>104</v>
      </c>
      <c r="G46" s="32">
        <v>5.2</v>
      </c>
      <c r="H46" s="33">
        <v>0</v>
      </c>
      <c r="I46" s="34">
        <f>ROUND(ROUND(H46,2)*ROUND(G46,3),2)</f>
      </c>
      <c r="O46">
        <f>(I46*21)/100</f>
      </c>
      <c r="P46" t="s">
        <v>22</v>
      </c>
    </row>
    <row r="47" spans="1:5" ht="25.5">
      <c r="A47" s="35" t="s">
        <v>49</v>
      </c>
      <c r="E47" s="36" t="s">
        <v>645</v>
      </c>
    </row>
    <row r="48" spans="1:5" ht="25.5">
      <c r="A48" s="37" t="s">
        <v>51</v>
      </c>
      <c r="E48" s="38" t="s">
        <v>646</v>
      </c>
    </row>
    <row r="49" spans="1:5" ht="63.75">
      <c r="A49" t="s">
        <v>52</v>
      </c>
      <c r="E49" s="36" t="s">
        <v>137</v>
      </c>
    </row>
    <row r="50" spans="1:16" ht="12.75">
      <c r="A50" s="25" t="s">
        <v>44</v>
      </c>
      <c r="B50" s="29" t="s">
        <v>115</v>
      </c>
      <c r="C50" s="29" t="s">
        <v>164</v>
      </c>
      <c r="D50" s="25" t="s">
        <v>46</v>
      </c>
      <c r="E50" s="30" t="s">
        <v>165</v>
      </c>
      <c r="F50" s="31" t="s">
        <v>104</v>
      </c>
      <c r="G50" s="32">
        <v>2.08</v>
      </c>
      <c r="H50" s="33">
        <v>0</v>
      </c>
      <c r="I50" s="34">
        <f>ROUND(ROUND(H50,2)*ROUND(G50,3),2)</f>
      </c>
      <c r="O50">
        <f>(I50*21)/100</f>
      </c>
      <c r="P50" t="s">
        <v>22</v>
      </c>
    </row>
    <row r="51" spans="1:5" ht="12.75">
      <c r="A51" s="35" t="s">
        <v>49</v>
      </c>
      <c r="E51" s="36" t="s">
        <v>647</v>
      </c>
    </row>
    <row r="52" spans="1:5" ht="12.75">
      <c r="A52" s="37" t="s">
        <v>51</v>
      </c>
      <c r="E52" s="38" t="s">
        <v>648</v>
      </c>
    </row>
    <row r="53" spans="1:5" ht="63.75">
      <c r="A53" t="s">
        <v>52</v>
      </c>
      <c r="E53" s="36" t="s">
        <v>137</v>
      </c>
    </row>
    <row r="54" spans="1:16" ht="12.75">
      <c r="A54" s="25" t="s">
        <v>44</v>
      </c>
      <c r="B54" s="29" t="s">
        <v>120</v>
      </c>
      <c r="C54" s="29" t="s">
        <v>169</v>
      </c>
      <c r="D54" s="25" t="s">
        <v>46</v>
      </c>
      <c r="E54" s="30" t="s">
        <v>170</v>
      </c>
      <c r="F54" s="31" t="s">
        <v>160</v>
      </c>
      <c r="G54" s="32">
        <v>3</v>
      </c>
      <c r="H54" s="33">
        <v>0</v>
      </c>
      <c r="I54" s="34">
        <f>ROUND(ROUND(H54,2)*ROUND(G54,3),2)</f>
      </c>
      <c r="O54">
        <f>(I54*21)/100</f>
      </c>
      <c r="P54" t="s">
        <v>22</v>
      </c>
    </row>
    <row r="55" spans="1:5" ht="12.75">
      <c r="A55" s="35" t="s">
        <v>49</v>
      </c>
      <c r="E55" s="36" t="s">
        <v>649</v>
      </c>
    </row>
    <row r="56" spans="1:5" ht="12.75">
      <c r="A56" s="37" t="s">
        <v>51</v>
      </c>
      <c r="E56" s="38" t="s">
        <v>650</v>
      </c>
    </row>
    <row r="57" spans="1:5" ht="25.5">
      <c r="A57" t="s">
        <v>52</v>
      </c>
      <c r="E57" s="36" t="s">
        <v>173</v>
      </c>
    </row>
    <row r="58" spans="1:16" ht="12.75">
      <c r="A58" s="25" t="s">
        <v>44</v>
      </c>
      <c r="B58" s="29" t="s">
        <v>126</v>
      </c>
      <c r="C58" s="29" t="s">
        <v>651</v>
      </c>
      <c r="D58" s="25" t="s">
        <v>46</v>
      </c>
      <c r="E58" s="30" t="s">
        <v>652</v>
      </c>
      <c r="F58" s="31" t="s">
        <v>160</v>
      </c>
      <c r="G58" s="32">
        <v>10.8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12.75">
      <c r="A59" s="35" t="s">
        <v>49</v>
      </c>
      <c r="E59" s="36" t="s">
        <v>649</v>
      </c>
    </row>
    <row r="60" spans="1:5" ht="51">
      <c r="A60" s="37" t="s">
        <v>51</v>
      </c>
      <c r="E60" s="38" t="s">
        <v>653</v>
      </c>
    </row>
    <row r="61" spans="1:5" ht="25.5">
      <c r="A61" t="s">
        <v>52</v>
      </c>
      <c r="E61" s="36" t="s">
        <v>173</v>
      </c>
    </row>
    <row r="62" spans="1:16" ht="12.75">
      <c r="A62" s="25" t="s">
        <v>44</v>
      </c>
      <c r="B62" s="29" t="s">
        <v>132</v>
      </c>
      <c r="C62" s="29" t="s">
        <v>654</v>
      </c>
      <c r="D62" s="25" t="s">
        <v>46</v>
      </c>
      <c r="E62" s="30" t="s">
        <v>655</v>
      </c>
      <c r="F62" s="31" t="s">
        <v>160</v>
      </c>
      <c r="G62" s="32">
        <v>20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12.75">
      <c r="A63" s="35" t="s">
        <v>49</v>
      </c>
      <c r="E63" s="36" t="s">
        <v>656</v>
      </c>
    </row>
    <row r="64" spans="1:5" ht="12.75">
      <c r="A64" s="37" t="s">
        <v>51</v>
      </c>
      <c r="E64" s="38" t="s">
        <v>657</v>
      </c>
    </row>
    <row r="65" spans="1:5" ht="38.25">
      <c r="A65" t="s">
        <v>52</v>
      </c>
      <c r="E65" s="36" t="s">
        <v>658</v>
      </c>
    </row>
    <row r="66" spans="1:16" ht="12.75">
      <c r="A66" s="25" t="s">
        <v>44</v>
      </c>
      <c r="B66" s="29" t="s">
        <v>138</v>
      </c>
      <c r="C66" s="29" t="s">
        <v>543</v>
      </c>
      <c r="D66" s="25" t="s">
        <v>46</v>
      </c>
      <c r="E66" s="30" t="s">
        <v>544</v>
      </c>
      <c r="F66" s="31" t="s">
        <v>104</v>
      </c>
      <c r="G66" s="32">
        <v>11.43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12.75">
      <c r="A67" s="35" t="s">
        <v>49</v>
      </c>
      <c r="E67" s="36" t="s">
        <v>659</v>
      </c>
    </row>
    <row r="68" spans="1:5" ht="51">
      <c r="A68" s="37" t="s">
        <v>51</v>
      </c>
      <c r="E68" s="38" t="s">
        <v>660</v>
      </c>
    </row>
    <row r="69" spans="1:5" ht="38.25">
      <c r="A69" t="s">
        <v>52</v>
      </c>
      <c r="E69" s="36" t="s">
        <v>661</v>
      </c>
    </row>
    <row r="70" spans="1:16" ht="12.75">
      <c r="A70" s="25" t="s">
        <v>44</v>
      </c>
      <c r="B70" s="29" t="s">
        <v>143</v>
      </c>
      <c r="C70" s="29" t="s">
        <v>194</v>
      </c>
      <c r="D70" s="25" t="s">
        <v>46</v>
      </c>
      <c r="E70" s="30" t="s">
        <v>195</v>
      </c>
      <c r="F70" s="31" t="s">
        <v>104</v>
      </c>
      <c r="G70" s="32">
        <v>91.53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25.5">
      <c r="A71" s="35" t="s">
        <v>49</v>
      </c>
      <c r="E71" s="36" t="s">
        <v>662</v>
      </c>
    </row>
    <row r="72" spans="1:5" ht="51">
      <c r="A72" s="37" t="s">
        <v>51</v>
      </c>
      <c r="E72" s="38" t="s">
        <v>663</v>
      </c>
    </row>
    <row r="73" spans="1:5" ht="318.75">
      <c r="A73" t="s">
        <v>52</v>
      </c>
      <c r="E73" s="36" t="s">
        <v>197</v>
      </c>
    </row>
    <row r="74" spans="1:16" ht="12.75">
      <c r="A74" s="25" t="s">
        <v>44</v>
      </c>
      <c r="B74" s="29" t="s">
        <v>148</v>
      </c>
      <c r="C74" s="29" t="s">
        <v>199</v>
      </c>
      <c r="D74" s="25" t="s">
        <v>46</v>
      </c>
      <c r="E74" s="30" t="s">
        <v>200</v>
      </c>
      <c r="F74" s="31" t="s">
        <v>104</v>
      </c>
      <c r="G74" s="32">
        <v>2.64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25.5">
      <c r="A75" s="35" t="s">
        <v>49</v>
      </c>
      <c r="E75" s="36" t="s">
        <v>662</v>
      </c>
    </row>
    <row r="76" spans="1:5" ht="12.75">
      <c r="A76" s="37" t="s">
        <v>51</v>
      </c>
      <c r="E76" s="38" t="s">
        <v>664</v>
      </c>
    </row>
    <row r="77" spans="1:5" ht="318.75">
      <c r="A77" t="s">
        <v>52</v>
      </c>
      <c r="E77" s="36" t="s">
        <v>197</v>
      </c>
    </row>
    <row r="78" spans="1:16" ht="12.75">
      <c r="A78" s="25" t="s">
        <v>44</v>
      </c>
      <c r="B78" s="29" t="s">
        <v>153</v>
      </c>
      <c r="C78" s="29" t="s">
        <v>203</v>
      </c>
      <c r="D78" s="25" t="s">
        <v>84</v>
      </c>
      <c r="E78" s="30" t="s">
        <v>204</v>
      </c>
      <c r="F78" s="31" t="s">
        <v>104</v>
      </c>
      <c r="G78" s="32">
        <v>94.17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12.75">
      <c r="A79" s="35" t="s">
        <v>49</v>
      </c>
      <c r="E79" s="36" t="s">
        <v>46</v>
      </c>
    </row>
    <row r="80" spans="1:5" ht="38.25">
      <c r="A80" s="37" t="s">
        <v>51</v>
      </c>
      <c r="E80" s="38" t="s">
        <v>665</v>
      </c>
    </row>
    <row r="81" spans="1:5" ht="191.25">
      <c r="A81" t="s">
        <v>52</v>
      </c>
      <c r="E81" s="36" t="s">
        <v>666</v>
      </c>
    </row>
    <row r="82" spans="1:16" ht="12.75">
      <c r="A82" s="25" t="s">
        <v>44</v>
      </c>
      <c r="B82" s="29" t="s">
        <v>157</v>
      </c>
      <c r="C82" s="29" t="s">
        <v>222</v>
      </c>
      <c r="D82" s="25" t="s">
        <v>84</v>
      </c>
      <c r="E82" s="30" t="s">
        <v>223</v>
      </c>
      <c r="F82" s="31" t="s">
        <v>104</v>
      </c>
      <c r="G82" s="32">
        <v>111.408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12.75">
      <c r="A83" s="35" t="s">
        <v>49</v>
      </c>
      <c r="E83" s="36" t="s">
        <v>667</v>
      </c>
    </row>
    <row r="84" spans="1:5" ht="89.25">
      <c r="A84" s="37" t="s">
        <v>51</v>
      </c>
      <c r="E84" s="38" t="s">
        <v>668</v>
      </c>
    </row>
    <row r="85" spans="1:5" ht="229.5">
      <c r="A85" t="s">
        <v>52</v>
      </c>
      <c r="E85" s="36" t="s">
        <v>225</v>
      </c>
    </row>
    <row r="86" spans="1:16" ht="12.75">
      <c r="A86" s="25" t="s">
        <v>44</v>
      </c>
      <c r="B86" s="29" t="s">
        <v>163</v>
      </c>
      <c r="C86" s="29" t="s">
        <v>222</v>
      </c>
      <c r="D86" s="25" t="s">
        <v>90</v>
      </c>
      <c r="E86" s="30" t="s">
        <v>223</v>
      </c>
      <c r="F86" s="31" t="s">
        <v>104</v>
      </c>
      <c r="G86" s="32">
        <v>5.346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12.75">
      <c r="A87" s="35" t="s">
        <v>49</v>
      </c>
      <c r="E87" s="36" t="s">
        <v>669</v>
      </c>
    </row>
    <row r="88" spans="1:5" ht="38.25">
      <c r="A88" s="37" t="s">
        <v>51</v>
      </c>
      <c r="E88" s="38" t="s">
        <v>670</v>
      </c>
    </row>
    <row r="89" spans="1:5" ht="229.5">
      <c r="A89" t="s">
        <v>52</v>
      </c>
      <c r="E89" s="36" t="s">
        <v>225</v>
      </c>
    </row>
    <row r="90" spans="1:16" ht="12.75">
      <c r="A90" s="25" t="s">
        <v>44</v>
      </c>
      <c r="B90" s="29" t="s">
        <v>168</v>
      </c>
      <c r="C90" s="29" t="s">
        <v>227</v>
      </c>
      <c r="D90" s="25" t="s">
        <v>84</v>
      </c>
      <c r="E90" s="30" t="s">
        <v>228</v>
      </c>
      <c r="F90" s="31" t="s">
        <v>104</v>
      </c>
      <c r="G90" s="32">
        <v>4.536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>
      <c r="A91" s="35" t="s">
        <v>49</v>
      </c>
      <c r="E91" s="36" t="s">
        <v>671</v>
      </c>
    </row>
    <row r="92" spans="1:5" ht="51">
      <c r="A92" s="37" t="s">
        <v>51</v>
      </c>
      <c r="E92" s="38" t="s">
        <v>672</v>
      </c>
    </row>
    <row r="93" spans="1:5" ht="293.25">
      <c r="A93" t="s">
        <v>52</v>
      </c>
      <c r="E93" s="36" t="s">
        <v>231</v>
      </c>
    </row>
    <row r="94" spans="1:16" ht="12.75">
      <c r="A94" s="25" t="s">
        <v>44</v>
      </c>
      <c r="B94" s="29" t="s">
        <v>174</v>
      </c>
      <c r="C94" s="29" t="s">
        <v>227</v>
      </c>
      <c r="D94" s="25" t="s">
        <v>90</v>
      </c>
      <c r="E94" s="30" t="s">
        <v>228</v>
      </c>
      <c r="F94" s="31" t="s">
        <v>104</v>
      </c>
      <c r="G94" s="32">
        <v>4.332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12.75">
      <c r="A95" s="35" t="s">
        <v>49</v>
      </c>
      <c r="E95" s="36" t="s">
        <v>673</v>
      </c>
    </row>
    <row r="96" spans="1:5" ht="51">
      <c r="A96" s="37" t="s">
        <v>51</v>
      </c>
      <c r="E96" s="38" t="s">
        <v>674</v>
      </c>
    </row>
    <row r="97" spans="1:5" ht="293.25">
      <c r="A97" t="s">
        <v>52</v>
      </c>
      <c r="E97" s="36" t="s">
        <v>231</v>
      </c>
    </row>
    <row r="98" spans="1:16" ht="12.75">
      <c r="A98" s="25" t="s">
        <v>44</v>
      </c>
      <c r="B98" s="29" t="s">
        <v>180</v>
      </c>
      <c r="C98" s="29" t="s">
        <v>675</v>
      </c>
      <c r="D98" s="25" t="s">
        <v>46</v>
      </c>
      <c r="E98" s="30" t="s">
        <v>676</v>
      </c>
      <c r="F98" s="31" t="s">
        <v>104</v>
      </c>
      <c r="G98" s="32">
        <v>3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12.75">
      <c r="A99" s="35" t="s">
        <v>49</v>
      </c>
      <c r="E99" s="36" t="s">
        <v>677</v>
      </c>
    </row>
    <row r="100" spans="1:5" ht="12.75">
      <c r="A100" s="37" t="s">
        <v>51</v>
      </c>
      <c r="E100" s="38" t="s">
        <v>678</v>
      </c>
    </row>
    <row r="101" spans="1:5" ht="267.75">
      <c r="A101" t="s">
        <v>52</v>
      </c>
      <c r="E101" s="36" t="s">
        <v>679</v>
      </c>
    </row>
    <row r="102" spans="1:16" ht="12.75">
      <c r="A102" s="25" t="s">
        <v>44</v>
      </c>
      <c r="B102" s="29" t="s">
        <v>184</v>
      </c>
      <c r="C102" s="29" t="s">
        <v>233</v>
      </c>
      <c r="D102" s="25" t="s">
        <v>46</v>
      </c>
      <c r="E102" s="30" t="s">
        <v>234</v>
      </c>
      <c r="F102" s="31" t="s">
        <v>123</v>
      </c>
      <c r="G102" s="32">
        <v>98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49</v>
      </c>
      <c r="E103" s="36" t="s">
        <v>46</v>
      </c>
    </row>
    <row r="104" spans="1:5" ht="51">
      <c r="A104" s="37" t="s">
        <v>51</v>
      </c>
      <c r="E104" s="38" t="s">
        <v>680</v>
      </c>
    </row>
    <row r="105" spans="1:5" ht="25.5">
      <c r="A105" t="s">
        <v>52</v>
      </c>
      <c r="E105" s="36" t="s">
        <v>236</v>
      </c>
    </row>
    <row r="106" spans="1:16" ht="12.75">
      <c r="A106" s="25" t="s">
        <v>44</v>
      </c>
      <c r="B106" s="29" t="s">
        <v>187</v>
      </c>
      <c r="C106" s="29" t="s">
        <v>238</v>
      </c>
      <c r="D106" s="25" t="s">
        <v>46</v>
      </c>
      <c r="E106" s="30" t="s">
        <v>239</v>
      </c>
      <c r="F106" s="31" t="s">
        <v>104</v>
      </c>
      <c r="G106" s="32">
        <v>0.17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>
      <c r="A107" s="35" t="s">
        <v>49</v>
      </c>
      <c r="E107" s="36" t="s">
        <v>681</v>
      </c>
    </row>
    <row r="108" spans="1:5" ht="25.5">
      <c r="A108" s="37" t="s">
        <v>51</v>
      </c>
      <c r="E108" s="38" t="s">
        <v>682</v>
      </c>
    </row>
    <row r="109" spans="1:5" ht="38.25">
      <c r="A109" t="s">
        <v>52</v>
      </c>
      <c r="E109" s="36" t="s">
        <v>683</v>
      </c>
    </row>
    <row r="110" spans="1:16" ht="12.75">
      <c r="A110" s="25" t="s">
        <v>44</v>
      </c>
      <c r="B110" s="29" t="s">
        <v>193</v>
      </c>
      <c r="C110" s="29" t="s">
        <v>244</v>
      </c>
      <c r="D110" s="25" t="s">
        <v>46</v>
      </c>
      <c r="E110" s="30" t="s">
        <v>245</v>
      </c>
      <c r="F110" s="31" t="s">
        <v>104</v>
      </c>
      <c r="G110" s="32">
        <v>9.3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>
      <c r="A111" s="35" t="s">
        <v>49</v>
      </c>
      <c r="E111" s="36" t="s">
        <v>681</v>
      </c>
    </row>
    <row r="112" spans="1:5" ht="25.5">
      <c r="A112" s="37" t="s">
        <v>51</v>
      </c>
      <c r="E112" s="38" t="s">
        <v>684</v>
      </c>
    </row>
    <row r="113" spans="1:5" ht="38.25">
      <c r="A113" t="s">
        <v>52</v>
      </c>
      <c r="E113" s="36" t="s">
        <v>685</v>
      </c>
    </row>
    <row r="114" spans="1:16" ht="12.75">
      <c r="A114" s="25" t="s">
        <v>44</v>
      </c>
      <c r="B114" s="29" t="s">
        <v>198</v>
      </c>
      <c r="C114" s="29" t="s">
        <v>249</v>
      </c>
      <c r="D114" s="25" t="s">
        <v>46</v>
      </c>
      <c r="E114" s="30" t="s">
        <v>250</v>
      </c>
      <c r="F114" s="31" t="s">
        <v>123</v>
      </c>
      <c r="G114" s="32">
        <v>94.7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12.75">
      <c r="A115" s="35" t="s">
        <v>49</v>
      </c>
      <c r="E115" s="36" t="s">
        <v>46</v>
      </c>
    </row>
    <row r="116" spans="1:5" ht="51">
      <c r="A116" s="37" t="s">
        <v>51</v>
      </c>
      <c r="E116" s="38" t="s">
        <v>686</v>
      </c>
    </row>
    <row r="117" spans="1:5" ht="25.5">
      <c r="A117" t="s">
        <v>52</v>
      </c>
      <c r="E117" s="36" t="s">
        <v>252</v>
      </c>
    </row>
    <row r="118" spans="1:18" ht="12.75" customHeight="1">
      <c r="A118" s="6" t="s">
        <v>42</v>
      </c>
      <c r="B118" s="6"/>
      <c r="C118" s="41" t="s">
        <v>22</v>
      </c>
      <c r="D118" s="6"/>
      <c r="E118" s="27" t="s">
        <v>266</v>
      </c>
      <c r="F118" s="6"/>
      <c r="G118" s="6"/>
      <c r="H118" s="6"/>
      <c r="I118" s="42">
        <f>0+Q118</f>
      </c>
      <c r="O118">
        <f>0+R118</f>
      </c>
      <c r="Q118">
        <f>0+I119+I123+I127+I131+I135+I139+I143+I147+I151+I155+I159+I163</f>
      </c>
      <c r="R118">
        <f>0+O119+O123+O127+O131+O135+O139+O143+O147+O151+O155+O159+O163</f>
      </c>
    </row>
    <row r="119" spans="1:16" ht="12.75">
      <c r="A119" s="25" t="s">
        <v>44</v>
      </c>
      <c r="B119" s="29" t="s">
        <v>202</v>
      </c>
      <c r="C119" s="29" t="s">
        <v>687</v>
      </c>
      <c r="D119" s="25" t="s">
        <v>46</v>
      </c>
      <c r="E119" s="30" t="s">
        <v>688</v>
      </c>
      <c r="F119" s="31" t="s">
        <v>104</v>
      </c>
      <c r="G119" s="32">
        <v>0.754</v>
      </c>
      <c r="H119" s="33">
        <v>0</v>
      </c>
      <c r="I119" s="34">
        <f>ROUND(ROUND(H119,2)*ROUND(G119,3),2)</f>
      </c>
      <c r="O119">
        <f>(I119*21)/100</f>
      </c>
      <c r="P119" t="s">
        <v>22</v>
      </c>
    </row>
    <row r="120" spans="1:5" ht="12.75">
      <c r="A120" s="35" t="s">
        <v>49</v>
      </c>
      <c r="E120" s="36" t="s">
        <v>46</v>
      </c>
    </row>
    <row r="121" spans="1:5" ht="51">
      <c r="A121" s="37" t="s">
        <v>51</v>
      </c>
      <c r="E121" s="38" t="s">
        <v>689</v>
      </c>
    </row>
    <row r="122" spans="1:5" ht="51">
      <c r="A122" t="s">
        <v>52</v>
      </c>
      <c r="E122" s="36" t="s">
        <v>690</v>
      </c>
    </row>
    <row r="123" spans="1:16" ht="12.75">
      <c r="A123" s="25" t="s">
        <v>44</v>
      </c>
      <c r="B123" s="29" t="s">
        <v>207</v>
      </c>
      <c r="C123" s="29" t="s">
        <v>691</v>
      </c>
      <c r="D123" s="25" t="s">
        <v>46</v>
      </c>
      <c r="E123" s="30" t="s">
        <v>692</v>
      </c>
      <c r="F123" s="31" t="s">
        <v>104</v>
      </c>
      <c r="G123" s="32">
        <v>0.011</v>
      </c>
      <c r="H123" s="33">
        <v>0</v>
      </c>
      <c r="I123" s="34">
        <f>ROUND(ROUND(H123,2)*ROUND(G123,3),2)</f>
      </c>
      <c r="O123">
        <f>(I123*21)/100</f>
      </c>
      <c r="P123" t="s">
        <v>22</v>
      </c>
    </row>
    <row r="124" spans="1:5" ht="12.75">
      <c r="A124" s="35" t="s">
        <v>49</v>
      </c>
      <c r="E124" s="36" t="s">
        <v>46</v>
      </c>
    </row>
    <row r="125" spans="1:5" ht="12.75">
      <c r="A125" s="37" t="s">
        <v>51</v>
      </c>
      <c r="E125" s="38" t="s">
        <v>693</v>
      </c>
    </row>
    <row r="126" spans="1:5" ht="51">
      <c r="A126" t="s">
        <v>52</v>
      </c>
      <c r="E126" s="36" t="s">
        <v>694</v>
      </c>
    </row>
    <row r="127" spans="1:16" ht="12.75">
      <c r="A127" s="25" t="s">
        <v>44</v>
      </c>
      <c r="B127" s="29" t="s">
        <v>210</v>
      </c>
      <c r="C127" s="29" t="s">
        <v>268</v>
      </c>
      <c r="D127" s="25" t="s">
        <v>84</v>
      </c>
      <c r="E127" s="30" t="s">
        <v>269</v>
      </c>
      <c r="F127" s="31" t="s">
        <v>104</v>
      </c>
      <c r="G127" s="32">
        <v>12</v>
      </c>
      <c r="H127" s="33">
        <v>0</v>
      </c>
      <c r="I127" s="34">
        <f>ROUND(ROUND(H127,2)*ROUND(G127,3),2)</f>
      </c>
      <c r="O127">
        <f>(I127*21)/100</f>
      </c>
      <c r="P127" t="s">
        <v>22</v>
      </c>
    </row>
    <row r="128" spans="1:5" ht="12.75">
      <c r="A128" s="35" t="s">
        <v>49</v>
      </c>
      <c r="E128" s="36" t="s">
        <v>695</v>
      </c>
    </row>
    <row r="129" spans="1:5" ht="12.75">
      <c r="A129" s="37" t="s">
        <v>51</v>
      </c>
      <c r="E129" s="38" t="s">
        <v>696</v>
      </c>
    </row>
    <row r="130" spans="1:5" ht="38.25">
      <c r="A130" t="s">
        <v>52</v>
      </c>
      <c r="E130" s="36" t="s">
        <v>272</v>
      </c>
    </row>
    <row r="131" spans="1:16" ht="12.75">
      <c r="A131" s="25" t="s">
        <v>44</v>
      </c>
      <c r="B131" s="29" t="s">
        <v>216</v>
      </c>
      <c r="C131" s="29" t="s">
        <v>697</v>
      </c>
      <c r="D131" s="25" t="s">
        <v>46</v>
      </c>
      <c r="E131" s="30" t="s">
        <v>698</v>
      </c>
      <c r="F131" s="31" t="s">
        <v>160</v>
      </c>
      <c r="G131" s="32">
        <v>20.4</v>
      </c>
      <c r="H131" s="33">
        <v>0</v>
      </c>
      <c r="I131" s="34">
        <f>ROUND(ROUND(H131,2)*ROUND(G131,3),2)</f>
      </c>
      <c r="O131">
        <f>(I131*21)/100</f>
      </c>
      <c r="P131" t="s">
        <v>22</v>
      </c>
    </row>
    <row r="132" spans="1:5" ht="12.75">
      <c r="A132" s="35" t="s">
        <v>49</v>
      </c>
      <c r="E132" s="36" t="s">
        <v>46</v>
      </c>
    </row>
    <row r="133" spans="1:5" ht="102">
      <c r="A133" s="37" t="s">
        <v>51</v>
      </c>
      <c r="E133" s="38" t="s">
        <v>699</v>
      </c>
    </row>
    <row r="134" spans="1:5" ht="63.75">
      <c r="A134" t="s">
        <v>52</v>
      </c>
      <c r="E134" s="36" t="s">
        <v>700</v>
      </c>
    </row>
    <row r="135" spans="1:16" ht="12.75">
      <c r="A135" s="25" t="s">
        <v>44</v>
      </c>
      <c r="B135" s="29" t="s">
        <v>221</v>
      </c>
      <c r="C135" s="29" t="s">
        <v>701</v>
      </c>
      <c r="D135" s="25" t="s">
        <v>84</v>
      </c>
      <c r="E135" s="30" t="s">
        <v>702</v>
      </c>
      <c r="F135" s="31" t="s">
        <v>104</v>
      </c>
      <c r="G135" s="32">
        <v>4.832</v>
      </c>
      <c r="H135" s="33">
        <v>0</v>
      </c>
      <c r="I135" s="34">
        <f>ROUND(ROUND(H135,2)*ROUND(G135,3),2)</f>
      </c>
      <c r="O135">
        <f>(I135*21)/100</f>
      </c>
      <c r="P135" t="s">
        <v>22</v>
      </c>
    </row>
    <row r="136" spans="1:5" ht="12.75">
      <c r="A136" s="35" t="s">
        <v>49</v>
      </c>
      <c r="E136" s="36" t="s">
        <v>703</v>
      </c>
    </row>
    <row r="137" spans="1:5" ht="51">
      <c r="A137" s="37" t="s">
        <v>51</v>
      </c>
      <c r="E137" s="38" t="s">
        <v>704</v>
      </c>
    </row>
    <row r="138" spans="1:5" ht="369.75">
      <c r="A138" t="s">
        <v>52</v>
      </c>
      <c r="E138" s="36" t="s">
        <v>705</v>
      </c>
    </row>
    <row r="139" spans="1:16" ht="12.75">
      <c r="A139" s="25" t="s">
        <v>44</v>
      </c>
      <c r="B139" s="29" t="s">
        <v>226</v>
      </c>
      <c r="C139" s="29" t="s">
        <v>701</v>
      </c>
      <c r="D139" s="25" t="s">
        <v>90</v>
      </c>
      <c r="E139" s="30" t="s">
        <v>702</v>
      </c>
      <c r="F139" s="31" t="s">
        <v>104</v>
      </c>
      <c r="G139" s="32">
        <v>9.408</v>
      </c>
      <c r="H139" s="33">
        <v>0</v>
      </c>
      <c r="I139" s="34">
        <f>ROUND(ROUND(H139,2)*ROUND(G139,3),2)</f>
      </c>
      <c r="O139">
        <f>(I139*21)/100</f>
      </c>
      <c r="P139" t="s">
        <v>22</v>
      </c>
    </row>
    <row r="140" spans="1:5" ht="12.75">
      <c r="A140" s="35" t="s">
        <v>49</v>
      </c>
      <c r="E140" s="36" t="s">
        <v>703</v>
      </c>
    </row>
    <row r="141" spans="1:5" ht="51">
      <c r="A141" s="37" t="s">
        <v>51</v>
      </c>
      <c r="E141" s="38" t="s">
        <v>706</v>
      </c>
    </row>
    <row r="142" spans="1:5" ht="369.75">
      <c r="A142" t="s">
        <v>52</v>
      </c>
      <c r="E142" s="36" t="s">
        <v>705</v>
      </c>
    </row>
    <row r="143" spans="1:16" ht="12.75">
      <c r="A143" s="25" t="s">
        <v>44</v>
      </c>
      <c r="B143" s="29" t="s">
        <v>232</v>
      </c>
      <c r="C143" s="29" t="s">
        <v>701</v>
      </c>
      <c r="D143" s="25" t="s">
        <v>93</v>
      </c>
      <c r="E143" s="30" t="s">
        <v>702</v>
      </c>
      <c r="F143" s="31" t="s">
        <v>104</v>
      </c>
      <c r="G143" s="32">
        <v>2.96</v>
      </c>
      <c r="H143" s="33">
        <v>0</v>
      </c>
      <c r="I143" s="34">
        <f>ROUND(ROUND(H143,2)*ROUND(G143,3),2)</f>
      </c>
      <c r="O143">
        <f>(I143*21)/100</f>
      </c>
      <c r="P143" t="s">
        <v>22</v>
      </c>
    </row>
    <row r="144" spans="1:5" ht="12.75">
      <c r="A144" s="35" t="s">
        <v>49</v>
      </c>
      <c r="E144" s="36" t="s">
        <v>707</v>
      </c>
    </row>
    <row r="145" spans="1:5" ht="12.75">
      <c r="A145" s="37" t="s">
        <v>51</v>
      </c>
      <c r="E145" s="38" t="s">
        <v>708</v>
      </c>
    </row>
    <row r="146" spans="1:5" ht="369.75">
      <c r="A146" t="s">
        <v>52</v>
      </c>
      <c r="E146" s="36" t="s">
        <v>705</v>
      </c>
    </row>
    <row r="147" spans="1:16" ht="12.75">
      <c r="A147" s="25" t="s">
        <v>44</v>
      </c>
      <c r="B147" s="29" t="s">
        <v>237</v>
      </c>
      <c r="C147" s="29" t="s">
        <v>709</v>
      </c>
      <c r="D147" s="25" t="s">
        <v>84</v>
      </c>
      <c r="E147" s="30" t="s">
        <v>710</v>
      </c>
      <c r="F147" s="31" t="s">
        <v>86</v>
      </c>
      <c r="G147" s="32">
        <v>1.687</v>
      </c>
      <c r="H147" s="33">
        <v>0</v>
      </c>
      <c r="I147" s="34">
        <f>ROUND(ROUND(H147,2)*ROUND(G147,3),2)</f>
      </c>
      <c r="O147">
        <f>(I147*21)/100</f>
      </c>
      <c r="P147" t="s">
        <v>22</v>
      </c>
    </row>
    <row r="148" spans="1:5" ht="12.75">
      <c r="A148" s="35" t="s">
        <v>49</v>
      </c>
      <c r="E148" s="36" t="s">
        <v>711</v>
      </c>
    </row>
    <row r="149" spans="1:5" ht="38.25">
      <c r="A149" s="37" t="s">
        <v>51</v>
      </c>
      <c r="E149" s="38" t="s">
        <v>712</v>
      </c>
    </row>
    <row r="150" spans="1:5" ht="267.75">
      <c r="A150" t="s">
        <v>52</v>
      </c>
      <c r="E150" s="36" t="s">
        <v>713</v>
      </c>
    </row>
    <row r="151" spans="1:16" ht="12.75">
      <c r="A151" s="25" t="s">
        <v>44</v>
      </c>
      <c r="B151" s="29" t="s">
        <v>243</v>
      </c>
      <c r="C151" s="29" t="s">
        <v>709</v>
      </c>
      <c r="D151" s="25" t="s">
        <v>90</v>
      </c>
      <c r="E151" s="30" t="s">
        <v>710</v>
      </c>
      <c r="F151" s="31" t="s">
        <v>86</v>
      </c>
      <c r="G151" s="32">
        <v>0.232</v>
      </c>
      <c r="H151" s="33">
        <v>0</v>
      </c>
      <c r="I151" s="34">
        <f>ROUND(ROUND(H151,2)*ROUND(G151,3),2)</f>
      </c>
      <c r="O151">
        <f>(I151*21)/100</f>
      </c>
      <c r="P151" t="s">
        <v>22</v>
      </c>
    </row>
    <row r="152" spans="1:5" ht="12.75">
      <c r="A152" s="35" t="s">
        <v>49</v>
      </c>
      <c r="E152" s="36" t="s">
        <v>714</v>
      </c>
    </row>
    <row r="153" spans="1:5" ht="12.75">
      <c r="A153" s="37" t="s">
        <v>51</v>
      </c>
      <c r="E153" s="38" t="s">
        <v>715</v>
      </c>
    </row>
    <row r="154" spans="1:5" ht="267.75">
      <c r="A154" t="s">
        <v>52</v>
      </c>
      <c r="E154" s="36" t="s">
        <v>713</v>
      </c>
    </row>
    <row r="155" spans="1:16" ht="12.75">
      <c r="A155" s="25" t="s">
        <v>44</v>
      </c>
      <c r="B155" s="29" t="s">
        <v>248</v>
      </c>
      <c r="C155" s="29" t="s">
        <v>716</v>
      </c>
      <c r="D155" s="25" t="s">
        <v>46</v>
      </c>
      <c r="E155" s="30" t="s">
        <v>717</v>
      </c>
      <c r="F155" s="31" t="s">
        <v>123</v>
      </c>
      <c r="G155" s="32">
        <v>40</v>
      </c>
      <c r="H155" s="33">
        <v>0</v>
      </c>
      <c r="I155" s="34">
        <f>ROUND(ROUND(H155,2)*ROUND(G155,3),2)</f>
      </c>
      <c r="O155">
        <f>(I155*21)/100</f>
      </c>
      <c r="P155" t="s">
        <v>22</v>
      </c>
    </row>
    <row r="156" spans="1:5" ht="12.75">
      <c r="A156" s="35" t="s">
        <v>49</v>
      </c>
      <c r="E156" s="36" t="s">
        <v>46</v>
      </c>
    </row>
    <row r="157" spans="1:5" ht="12.75">
      <c r="A157" s="37" t="s">
        <v>51</v>
      </c>
      <c r="E157" s="38" t="s">
        <v>718</v>
      </c>
    </row>
    <row r="158" spans="1:5" ht="102">
      <c r="A158" t="s">
        <v>52</v>
      </c>
      <c r="E158" s="36" t="s">
        <v>719</v>
      </c>
    </row>
    <row r="159" spans="1:16" ht="12.75">
      <c r="A159" s="25" t="s">
        <v>44</v>
      </c>
      <c r="B159" s="29" t="s">
        <v>253</v>
      </c>
      <c r="C159" s="29" t="s">
        <v>720</v>
      </c>
      <c r="D159" s="25" t="s">
        <v>46</v>
      </c>
      <c r="E159" s="30" t="s">
        <v>721</v>
      </c>
      <c r="F159" s="31" t="s">
        <v>123</v>
      </c>
      <c r="G159" s="32">
        <v>35.532</v>
      </c>
      <c r="H159" s="33">
        <v>0</v>
      </c>
      <c r="I159" s="34">
        <f>ROUND(ROUND(H159,2)*ROUND(G159,3),2)</f>
      </c>
      <c r="O159">
        <f>(I159*21)/100</f>
      </c>
      <c r="P159" t="s">
        <v>22</v>
      </c>
    </row>
    <row r="160" spans="1:5" ht="12.75">
      <c r="A160" s="35" t="s">
        <v>49</v>
      </c>
      <c r="E160" s="36" t="s">
        <v>46</v>
      </c>
    </row>
    <row r="161" spans="1:5" ht="51">
      <c r="A161" s="37" t="s">
        <v>51</v>
      </c>
      <c r="E161" s="38" t="s">
        <v>722</v>
      </c>
    </row>
    <row r="162" spans="1:5" ht="102">
      <c r="A162" t="s">
        <v>52</v>
      </c>
      <c r="E162" s="36" t="s">
        <v>723</v>
      </c>
    </row>
    <row r="163" spans="1:16" ht="12.75">
      <c r="A163" s="25" t="s">
        <v>44</v>
      </c>
      <c r="B163" s="29" t="s">
        <v>260</v>
      </c>
      <c r="C163" s="29" t="s">
        <v>724</v>
      </c>
      <c r="D163" s="25" t="s">
        <v>46</v>
      </c>
      <c r="E163" s="30" t="s">
        <v>725</v>
      </c>
      <c r="F163" s="31" t="s">
        <v>123</v>
      </c>
      <c r="G163" s="32">
        <v>17.766</v>
      </c>
      <c r="H163" s="33">
        <v>0</v>
      </c>
      <c r="I163" s="34">
        <f>ROUND(ROUND(H163,2)*ROUND(G163,3),2)</f>
      </c>
      <c r="O163">
        <f>(I163*21)/100</f>
      </c>
      <c r="P163" t="s">
        <v>22</v>
      </c>
    </row>
    <row r="164" spans="1:5" ht="12.75">
      <c r="A164" s="35" t="s">
        <v>49</v>
      </c>
      <c r="E164" s="36" t="s">
        <v>726</v>
      </c>
    </row>
    <row r="165" spans="1:5" ht="51">
      <c r="A165" s="37" t="s">
        <v>51</v>
      </c>
      <c r="E165" s="38" t="s">
        <v>727</v>
      </c>
    </row>
    <row r="166" spans="1:5" ht="102">
      <c r="A166" t="s">
        <v>52</v>
      </c>
      <c r="E166" s="36" t="s">
        <v>728</v>
      </c>
    </row>
    <row r="167" spans="1:18" ht="12.75" customHeight="1">
      <c r="A167" s="6" t="s">
        <v>42</v>
      </c>
      <c r="B167" s="6"/>
      <c r="C167" s="41" t="s">
        <v>21</v>
      </c>
      <c r="D167" s="6"/>
      <c r="E167" s="27" t="s">
        <v>289</v>
      </c>
      <c r="F167" s="6"/>
      <c r="G167" s="6"/>
      <c r="H167" s="6"/>
      <c r="I167" s="42">
        <f>0+Q167</f>
      </c>
      <c r="O167">
        <f>0+R167</f>
      </c>
      <c r="Q167">
        <f>0+I168+I172+I176+I180+I184+I188+I192+I196+I200+I204+I208</f>
      </c>
      <c r="R167">
        <f>0+O168+O172+O176+O180+O184+O188+O192+O196+O200+O204+O208</f>
      </c>
    </row>
    <row r="168" spans="1:16" ht="12.75">
      <c r="A168" s="25" t="s">
        <v>44</v>
      </c>
      <c r="B168" s="29" t="s">
        <v>267</v>
      </c>
      <c r="C168" s="29" t="s">
        <v>729</v>
      </c>
      <c r="D168" s="25" t="s">
        <v>46</v>
      </c>
      <c r="E168" s="30" t="s">
        <v>730</v>
      </c>
      <c r="F168" s="31" t="s">
        <v>731</v>
      </c>
      <c r="G168" s="32">
        <v>31.44</v>
      </c>
      <c r="H168" s="33">
        <v>0</v>
      </c>
      <c r="I168" s="34">
        <f>ROUND(ROUND(H168,2)*ROUND(G168,3),2)</f>
      </c>
      <c r="O168">
        <f>(I168*21)/100</f>
      </c>
      <c r="P168" t="s">
        <v>22</v>
      </c>
    </row>
    <row r="169" spans="1:5" ht="12.75">
      <c r="A169" s="35" t="s">
        <v>49</v>
      </c>
      <c r="E169" s="36" t="s">
        <v>732</v>
      </c>
    </row>
    <row r="170" spans="1:5" ht="12.75">
      <c r="A170" s="37" t="s">
        <v>51</v>
      </c>
      <c r="E170" s="38" t="s">
        <v>733</v>
      </c>
    </row>
    <row r="171" spans="1:5" ht="25.5">
      <c r="A171" t="s">
        <v>52</v>
      </c>
      <c r="E171" s="36" t="s">
        <v>734</v>
      </c>
    </row>
    <row r="172" spans="1:16" ht="12.75">
      <c r="A172" s="25" t="s">
        <v>44</v>
      </c>
      <c r="B172" s="29" t="s">
        <v>273</v>
      </c>
      <c r="C172" s="29" t="s">
        <v>735</v>
      </c>
      <c r="D172" s="25" t="s">
        <v>46</v>
      </c>
      <c r="E172" s="30" t="s">
        <v>736</v>
      </c>
      <c r="F172" s="31" t="s">
        <v>104</v>
      </c>
      <c r="G172" s="32">
        <v>0.966</v>
      </c>
      <c r="H172" s="33">
        <v>0</v>
      </c>
      <c r="I172" s="34">
        <f>ROUND(ROUND(H172,2)*ROUND(G172,3),2)</f>
      </c>
      <c r="O172">
        <f>(I172*21)/100</f>
      </c>
      <c r="P172" t="s">
        <v>22</v>
      </c>
    </row>
    <row r="173" spans="1:5" ht="12.75">
      <c r="A173" s="35" t="s">
        <v>49</v>
      </c>
      <c r="E173" s="36" t="s">
        <v>737</v>
      </c>
    </row>
    <row r="174" spans="1:5" ht="12.75">
      <c r="A174" s="37" t="s">
        <v>51</v>
      </c>
      <c r="E174" s="38" t="s">
        <v>738</v>
      </c>
    </row>
    <row r="175" spans="1:5" ht="382.5">
      <c r="A175" t="s">
        <v>52</v>
      </c>
      <c r="E175" s="36" t="s">
        <v>739</v>
      </c>
    </row>
    <row r="176" spans="1:16" ht="12.75">
      <c r="A176" s="25" t="s">
        <v>44</v>
      </c>
      <c r="B176" s="29" t="s">
        <v>279</v>
      </c>
      <c r="C176" s="29" t="s">
        <v>740</v>
      </c>
      <c r="D176" s="25" t="s">
        <v>46</v>
      </c>
      <c r="E176" s="30" t="s">
        <v>741</v>
      </c>
      <c r="F176" s="31" t="s">
        <v>86</v>
      </c>
      <c r="G176" s="32">
        <v>0.227</v>
      </c>
      <c r="H176" s="33">
        <v>0</v>
      </c>
      <c r="I176" s="34">
        <f>ROUND(ROUND(H176,2)*ROUND(G176,3),2)</f>
      </c>
      <c r="O176">
        <f>(I176*21)/100</f>
      </c>
      <c r="P176" t="s">
        <v>22</v>
      </c>
    </row>
    <row r="177" spans="1:5" ht="12.75">
      <c r="A177" s="35" t="s">
        <v>49</v>
      </c>
      <c r="E177" s="36" t="s">
        <v>46</v>
      </c>
    </row>
    <row r="178" spans="1:5" ht="12.75">
      <c r="A178" s="37" t="s">
        <v>51</v>
      </c>
      <c r="E178" s="38" t="s">
        <v>742</v>
      </c>
    </row>
    <row r="179" spans="1:5" ht="242.25">
      <c r="A179" t="s">
        <v>52</v>
      </c>
      <c r="E179" s="36" t="s">
        <v>743</v>
      </c>
    </row>
    <row r="180" spans="1:16" ht="12.75">
      <c r="A180" s="25" t="s">
        <v>44</v>
      </c>
      <c r="B180" s="29" t="s">
        <v>284</v>
      </c>
      <c r="C180" s="29" t="s">
        <v>744</v>
      </c>
      <c r="D180" s="25" t="s">
        <v>46</v>
      </c>
      <c r="E180" s="30" t="s">
        <v>745</v>
      </c>
      <c r="F180" s="31" t="s">
        <v>104</v>
      </c>
      <c r="G180" s="32">
        <v>8.548</v>
      </c>
      <c r="H180" s="33">
        <v>0</v>
      </c>
      <c r="I180" s="34">
        <f>ROUND(ROUND(H180,2)*ROUND(G180,3),2)</f>
      </c>
      <c r="O180">
        <f>(I180*21)/100</f>
      </c>
      <c r="P180" t="s">
        <v>22</v>
      </c>
    </row>
    <row r="181" spans="1:5" ht="38.25">
      <c r="A181" s="35" t="s">
        <v>49</v>
      </c>
      <c r="E181" s="36" t="s">
        <v>746</v>
      </c>
    </row>
    <row r="182" spans="1:5" ht="89.25">
      <c r="A182" s="37" t="s">
        <v>51</v>
      </c>
      <c r="E182" s="38" t="s">
        <v>747</v>
      </c>
    </row>
    <row r="183" spans="1:5" ht="25.5">
      <c r="A183" t="s">
        <v>52</v>
      </c>
      <c r="E183" s="36" t="s">
        <v>748</v>
      </c>
    </row>
    <row r="184" spans="1:16" ht="12.75">
      <c r="A184" s="25" t="s">
        <v>44</v>
      </c>
      <c r="B184" s="29" t="s">
        <v>290</v>
      </c>
      <c r="C184" s="29" t="s">
        <v>749</v>
      </c>
      <c r="D184" s="25" t="s">
        <v>84</v>
      </c>
      <c r="E184" s="30" t="s">
        <v>750</v>
      </c>
      <c r="F184" s="31" t="s">
        <v>104</v>
      </c>
      <c r="G184" s="32">
        <v>8.37</v>
      </c>
      <c r="H184" s="33">
        <v>0</v>
      </c>
      <c r="I184" s="34">
        <f>ROUND(ROUND(H184,2)*ROUND(G184,3),2)</f>
      </c>
      <c r="O184">
        <f>(I184*21)/100</f>
      </c>
      <c r="P184" t="s">
        <v>22</v>
      </c>
    </row>
    <row r="185" spans="1:5" ht="12.75">
      <c r="A185" s="35" t="s">
        <v>49</v>
      </c>
      <c r="E185" s="36" t="s">
        <v>751</v>
      </c>
    </row>
    <row r="186" spans="1:5" ht="114.75">
      <c r="A186" s="37" t="s">
        <v>51</v>
      </c>
      <c r="E186" s="38" t="s">
        <v>752</v>
      </c>
    </row>
    <row r="187" spans="1:5" ht="369.75">
      <c r="A187" t="s">
        <v>52</v>
      </c>
      <c r="E187" s="36" t="s">
        <v>307</v>
      </c>
    </row>
    <row r="188" spans="1:16" ht="12.75">
      <c r="A188" s="25" t="s">
        <v>44</v>
      </c>
      <c r="B188" s="29" t="s">
        <v>296</v>
      </c>
      <c r="C188" s="29" t="s">
        <v>749</v>
      </c>
      <c r="D188" s="25" t="s">
        <v>90</v>
      </c>
      <c r="E188" s="30" t="s">
        <v>750</v>
      </c>
      <c r="F188" s="31" t="s">
        <v>104</v>
      </c>
      <c r="G188" s="32">
        <v>2.285</v>
      </c>
      <c r="H188" s="33">
        <v>0</v>
      </c>
      <c r="I188" s="34">
        <f>ROUND(ROUND(H188,2)*ROUND(G188,3),2)</f>
      </c>
      <c r="O188">
        <f>(I188*21)/100</f>
      </c>
      <c r="P188" t="s">
        <v>22</v>
      </c>
    </row>
    <row r="189" spans="1:5" ht="12.75">
      <c r="A189" s="35" t="s">
        <v>49</v>
      </c>
      <c r="E189" s="36" t="s">
        <v>753</v>
      </c>
    </row>
    <row r="190" spans="1:5" ht="38.25">
      <c r="A190" s="37" t="s">
        <v>51</v>
      </c>
      <c r="E190" s="38" t="s">
        <v>754</v>
      </c>
    </row>
    <row r="191" spans="1:5" ht="369.75">
      <c r="A191" t="s">
        <v>52</v>
      </c>
      <c r="E191" s="36" t="s">
        <v>307</v>
      </c>
    </row>
    <row r="192" spans="1:16" ht="12.75">
      <c r="A192" s="25" t="s">
        <v>44</v>
      </c>
      <c r="B192" s="29" t="s">
        <v>302</v>
      </c>
      <c r="C192" s="29" t="s">
        <v>749</v>
      </c>
      <c r="D192" s="25" t="s">
        <v>93</v>
      </c>
      <c r="E192" s="30" t="s">
        <v>750</v>
      </c>
      <c r="F192" s="31" t="s">
        <v>104</v>
      </c>
      <c r="G192" s="32">
        <v>2.24</v>
      </c>
      <c r="H192" s="33">
        <v>0</v>
      </c>
      <c r="I192" s="34">
        <f>ROUND(ROUND(H192,2)*ROUND(G192,3),2)</f>
      </c>
      <c r="O192">
        <f>(I192*21)/100</f>
      </c>
      <c r="P192" t="s">
        <v>22</v>
      </c>
    </row>
    <row r="193" spans="1:5" ht="12.75">
      <c r="A193" s="35" t="s">
        <v>49</v>
      </c>
      <c r="E193" s="36" t="s">
        <v>755</v>
      </c>
    </row>
    <row r="194" spans="1:5" ht="51">
      <c r="A194" s="37" t="s">
        <v>51</v>
      </c>
      <c r="E194" s="38" t="s">
        <v>756</v>
      </c>
    </row>
    <row r="195" spans="1:5" ht="369.75">
      <c r="A195" t="s">
        <v>52</v>
      </c>
      <c r="E195" s="36" t="s">
        <v>307</v>
      </c>
    </row>
    <row r="196" spans="1:16" ht="12.75">
      <c r="A196" s="25" t="s">
        <v>44</v>
      </c>
      <c r="B196" s="29" t="s">
        <v>308</v>
      </c>
      <c r="C196" s="29" t="s">
        <v>757</v>
      </c>
      <c r="D196" s="25" t="s">
        <v>84</v>
      </c>
      <c r="E196" s="30" t="s">
        <v>758</v>
      </c>
      <c r="F196" s="31" t="s">
        <v>86</v>
      </c>
      <c r="G196" s="32">
        <v>1.105</v>
      </c>
      <c r="H196" s="33">
        <v>0</v>
      </c>
      <c r="I196" s="34">
        <f>ROUND(ROUND(H196,2)*ROUND(G196,3),2)</f>
      </c>
      <c r="O196">
        <f>(I196*21)/100</f>
      </c>
      <c r="P196" t="s">
        <v>22</v>
      </c>
    </row>
    <row r="197" spans="1:5" ht="12.75">
      <c r="A197" s="35" t="s">
        <v>49</v>
      </c>
      <c r="E197" s="36" t="s">
        <v>711</v>
      </c>
    </row>
    <row r="198" spans="1:5" ht="38.25">
      <c r="A198" s="37" t="s">
        <v>51</v>
      </c>
      <c r="E198" s="38" t="s">
        <v>759</v>
      </c>
    </row>
    <row r="199" spans="1:5" ht="267.75">
      <c r="A199" t="s">
        <v>52</v>
      </c>
      <c r="E199" s="36" t="s">
        <v>713</v>
      </c>
    </row>
    <row r="200" spans="1:16" ht="12.75">
      <c r="A200" s="25" t="s">
        <v>44</v>
      </c>
      <c r="B200" s="29" t="s">
        <v>313</v>
      </c>
      <c r="C200" s="29" t="s">
        <v>757</v>
      </c>
      <c r="D200" s="25" t="s">
        <v>90</v>
      </c>
      <c r="E200" s="30" t="s">
        <v>758</v>
      </c>
      <c r="F200" s="31" t="s">
        <v>86</v>
      </c>
      <c r="G200" s="32">
        <v>0.209</v>
      </c>
      <c r="H200" s="33">
        <v>0</v>
      </c>
      <c r="I200" s="34">
        <f>ROUND(ROUND(H200,2)*ROUND(G200,3),2)</f>
      </c>
      <c r="O200">
        <f>(I200*21)/100</f>
      </c>
      <c r="P200" t="s">
        <v>22</v>
      </c>
    </row>
    <row r="201" spans="1:5" ht="12.75">
      <c r="A201" s="35" t="s">
        <v>49</v>
      </c>
      <c r="E201" s="36" t="s">
        <v>714</v>
      </c>
    </row>
    <row r="202" spans="1:5" ht="12.75">
      <c r="A202" s="37" t="s">
        <v>51</v>
      </c>
      <c r="E202" s="38" t="s">
        <v>760</v>
      </c>
    </row>
    <row r="203" spans="1:5" ht="267.75">
      <c r="A203" t="s">
        <v>52</v>
      </c>
      <c r="E203" s="36" t="s">
        <v>713</v>
      </c>
    </row>
    <row r="204" spans="1:16" ht="12.75">
      <c r="A204" s="25" t="s">
        <v>44</v>
      </c>
      <c r="B204" s="29" t="s">
        <v>319</v>
      </c>
      <c r="C204" s="29" t="s">
        <v>761</v>
      </c>
      <c r="D204" s="25" t="s">
        <v>84</v>
      </c>
      <c r="E204" s="30" t="s">
        <v>762</v>
      </c>
      <c r="F204" s="31" t="s">
        <v>86</v>
      </c>
      <c r="G204" s="32">
        <v>0.657</v>
      </c>
      <c r="H204" s="33">
        <v>0</v>
      </c>
      <c r="I204" s="34">
        <f>ROUND(ROUND(H204,2)*ROUND(G204,3),2)</f>
      </c>
      <c r="O204">
        <f>(I204*21)/100</f>
      </c>
      <c r="P204" t="s">
        <v>22</v>
      </c>
    </row>
    <row r="205" spans="1:5" ht="12.75">
      <c r="A205" s="35" t="s">
        <v>49</v>
      </c>
      <c r="E205" s="36" t="s">
        <v>46</v>
      </c>
    </row>
    <row r="206" spans="1:5" ht="12.75">
      <c r="A206" s="37" t="s">
        <v>51</v>
      </c>
      <c r="E206" s="38" t="s">
        <v>763</v>
      </c>
    </row>
    <row r="207" spans="1:5" ht="267.75">
      <c r="A207" t="s">
        <v>52</v>
      </c>
      <c r="E207" s="36" t="s">
        <v>713</v>
      </c>
    </row>
    <row r="208" spans="1:16" ht="12.75">
      <c r="A208" s="25" t="s">
        <v>44</v>
      </c>
      <c r="B208" s="29" t="s">
        <v>326</v>
      </c>
      <c r="C208" s="29" t="s">
        <v>761</v>
      </c>
      <c r="D208" s="25" t="s">
        <v>90</v>
      </c>
      <c r="E208" s="30" t="s">
        <v>762</v>
      </c>
      <c r="F208" s="31" t="s">
        <v>86</v>
      </c>
      <c r="G208" s="32">
        <v>0.176</v>
      </c>
      <c r="H208" s="33">
        <v>0</v>
      </c>
      <c r="I208" s="34">
        <f>ROUND(ROUND(H208,2)*ROUND(G208,3),2)</f>
      </c>
      <c r="O208">
        <f>(I208*21)/100</f>
      </c>
      <c r="P208" t="s">
        <v>22</v>
      </c>
    </row>
    <row r="209" spans="1:5" ht="12.75">
      <c r="A209" s="35" t="s">
        <v>49</v>
      </c>
      <c r="E209" s="36" t="s">
        <v>764</v>
      </c>
    </row>
    <row r="210" spans="1:5" ht="12.75">
      <c r="A210" s="37" t="s">
        <v>51</v>
      </c>
      <c r="E210" s="38" t="s">
        <v>765</v>
      </c>
    </row>
    <row r="211" spans="1:5" ht="267.75">
      <c r="A211" t="s">
        <v>52</v>
      </c>
      <c r="E211" s="36" t="s">
        <v>713</v>
      </c>
    </row>
    <row r="212" spans="1:18" ht="12.75" customHeight="1">
      <c r="A212" s="6" t="s">
        <v>42</v>
      </c>
      <c r="B212" s="6"/>
      <c r="C212" s="41" t="s">
        <v>32</v>
      </c>
      <c r="D212" s="6"/>
      <c r="E212" s="27" t="s">
        <v>301</v>
      </c>
      <c r="F212" s="6"/>
      <c r="G212" s="6"/>
      <c r="H212" s="6"/>
      <c r="I212" s="42">
        <f>0+Q212</f>
      </c>
      <c r="O212">
        <f>0+R212</f>
      </c>
      <c r="Q212">
        <f>0+I213+I217+I221+I225+I229+I233+I237+I241+I245+I249+I253</f>
      </c>
      <c r="R212">
        <f>0+O213+O217+O221+O225+O229+O233+O237+O241+O245+O249+O253</f>
      </c>
    </row>
    <row r="213" spans="1:16" ht="12.75">
      <c r="A213" s="25" t="s">
        <v>44</v>
      </c>
      <c r="B213" s="29" t="s">
        <v>332</v>
      </c>
      <c r="C213" s="29" t="s">
        <v>766</v>
      </c>
      <c r="D213" s="25" t="s">
        <v>46</v>
      </c>
      <c r="E213" s="30" t="s">
        <v>767</v>
      </c>
      <c r="F213" s="31" t="s">
        <v>104</v>
      </c>
      <c r="G213" s="32">
        <v>2.867</v>
      </c>
      <c r="H213" s="33">
        <v>0</v>
      </c>
      <c r="I213" s="34">
        <f>ROUND(ROUND(H213,2)*ROUND(G213,3),2)</f>
      </c>
      <c r="O213">
        <f>(I213*21)/100</f>
      </c>
      <c r="P213" t="s">
        <v>22</v>
      </c>
    </row>
    <row r="214" spans="1:5" ht="25.5">
      <c r="A214" s="35" t="s">
        <v>49</v>
      </c>
      <c r="E214" s="36" t="s">
        <v>768</v>
      </c>
    </row>
    <row r="215" spans="1:5" ht="12.75">
      <c r="A215" s="37" t="s">
        <v>51</v>
      </c>
      <c r="E215" s="38" t="s">
        <v>769</v>
      </c>
    </row>
    <row r="216" spans="1:5" ht="369.75">
      <c r="A216" t="s">
        <v>52</v>
      </c>
      <c r="E216" s="36" t="s">
        <v>770</v>
      </c>
    </row>
    <row r="217" spans="1:16" ht="12.75">
      <c r="A217" s="25" t="s">
        <v>44</v>
      </c>
      <c r="B217" s="29" t="s">
        <v>336</v>
      </c>
      <c r="C217" s="29" t="s">
        <v>771</v>
      </c>
      <c r="D217" s="25" t="s">
        <v>46</v>
      </c>
      <c r="E217" s="30" t="s">
        <v>772</v>
      </c>
      <c r="F217" s="31" t="s">
        <v>86</v>
      </c>
      <c r="G217" s="32">
        <v>0.563</v>
      </c>
      <c r="H217" s="33">
        <v>0</v>
      </c>
      <c r="I217" s="34">
        <f>ROUND(ROUND(H217,2)*ROUND(G217,3),2)</f>
      </c>
      <c r="O217">
        <f>(I217*21)/100</f>
      </c>
      <c r="P217" t="s">
        <v>22</v>
      </c>
    </row>
    <row r="218" spans="1:5" ht="12.75">
      <c r="A218" s="35" t="s">
        <v>49</v>
      </c>
      <c r="E218" s="36" t="s">
        <v>46</v>
      </c>
    </row>
    <row r="219" spans="1:5" ht="12.75">
      <c r="A219" s="37" t="s">
        <v>51</v>
      </c>
      <c r="E219" s="38" t="s">
        <v>773</v>
      </c>
    </row>
    <row r="220" spans="1:5" ht="267.75">
      <c r="A220" t="s">
        <v>52</v>
      </c>
      <c r="E220" s="36" t="s">
        <v>774</v>
      </c>
    </row>
    <row r="221" spans="1:16" ht="12.75">
      <c r="A221" s="25" t="s">
        <v>44</v>
      </c>
      <c r="B221" s="29" t="s">
        <v>341</v>
      </c>
      <c r="C221" s="29" t="s">
        <v>775</v>
      </c>
      <c r="D221" s="25" t="s">
        <v>46</v>
      </c>
      <c r="E221" s="30" t="s">
        <v>776</v>
      </c>
      <c r="F221" s="31" t="s">
        <v>160</v>
      </c>
      <c r="G221" s="32">
        <v>7.56</v>
      </c>
      <c r="H221" s="33">
        <v>0</v>
      </c>
      <c r="I221" s="34">
        <f>ROUND(ROUND(H221,2)*ROUND(G221,3),2)</f>
      </c>
      <c r="O221">
        <f>(I221*21)/100</f>
      </c>
      <c r="P221" t="s">
        <v>22</v>
      </c>
    </row>
    <row r="222" spans="1:5" ht="12.75">
      <c r="A222" s="35" t="s">
        <v>49</v>
      </c>
      <c r="E222" s="36" t="s">
        <v>46</v>
      </c>
    </row>
    <row r="223" spans="1:5" ht="12.75">
      <c r="A223" s="37" t="s">
        <v>51</v>
      </c>
      <c r="E223" s="38" t="s">
        <v>777</v>
      </c>
    </row>
    <row r="224" spans="1:5" ht="51">
      <c r="A224" t="s">
        <v>52</v>
      </c>
      <c r="E224" s="36" t="s">
        <v>778</v>
      </c>
    </row>
    <row r="225" spans="1:16" ht="12.75">
      <c r="A225" s="25" t="s">
        <v>44</v>
      </c>
      <c r="B225" s="29" t="s">
        <v>344</v>
      </c>
      <c r="C225" s="29" t="s">
        <v>303</v>
      </c>
      <c r="D225" s="25" t="s">
        <v>46</v>
      </c>
      <c r="E225" s="30" t="s">
        <v>304</v>
      </c>
      <c r="F225" s="31" t="s">
        <v>104</v>
      </c>
      <c r="G225" s="32">
        <v>4.3</v>
      </c>
      <c r="H225" s="33">
        <v>0</v>
      </c>
      <c r="I225" s="34">
        <f>ROUND(ROUND(H225,2)*ROUND(G225,3),2)</f>
      </c>
      <c r="O225">
        <f>(I225*21)/100</f>
      </c>
      <c r="P225" t="s">
        <v>22</v>
      </c>
    </row>
    <row r="226" spans="1:5" ht="12.75">
      <c r="A226" s="35" t="s">
        <v>49</v>
      </c>
      <c r="E226" s="36" t="s">
        <v>779</v>
      </c>
    </row>
    <row r="227" spans="1:5" ht="114.75">
      <c r="A227" s="37" t="s">
        <v>51</v>
      </c>
      <c r="E227" s="38" t="s">
        <v>780</v>
      </c>
    </row>
    <row r="228" spans="1:5" ht="369.75">
      <c r="A228" t="s">
        <v>52</v>
      </c>
      <c r="E228" s="36" t="s">
        <v>307</v>
      </c>
    </row>
    <row r="229" spans="1:16" ht="12.75">
      <c r="A229" s="25" t="s">
        <v>44</v>
      </c>
      <c r="B229" s="29" t="s">
        <v>347</v>
      </c>
      <c r="C229" s="29" t="s">
        <v>781</v>
      </c>
      <c r="D229" s="25" t="s">
        <v>46</v>
      </c>
      <c r="E229" s="30" t="s">
        <v>782</v>
      </c>
      <c r="F229" s="31" t="s">
        <v>104</v>
      </c>
      <c r="G229" s="32">
        <v>1.575</v>
      </c>
      <c r="H229" s="33">
        <v>0</v>
      </c>
      <c r="I229" s="34">
        <f>ROUND(ROUND(H229,2)*ROUND(G229,3),2)</f>
      </c>
      <c r="O229">
        <f>(I229*21)/100</f>
      </c>
      <c r="P229" t="s">
        <v>22</v>
      </c>
    </row>
    <row r="230" spans="1:5" ht="12.75">
      <c r="A230" s="35" t="s">
        <v>49</v>
      </c>
      <c r="E230" s="36" t="s">
        <v>783</v>
      </c>
    </row>
    <row r="231" spans="1:5" ht="38.25">
      <c r="A231" s="37" t="s">
        <v>51</v>
      </c>
      <c r="E231" s="38" t="s">
        <v>784</v>
      </c>
    </row>
    <row r="232" spans="1:5" ht="369.75">
      <c r="A232" t="s">
        <v>52</v>
      </c>
      <c r="E232" s="36" t="s">
        <v>307</v>
      </c>
    </row>
    <row r="233" spans="1:16" ht="12.75">
      <c r="A233" s="25" t="s">
        <v>44</v>
      </c>
      <c r="B233" s="29" t="s">
        <v>352</v>
      </c>
      <c r="C233" s="29" t="s">
        <v>567</v>
      </c>
      <c r="D233" s="25" t="s">
        <v>46</v>
      </c>
      <c r="E233" s="30" t="s">
        <v>568</v>
      </c>
      <c r="F233" s="31" t="s">
        <v>104</v>
      </c>
      <c r="G233" s="32">
        <v>1.05</v>
      </c>
      <c r="H233" s="33">
        <v>0</v>
      </c>
      <c r="I233" s="34">
        <f>ROUND(ROUND(H233,2)*ROUND(G233,3),2)</f>
      </c>
      <c r="O233">
        <f>(I233*21)/100</f>
      </c>
      <c r="P233" t="s">
        <v>22</v>
      </c>
    </row>
    <row r="234" spans="1:5" ht="12.75">
      <c r="A234" s="35" t="s">
        <v>49</v>
      </c>
      <c r="E234" s="36" t="s">
        <v>46</v>
      </c>
    </row>
    <row r="235" spans="1:5" ht="38.25">
      <c r="A235" s="37" t="s">
        <v>51</v>
      </c>
      <c r="E235" s="38" t="s">
        <v>785</v>
      </c>
    </row>
    <row r="236" spans="1:5" ht="38.25">
      <c r="A236" t="s">
        <v>52</v>
      </c>
      <c r="E236" s="36" t="s">
        <v>272</v>
      </c>
    </row>
    <row r="237" spans="1:16" ht="12.75">
      <c r="A237" s="25" t="s">
        <v>44</v>
      </c>
      <c r="B237" s="29" t="s">
        <v>358</v>
      </c>
      <c r="C237" s="29" t="s">
        <v>786</v>
      </c>
      <c r="D237" s="25" t="s">
        <v>46</v>
      </c>
      <c r="E237" s="30" t="s">
        <v>787</v>
      </c>
      <c r="F237" s="31" t="s">
        <v>104</v>
      </c>
      <c r="G237" s="32">
        <v>4.347</v>
      </c>
      <c r="H237" s="33">
        <v>0</v>
      </c>
      <c r="I237" s="34">
        <f>ROUND(ROUND(H237,2)*ROUND(G237,3),2)</f>
      </c>
      <c r="O237">
        <f>(I237*21)/100</f>
      </c>
      <c r="P237" t="s">
        <v>22</v>
      </c>
    </row>
    <row r="238" spans="1:5" ht="12.75">
      <c r="A238" s="35" t="s">
        <v>49</v>
      </c>
      <c r="E238" s="36" t="s">
        <v>788</v>
      </c>
    </row>
    <row r="239" spans="1:5" ht="38.25">
      <c r="A239" s="37" t="s">
        <v>51</v>
      </c>
      <c r="E239" s="38" t="s">
        <v>789</v>
      </c>
    </row>
    <row r="240" spans="1:5" ht="38.25">
      <c r="A240" t="s">
        <v>52</v>
      </c>
      <c r="E240" s="36" t="s">
        <v>790</v>
      </c>
    </row>
    <row r="241" spans="1:16" ht="12.75">
      <c r="A241" s="25" t="s">
        <v>44</v>
      </c>
      <c r="B241" s="29" t="s">
        <v>363</v>
      </c>
      <c r="C241" s="29" t="s">
        <v>791</v>
      </c>
      <c r="D241" s="25" t="s">
        <v>46</v>
      </c>
      <c r="E241" s="30" t="s">
        <v>792</v>
      </c>
      <c r="F241" s="31" t="s">
        <v>104</v>
      </c>
      <c r="G241" s="32">
        <v>2.64</v>
      </c>
      <c r="H241" s="33">
        <v>0</v>
      </c>
      <c r="I241" s="34">
        <f>ROUND(ROUND(H241,2)*ROUND(G241,3),2)</f>
      </c>
      <c r="O241">
        <f>(I241*21)/100</f>
      </c>
      <c r="P241" t="s">
        <v>22</v>
      </c>
    </row>
    <row r="242" spans="1:5" ht="25.5">
      <c r="A242" s="35" t="s">
        <v>49</v>
      </c>
      <c r="E242" s="36" t="s">
        <v>793</v>
      </c>
    </row>
    <row r="243" spans="1:5" ht="12.75">
      <c r="A243" s="37" t="s">
        <v>51</v>
      </c>
      <c r="E243" s="38" t="s">
        <v>794</v>
      </c>
    </row>
    <row r="244" spans="1:5" ht="51">
      <c r="A244" t="s">
        <v>52</v>
      </c>
      <c r="E244" s="36" t="s">
        <v>795</v>
      </c>
    </row>
    <row r="245" spans="1:16" ht="12.75">
      <c r="A245" s="25" t="s">
        <v>44</v>
      </c>
      <c r="B245" s="29" t="s">
        <v>368</v>
      </c>
      <c r="C245" s="29" t="s">
        <v>796</v>
      </c>
      <c r="D245" s="25" t="s">
        <v>46</v>
      </c>
      <c r="E245" s="30" t="s">
        <v>797</v>
      </c>
      <c r="F245" s="31" t="s">
        <v>104</v>
      </c>
      <c r="G245" s="32">
        <v>8</v>
      </c>
      <c r="H245" s="33">
        <v>0</v>
      </c>
      <c r="I245" s="34">
        <f>ROUND(ROUND(H245,2)*ROUND(G245,3),2)</f>
      </c>
      <c r="O245">
        <f>(I245*21)/100</f>
      </c>
      <c r="P245" t="s">
        <v>22</v>
      </c>
    </row>
    <row r="246" spans="1:5" ht="25.5">
      <c r="A246" s="35" t="s">
        <v>49</v>
      </c>
      <c r="E246" s="36" t="s">
        <v>798</v>
      </c>
    </row>
    <row r="247" spans="1:5" ht="12.75">
      <c r="A247" s="37" t="s">
        <v>51</v>
      </c>
      <c r="E247" s="38" t="s">
        <v>799</v>
      </c>
    </row>
    <row r="248" spans="1:5" ht="51">
      <c r="A248" t="s">
        <v>52</v>
      </c>
      <c r="E248" s="36" t="s">
        <v>800</v>
      </c>
    </row>
    <row r="249" spans="1:16" ht="12.75">
      <c r="A249" s="25" t="s">
        <v>44</v>
      </c>
      <c r="B249" s="29" t="s">
        <v>373</v>
      </c>
      <c r="C249" s="29" t="s">
        <v>320</v>
      </c>
      <c r="D249" s="25" t="s">
        <v>46</v>
      </c>
      <c r="E249" s="30" t="s">
        <v>321</v>
      </c>
      <c r="F249" s="31" t="s">
        <v>104</v>
      </c>
      <c r="G249" s="32">
        <v>2.1</v>
      </c>
      <c r="H249" s="33">
        <v>0</v>
      </c>
      <c r="I249" s="34">
        <f>ROUND(ROUND(H249,2)*ROUND(G249,3),2)</f>
      </c>
      <c r="O249">
        <f>(I249*21)/100</f>
      </c>
      <c r="P249" t="s">
        <v>22</v>
      </c>
    </row>
    <row r="250" spans="1:5" ht="12.75">
      <c r="A250" s="35" t="s">
        <v>49</v>
      </c>
      <c r="E250" s="36" t="s">
        <v>46</v>
      </c>
    </row>
    <row r="251" spans="1:5" ht="38.25">
      <c r="A251" s="37" t="s">
        <v>51</v>
      </c>
      <c r="E251" s="38" t="s">
        <v>801</v>
      </c>
    </row>
    <row r="252" spans="1:5" ht="102">
      <c r="A252" t="s">
        <v>52</v>
      </c>
      <c r="E252" s="36" t="s">
        <v>324</v>
      </c>
    </row>
    <row r="253" spans="1:16" ht="12.75">
      <c r="A253" s="25" t="s">
        <v>44</v>
      </c>
      <c r="B253" s="29" t="s">
        <v>379</v>
      </c>
      <c r="C253" s="29" t="s">
        <v>802</v>
      </c>
      <c r="D253" s="25" t="s">
        <v>46</v>
      </c>
      <c r="E253" s="30" t="s">
        <v>803</v>
      </c>
      <c r="F253" s="31" t="s">
        <v>104</v>
      </c>
      <c r="G253" s="32">
        <v>1.2</v>
      </c>
      <c r="H253" s="33">
        <v>0</v>
      </c>
      <c r="I253" s="34">
        <f>ROUND(ROUND(H253,2)*ROUND(G253,3),2)</f>
      </c>
      <c r="O253">
        <f>(I253*21)/100</f>
      </c>
      <c r="P253" t="s">
        <v>22</v>
      </c>
    </row>
    <row r="254" spans="1:5" ht="12.75">
      <c r="A254" s="35" t="s">
        <v>49</v>
      </c>
      <c r="E254" s="36" t="s">
        <v>783</v>
      </c>
    </row>
    <row r="255" spans="1:5" ht="12.75">
      <c r="A255" s="37" t="s">
        <v>51</v>
      </c>
      <c r="E255" s="38" t="s">
        <v>804</v>
      </c>
    </row>
    <row r="256" spans="1:5" ht="357">
      <c r="A256" t="s">
        <v>52</v>
      </c>
      <c r="E256" s="36" t="s">
        <v>805</v>
      </c>
    </row>
    <row r="257" spans="1:18" ht="12.75" customHeight="1">
      <c r="A257" s="6" t="s">
        <v>42</v>
      </c>
      <c r="B257" s="6"/>
      <c r="C257" s="41" t="s">
        <v>34</v>
      </c>
      <c r="D257" s="6"/>
      <c r="E257" s="27" t="s">
        <v>325</v>
      </c>
      <c r="F257" s="6"/>
      <c r="G257" s="6"/>
      <c r="H257" s="6"/>
      <c r="I257" s="42">
        <f>0+Q257</f>
      </c>
      <c r="O257">
        <f>0+R257</f>
      </c>
      <c r="Q257">
        <f>0+I258+I262+I266+I270+I274+I278+I282+I286+I290+I294</f>
      </c>
      <c r="R257">
        <f>0+O258+O262+O266+O270+O274+O278+O282+O286+O290+O294</f>
      </c>
    </row>
    <row r="258" spans="1:16" ht="12.75">
      <c r="A258" s="25" t="s">
        <v>44</v>
      </c>
      <c r="B258" s="29" t="s">
        <v>383</v>
      </c>
      <c r="C258" s="29" t="s">
        <v>327</v>
      </c>
      <c r="D258" s="25" t="s">
        <v>84</v>
      </c>
      <c r="E258" s="30" t="s">
        <v>328</v>
      </c>
      <c r="F258" s="31" t="s">
        <v>123</v>
      </c>
      <c r="G258" s="32">
        <v>50.885</v>
      </c>
      <c r="H258" s="33">
        <v>0</v>
      </c>
      <c r="I258" s="34">
        <f>ROUND(ROUND(H258,2)*ROUND(G258,3),2)</f>
      </c>
      <c r="O258">
        <f>(I258*21)/100</f>
      </c>
      <c r="P258" t="s">
        <v>22</v>
      </c>
    </row>
    <row r="259" spans="1:5" ht="12.75">
      <c r="A259" s="35" t="s">
        <v>49</v>
      </c>
      <c r="E259" s="36" t="s">
        <v>329</v>
      </c>
    </row>
    <row r="260" spans="1:5" ht="51">
      <c r="A260" s="37" t="s">
        <v>51</v>
      </c>
      <c r="E260" s="38" t="s">
        <v>806</v>
      </c>
    </row>
    <row r="261" spans="1:5" ht="51">
      <c r="A261" t="s">
        <v>52</v>
      </c>
      <c r="E261" s="36" t="s">
        <v>331</v>
      </c>
    </row>
    <row r="262" spans="1:16" ht="12.75">
      <c r="A262" s="25" t="s">
        <v>44</v>
      </c>
      <c r="B262" s="29" t="s">
        <v>387</v>
      </c>
      <c r="C262" s="29" t="s">
        <v>807</v>
      </c>
      <c r="D262" s="25" t="s">
        <v>46</v>
      </c>
      <c r="E262" s="30" t="s">
        <v>808</v>
      </c>
      <c r="F262" s="31" t="s">
        <v>123</v>
      </c>
      <c r="G262" s="32">
        <v>93.5</v>
      </c>
      <c r="H262" s="33">
        <v>0</v>
      </c>
      <c r="I262" s="34">
        <f>ROUND(ROUND(H262,2)*ROUND(G262,3),2)</f>
      </c>
      <c r="O262">
        <f>(I262*21)/100</f>
      </c>
      <c r="P262" t="s">
        <v>22</v>
      </c>
    </row>
    <row r="263" spans="1:5" ht="12.75">
      <c r="A263" s="35" t="s">
        <v>49</v>
      </c>
      <c r="E263" s="36" t="s">
        <v>809</v>
      </c>
    </row>
    <row r="264" spans="1:5" ht="12.75">
      <c r="A264" s="37" t="s">
        <v>51</v>
      </c>
      <c r="E264" s="38" t="s">
        <v>810</v>
      </c>
    </row>
    <row r="265" spans="1:5" ht="102">
      <c r="A265" t="s">
        <v>52</v>
      </c>
      <c r="E265" s="36" t="s">
        <v>811</v>
      </c>
    </row>
    <row r="266" spans="1:16" ht="12.75">
      <c r="A266" s="25" t="s">
        <v>44</v>
      </c>
      <c r="B266" s="29" t="s">
        <v>393</v>
      </c>
      <c r="C266" s="29" t="s">
        <v>359</v>
      </c>
      <c r="D266" s="25" t="s">
        <v>46</v>
      </c>
      <c r="E266" s="30" t="s">
        <v>360</v>
      </c>
      <c r="F266" s="31" t="s">
        <v>104</v>
      </c>
      <c r="G266" s="32">
        <v>1.68</v>
      </c>
      <c r="H266" s="33">
        <v>0</v>
      </c>
      <c r="I266" s="34">
        <f>ROUND(ROUND(H266,2)*ROUND(G266,3),2)</f>
      </c>
      <c r="O266">
        <f>(I266*21)/100</f>
      </c>
      <c r="P266" t="s">
        <v>22</v>
      </c>
    </row>
    <row r="267" spans="1:5" ht="12.75">
      <c r="A267" s="35" t="s">
        <v>49</v>
      </c>
      <c r="E267" s="36" t="s">
        <v>812</v>
      </c>
    </row>
    <row r="268" spans="1:5" ht="38.25">
      <c r="A268" s="37" t="s">
        <v>51</v>
      </c>
      <c r="E268" s="38" t="s">
        <v>813</v>
      </c>
    </row>
    <row r="269" spans="1:5" ht="102">
      <c r="A269" t="s">
        <v>52</v>
      </c>
      <c r="E269" s="36" t="s">
        <v>811</v>
      </c>
    </row>
    <row r="270" spans="1:16" ht="12.75">
      <c r="A270" s="25" t="s">
        <v>44</v>
      </c>
      <c r="B270" s="29" t="s">
        <v>396</v>
      </c>
      <c r="C270" s="29" t="s">
        <v>364</v>
      </c>
      <c r="D270" s="25" t="s">
        <v>46</v>
      </c>
      <c r="E270" s="30" t="s">
        <v>365</v>
      </c>
      <c r="F270" s="31" t="s">
        <v>123</v>
      </c>
      <c r="G270" s="32">
        <v>48.385</v>
      </c>
      <c r="H270" s="33">
        <v>0</v>
      </c>
      <c r="I270" s="34">
        <f>ROUND(ROUND(H270,2)*ROUND(G270,3),2)</f>
      </c>
      <c r="O270">
        <f>(I270*21)/100</f>
      </c>
      <c r="P270" t="s">
        <v>22</v>
      </c>
    </row>
    <row r="271" spans="1:5" ht="12.75">
      <c r="A271" s="35" t="s">
        <v>49</v>
      </c>
      <c r="E271" s="36" t="s">
        <v>814</v>
      </c>
    </row>
    <row r="272" spans="1:5" ht="25.5">
      <c r="A272" s="37" t="s">
        <v>51</v>
      </c>
      <c r="E272" s="38" t="s">
        <v>815</v>
      </c>
    </row>
    <row r="273" spans="1:5" ht="51">
      <c r="A273" t="s">
        <v>52</v>
      </c>
      <c r="E273" s="36" t="s">
        <v>367</v>
      </c>
    </row>
    <row r="274" spans="1:16" ht="12.75">
      <c r="A274" s="25" t="s">
        <v>44</v>
      </c>
      <c r="B274" s="29" t="s">
        <v>401</v>
      </c>
      <c r="C274" s="29" t="s">
        <v>816</v>
      </c>
      <c r="D274" s="25" t="s">
        <v>46</v>
      </c>
      <c r="E274" s="30" t="s">
        <v>817</v>
      </c>
      <c r="F274" s="31" t="s">
        <v>123</v>
      </c>
      <c r="G274" s="32">
        <v>103.385</v>
      </c>
      <c r="H274" s="33">
        <v>0</v>
      </c>
      <c r="I274" s="34">
        <f>ROUND(ROUND(H274,2)*ROUND(G274,3),2)</f>
      </c>
      <c r="O274">
        <f>(I274*21)/100</f>
      </c>
      <c r="P274" t="s">
        <v>22</v>
      </c>
    </row>
    <row r="275" spans="1:5" ht="12.75">
      <c r="A275" s="35" t="s">
        <v>49</v>
      </c>
      <c r="E275" s="36" t="s">
        <v>818</v>
      </c>
    </row>
    <row r="276" spans="1:5" ht="51">
      <c r="A276" s="37" t="s">
        <v>51</v>
      </c>
      <c r="E276" s="38" t="s">
        <v>819</v>
      </c>
    </row>
    <row r="277" spans="1:5" ht="51">
      <c r="A277" t="s">
        <v>52</v>
      </c>
      <c r="E277" s="36" t="s">
        <v>367</v>
      </c>
    </row>
    <row r="278" spans="1:16" ht="12.75">
      <c r="A278" s="25" t="s">
        <v>44</v>
      </c>
      <c r="B278" s="29" t="s">
        <v>406</v>
      </c>
      <c r="C278" s="29" t="s">
        <v>820</v>
      </c>
      <c r="D278" s="25" t="s">
        <v>46</v>
      </c>
      <c r="E278" s="30" t="s">
        <v>821</v>
      </c>
      <c r="F278" s="31" t="s">
        <v>123</v>
      </c>
      <c r="G278" s="32">
        <v>55</v>
      </c>
      <c r="H278" s="33">
        <v>0</v>
      </c>
      <c r="I278" s="34">
        <f>ROUND(ROUND(H278,2)*ROUND(G278,3),2)</f>
      </c>
      <c r="O278">
        <f>(I278*21)/100</f>
      </c>
      <c r="P278" t="s">
        <v>22</v>
      </c>
    </row>
    <row r="279" spans="1:5" ht="12.75">
      <c r="A279" s="35" t="s">
        <v>49</v>
      </c>
      <c r="E279" s="36" t="s">
        <v>822</v>
      </c>
    </row>
    <row r="280" spans="1:5" ht="25.5">
      <c r="A280" s="37" t="s">
        <v>51</v>
      </c>
      <c r="E280" s="38" t="s">
        <v>823</v>
      </c>
    </row>
    <row r="281" spans="1:5" ht="140.25">
      <c r="A281" t="s">
        <v>52</v>
      </c>
      <c r="E281" s="36" t="s">
        <v>824</v>
      </c>
    </row>
    <row r="282" spans="1:16" ht="12.75">
      <c r="A282" s="25" t="s">
        <v>44</v>
      </c>
      <c r="B282" s="29" t="s">
        <v>409</v>
      </c>
      <c r="C282" s="29" t="s">
        <v>825</v>
      </c>
      <c r="D282" s="25" t="s">
        <v>46</v>
      </c>
      <c r="E282" s="30" t="s">
        <v>826</v>
      </c>
      <c r="F282" s="31" t="s">
        <v>123</v>
      </c>
      <c r="G282" s="32">
        <v>55</v>
      </c>
      <c r="H282" s="33">
        <v>0</v>
      </c>
      <c r="I282" s="34">
        <f>ROUND(ROUND(H282,2)*ROUND(G282,3),2)</f>
      </c>
      <c r="O282">
        <f>(I282*21)/100</f>
      </c>
      <c r="P282" t="s">
        <v>22</v>
      </c>
    </row>
    <row r="283" spans="1:5" ht="12.75">
      <c r="A283" s="35" t="s">
        <v>49</v>
      </c>
      <c r="E283" s="36" t="s">
        <v>827</v>
      </c>
    </row>
    <row r="284" spans="1:5" ht="25.5">
      <c r="A284" s="37" t="s">
        <v>51</v>
      </c>
      <c r="E284" s="38" t="s">
        <v>823</v>
      </c>
    </row>
    <row r="285" spans="1:5" ht="140.25">
      <c r="A285" t="s">
        <v>52</v>
      </c>
      <c r="E285" s="36" t="s">
        <v>824</v>
      </c>
    </row>
    <row r="286" spans="1:16" ht="12.75">
      <c r="A286" s="25" t="s">
        <v>44</v>
      </c>
      <c r="B286" s="29" t="s">
        <v>415</v>
      </c>
      <c r="C286" s="29" t="s">
        <v>589</v>
      </c>
      <c r="D286" s="25" t="s">
        <v>46</v>
      </c>
      <c r="E286" s="30" t="s">
        <v>590</v>
      </c>
      <c r="F286" s="31" t="s">
        <v>123</v>
      </c>
      <c r="G286" s="32">
        <v>48.385</v>
      </c>
      <c r="H286" s="33">
        <v>0</v>
      </c>
      <c r="I286" s="34">
        <f>ROUND(ROUND(H286,2)*ROUND(G286,3),2)</f>
      </c>
      <c r="O286">
        <f>(I286*21)/100</f>
      </c>
      <c r="P286" t="s">
        <v>22</v>
      </c>
    </row>
    <row r="287" spans="1:5" ht="12.75">
      <c r="A287" s="35" t="s">
        <v>49</v>
      </c>
      <c r="E287" s="36" t="s">
        <v>828</v>
      </c>
    </row>
    <row r="288" spans="1:5" ht="51">
      <c r="A288" s="37" t="s">
        <v>51</v>
      </c>
      <c r="E288" s="38" t="s">
        <v>829</v>
      </c>
    </row>
    <row r="289" spans="1:5" ht="140.25">
      <c r="A289" t="s">
        <v>52</v>
      </c>
      <c r="E289" s="36" t="s">
        <v>824</v>
      </c>
    </row>
    <row r="290" spans="1:16" ht="12.75">
      <c r="A290" s="25" t="s">
        <v>44</v>
      </c>
      <c r="B290" s="29" t="s">
        <v>421</v>
      </c>
      <c r="C290" s="29" t="s">
        <v>830</v>
      </c>
      <c r="D290" s="25" t="s">
        <v>46</v>
      </c>
      <c r="E290" s="30" t="s">
        <v>831</v>
      </c>
      <c r="F290" s="31" t="s">
        <v>104</v>
      </c>
      <c r="G290" s="32">
        <v>0.232</v>
      </c>
      <c r="H290" s="33">
        <v>0</v>
      </c>
      <c r="I290" s="34">
        <f>ROUND(ROUND(H290,2)*ROUND(G290,3),2)</f>
      </c>
      <c r="O290">
        <f>(I290*21)/100</f>
      </c>
      <c r="P290" t="s">
        <v>22</v>
      </c>
    </row>
    <row r="291" spans="1:5" ht="12.75">
      <c r="A291" s="35" t="s">
        <v>49</v>
      </c>
      <c r="E291" s="36" t="s">
        <v>46</v>
      </c>
    </row>
    <row r="292" spans="1:5" ht="12.75">
      <c r="A292" s="37" t="s">
        <v>51</v>
      </c>
      <c r="E292" s="38" t="s">
        <v>832</v>
      </c>
    </row>
    <row r="293" spans="1:5" ht="140.25">
      <c r="A293" t="s">
        <v>52</v>
      </c>
      <c r="E293" s="36" t="s">
        <v>824</v>
      </c>
    </row>
    <row r="294" spans="1:16" ht="12.75">
      <c r="A294" s="25" t="s">
        <v>44</v>
      </c>
      <c r="B294" s="29" t="s">
        <v>426</v>
      </c>
      <c r="C294" s="29" t="s">
        <v>422</v>
      </c>
      <c r="D294" s="25" t="s">
        <v>46</v>
      </c>
      <c r="E294" s="30" t="s">
        <v>423</v>
      </c>
      <c r="F294" s="31" t="s">
        <v>160</v>
      </c>
      <c r="G294" s="32">
        <v>13.5</v>
      </c>
      <c r="H294" s="33">
        <v>0</v>
      </c>
      <c r="I294" s="34">
        <f>ROUND(ROUND(H294,2)*ROUND(G294,3),2)</f>
      </c>
      <c r="O294">
        <f>(I294*21)/100</f>
      </c>
      <c r="P294" t="s">
        <v>22</v>
      </c>
    </row>
    <row r="295" spans="1:5" ht="12.75">
      <c r="A295" s="35" t="s">
        <v>49</v>
      </c>
      <c r="E295" s="36" t="s">
        <v>46</v>
      </c>
    </row>
    <row r="296" spans="1:5" ht="76.5">
      <c r="A296" s="37" t="s">
        <v>51</v>
      </c>
      <c r="E296" s="38" t="s">
        <v>833</v>
      </c>
    </row>
    <row r="297" spans="1:5" ht="38.25">
      <c r="A297" t="s">
        <v>52</v>
      </c>
      <c r="E297" s="36" t="s">
        <v>834</v>
      </c>
    </row>
    <row r="298" spans="1:18" ht="12.75" customHeight="1">
      <c r="A298" s="6" t="s">
        <v>42</v>
      </c>
      <c r="B298" s="6"/>
      <c r="C298" s="41" t="s">
        <v>36</v>
      </c>
      <c r="D298" s="6"/>
      <c r="E298" s="27" t="s">
        <v>835</v>
      </c>
      <c r="F298" s="6"/>
      <c r="G298" s="6"/>
      <c r="H298" s="6"/>
      <c r="I298" s="42">
        <f>0+Q298</f>
      </c>
      <c r="O298">
        <f>0+R298</f>
      </c>
      <c r="Q298">
        <f>0+I299</f>
      </c>
      <c r="R298">
        <f>0+O299</f>
      </c>
    </row>
    <row r="299" spans="1:16" ht="12.75">
      <c r="A299" s="25" t="s">
        <v>44</v>
      </c>
      <c r="B299" s="29" t="s">
        <v>432</v>
      </c>
      <c r="C299" s="29" t="s">
        <v>836</v>
      </c>
      <c r="D299" s="25" t="s">
        <v>46</v>
      </c>
      <c r="E299" s="30" t="s">
        <v>837</v>
      </c>
      <c r="F299" s="31" t="s">
        <v>123</v>
      </c>
      <c r="G299" s="32">
        <v>2</v>
      </c>
      <c r="H299" s="33">
        <v>0</v>
      </c>
      <c r="I299" s="34">
        <f>ROUND(ROUND(H299,2)*ROUND(G299,3),2)</f>
      </c>
      <c r="O299">
        <f>(I299*21)/100</f>
      </c>
      <c r="P299" t="s">
        <v>22</v>
      </c>
    </row>
    <row r="300" spans="1:5" ht="12.75">
      <c r="A300" s="35" t="s">
        <v>49</v>
      </c>
      <c r="E300" s="36" t="s">
        <v>46</v>
      </c>
    </row>
    <row r="301" spans="1:5" ht="12.75">
      <c r="A301" s="37" t="s">
        <v>51</v>
      </c>
      <c r="E301" s="38" t="s">
        <v>838</v>
      </c>
    </row>
    <row r="302" spans="1:5" ht="89.25">
      <c r="A302" t="s">
        <v>52</v>
      </c>
      <c r="E302" s="36" t="s">
        <v>839</v>
      </c>
    </row>
    <row r="303" spans="1:18" ht="12.75" customHeight="1">
      <c r="A303" s="6" t="s">
        <v>42</v>
      </c>
      <c r="B303" s="6"/>
      <c r="C303" s="41" t="s">
        <v>72</v>
      </c>
      <c r="D303" s="6"/>
      <c r="E303" s="27" t="s">
        <v>425</v>
      </c>
      <c r="F303" s="6"/>
      <c r="G303" s="6"/>
      <c r="H303" s="6"/>
      <c r="I303" s="42">
        <f>0+Q303</f>
      </c>
      <c r="O303">
        <f>0+R303</f>
      </c>
      <c r="Q303">
        <f>0+I304+I308+I312+I316+I320+I324</f>
      </c>
      <c r="R303">
        <f>0+O304+O308+O312+O316+O320+O324</f>
      </c>
    </row>
    <row r="304" spans="1:16" ht="25.5">
      <c r="A304" s="25" t="s">
        <v>44</v>
      </c>
      <c r="B304" s="29" t="s">
        <v>438</v>
      </c>
      <c r="C304" s="29" t="s">
        <v>840</v>
      </c>
      <c r="D304" s="25" t="s">
        <v>46</v>
      </c>
      <c r="E304" s="30" t="s">
        <v>841</v>
      </c>
      <c r="F304" s="31" t="s">
        <v>123</v>
      </c>
      <c r="G304" s="32">
        <v>2.268</v>
      </c>
      <c r="H304" s="33">
        <v>0</v>
      </c>
      <c r="I304" s="34">
        <f>ROUND(ROUND(H304,2)*ROUND(G304,3),2)</f>
      </c>
      <c r="O304">
        <f>(I304*21)/100</f>
      </c>
      <c r="P304" t="s">
        <v>22</v>
      </c>
    </row>
    <row r="305" spans="1:5" ht="12.75">
      <c r="A305" s="35" t="s">
        <v>49</v>
      </c>
      <c r="E305" s="36" t="s">
        <v>46</v>
      </c>
    </row>
    <row r="306" spans="1:5" ht="12.75">
      <c r="A306" s="37" t="s">
        <v>51</v>
      </c>
      <c r="E306" s="38" t="s">
        <v>842</v>
      </c>
    </row>
    <row r="307" spans="1:5" ht="191.25">
      <c r="A307" t="s">
        <v>52</v>
      </c>
      <c r="E307" s="36" t="s">
        <v>843</v>
      </c>
    </row>
    <row r="308" spans="1:16" ht="25.5">
      <c r="A308" s="25" t="s">
        <v>44</v>
      </c>
      <c r="B308" s="29" t="s">
        <v>445</v>
      </c>
      <c r="C308" s="29" t="s">
        <v>844</v>
      </c>
      <c r="D308" s="25" t="s">
        <v>46</v>
      </c>
      <c r="E308" s="30" t="s">
        <v>845</v>
      </c>
      <c r="F308" s="31" t="s">
        <v>123</v>
      </c>
      <c r="G308" s="32">
        <v>16.65</v>
      </c>
      <c r="H308" s="33">
        <v>0</v>
      </c>
      <c r="I308" s="34">
        <f>ROUND(ROUND(H308,2)*ROUND(G308,3),2)</f>
      </c>
      <c r="O308">
        <f>(I308*21)/100</f>
      </c>
      <c r="P308" t="s">
        <v>22</v>
      </c>
    </row>
    <row r="309" spans="1:5" ht="12.75">
      <c r="A309" s="35" t="s">
        <v>49</v>
      </c>
      <c r="E309" s="36" t="s">
        <v>846</v>
      </c>
    </row>
    <row r="310" spans="1:5" ht="12.75">
      <c r="A310" s="37" t="s">
        <v>51</v>
      </c>
      <c r="E310" s="38" t="s">
        <v>847</v>
      </c>
    </row>
    <row r="311" spans="1:5" ht="191.25">
      <c r="A311" t="s">
        <v>52</v>
      </c>
      <c r="E311" s="36" t="s">
        <v>848</v>
      </c>
    </row>
    <row r="312" spans="1:16" ht="12.75">
      <c r="A312" s="25" t="s">
        <v>44</v>
      </c>
      <c r="B312" s="29" t="s">
        <v>450</v>
      </c>
      <c r="C312" s="29" t="s">
        <v>849</v>
      </c>
      <c r="D312" s="25" t="s">
        <v>46</v>
      </c>
      <c r="E312" s="30" t="s">
        <v>850</v>
      </c>
      <c r="F312" s="31" t="s">
        <v>123</v>
      </c>
      <c r="G312" s="32">
        <v>2.3</v>
      </c>
      <c r="H312" s="33">
        <v>0</v>
      </c>
      <c r="I312" s="34">
        <f>ROUND(ROUND(H312,2)*ROUND(G312,3),2)</f>
      </c>
      <c r="O312">
        <f>(I312*21)/100</f>
      </c>
      <c r="P312" t="s">
        <v>22</v>
      </c>
    </row>
    <row r="313" spans="1:5" ht="12.75">
      <c r="A313" s="35" t="s">
        <v>49</v>
      </c>
      <c r="E313" s="36" t="s">
        <v>851</v>
      </c>
    </row>
    <row r="314" spans="1:5" ht="12.75">
      <c r="A314" s="37" t="s">
        <v>51</v>
      </c>
      <c r="E314" s="38" t="s">
        <v>852</v>
      </c>
    </row>
    <row r="315" spans="1:5" ht="38.25">
      <c r="A315" t="s">
        <v>52</v>
      </c>
      <c r="E315" s="36" t="s">
        <v>437</v>
      </c>
    </row>
    <row r="316" spans="1:16" ht="12.75">
      <c r="A316" s="25" t="s">
        <v>44</v>
      </c>
      <c r="B316" s="29" t="s">
        <v>455</v>
      </c>
      <c r="C316" s="29" t="s">
        <v>433</v>
      </c>
      <c r="D316" s="25" t="s">
        <v>46</v>
      </c>
      <c r="E316" s="30" t="s">
        <v>434</v>
      </c>
      <c r="F316" s="31" t="s">
        <v>123</v>
      </c>
      <c r="G316" s="32">
        <v>82.473</v>
      </c>
      <c r="H316" s="33">
        <v>0</v>
      </c>
      <c r="I316" s="34">
        <f>ROUND(ROUND(H316,2)*ROUND(G316,3),2)</f>
      </c>
      <c r="O316">
        <f>(I316*21)/100</f>
      </c>
      <c r="P316" t="s">
        <v>22</v>
      </c>
    </row>
    <row r="317" spans="1:5" ht="12.75">
      <c r="A317" s="35" t="s">
        <v>49</v>
      </c>
      <c r="E317" s="36" t="s">
        <v>435</v>
      </c>
    </row>
    <row r="318" spans="1:5" ht="76.5">
      <c r="A318" s="37" t="s">
        <v>51</v>
      </c>
      <c r="E318" s="38" t="s">
        <v>853</v>
      </c>
    </row>
    <row r="319" spans="1:5" ht="38.25">
      <c r="A319" t="s">
        <v>52</v>
      </c>
      <c r="E319" s="36" t="s">
        <v>437</v>
      </c>
    </row>
    <row r="320" spans="1:16" ht="12.75">
      <c r="A320" s="25" t="s">
        <v>44</v>
      </c>
      <c r="B320" s="29" t="s">
        <v>461</v>
      </c>
      <c r="C320" s="29" t="s">
        <v>854</v>
      </c>
      <c r="D320" s="25" t="s">
        <v>46</v>
      </c>
      <c r="E320" s="30" t="s">
        <v>855</v>
      </c>
      <c r="F320" s="31" t="s">
        <v>123</v>
      </c>
      <c r="G320" s="32">
        <v>7.719</v>
      </c>
      <c r="H320" s="33">
        <v>0</v>
      </c>
      <c r="I320" s="34">
        <f>ROUND(ROUND(H320,2)*ROUND(G320,3),2)</f>
      </c>
      <c r="O320">
        <f>(I320*21)/100</f>
      </c>
      <c r="P320" t="s">
        <v>22</v>
      </c>
    </row>
    <row r="321" spans="1:5" ht="12.75">
      <c r="A321" s="35" t="s">
        <v>49</v>
      </c>
      <c r="E321" s="36" t="s">
        <v>46</v>
      </c>
    </row>
    <row r="322" spans="1:5" ht="51">
      <c r="A322" s="37" t="s">
        <v>51</v>
      </c>
      <c r="E322" s="38" t="s">
        <v>856</v>
      </c>
    </row>
    <row r="323" spans="1:5" ht="51">
      <c r="A323" t="s">
        <v>52</v>
      </c>
      <c r="E323" s="36" t="s">
        <v>857</v>
      </c>
    </row>
    <row r="324" spans="1:16" ht="12.75">
      <c r="A324" s="25" t="s">
        <v>44</v>
      </c>
      <c r="B324" s="29" t="s">
        <v>467</v>
      </c>
      <c r="C324" s="29" t="s">
        <v>858</v>
      </c>
      <c r="D324" s="25" t="s">
        <v>46</v>
      </c>
      <c r="E324" s="30" t="s">
        <v>859</v>
      </c>
      <c r="F324" s="31" t="s">
        <v>123</v>
      </c>
      <c r="G324" s="32">
        <v>1.84</v>
      </c>
      <c r="H324" s="33">
        <v>0</v>
      </c>
      <c r="I324" s="34">
        <f>ROUND(ROUND(H324,2)*ROUND(G324,3),2)</f>
      </c>
      <c r="O324">
        <f>(I324*21)/100</f>
      </c>
      <c r="P324" t="s">
        <v>22</v>
      </c>
    </row>
    <row r="325" spans="1:5" ht="12.75">
      <c r="A325" s="35" t="s">
        <v>49</v>
      </c>
      <c r="E325" s="36" t="s">
        <v>46</v>
      </c>
    </row>
    <row r="326" spans="1:5" ht="12.75">
      <c r="A326" s="37" t="s">
        <v>51</v>
      </c>
      <c r="E326" s="38" t="s">
        <v>860</v>
      </c>
    </row>
    <row r="327" spans="1:5" ht="51">
      <c r="A327" t="s">
        <v>52</v>
      </c>
      <c r="E327" s="36" t="s">
        <v>857</v>
      </c>
    </row>
    <row r="328" spans="1:18" ht="12.75" customHeight="1">
      <c r="A328" s="6" t="s">
        <v>42</v>
      </c>
      <c r="B328" s="6"/>
      <c r="C328" s="41" t="s">
        <v>77</v>
      </c>
      <c r="D328" s="6"/>
      <c r="E328" s="27" t="s">
        <v>444</v>
      </c>
      <c r="F328" s="6"/>
      <c r="G328" s="6"/>
      <c r="H328" s="6"/>
      <c r="I328" s="42">
        <f>0+Q328</f>
      </c>
      <c r="O328">
        <f>0+R328</f>
      </c>
      <c r="Q328">
        <f>0+I329+I333+I337+I341+I345</f>
      </c>
      <c r="R328">
        <f>0+O329+O333+O337+O341+O345</f>
      </c>
    </row>
    <row r="329" spans="1:16" ht="12.75">
      <c r="A329" s="25" t="s">
        <v>44</v>
      </c>
      <c r="B329" s="29" t="s">
        <v>473</v>
      </c>
      <c r="C329" s="29" t="s">
        <v>861</v>
      </c>
      <c r="D329" s="25" t="s">
        <v>46</v>
      </c>
      <c r="E329" s="30" t="s">
        <v>862</v>
      </c>
      <c r="F329" s="31" t="s">
        <v>160</v>
      </c>
      <c r="G329" s="32">
        <v>12</v>
      </c>
      <c r="H329" s="33">
        <v>0</v>
      </c>
      <c r="I329" s="34">
        <f>ROUND(ROUND(H329,2)*ROUND(G329,3),2)</f>
      </c>
      <c r="O329">
        <f>(I329*21)/100</f>
      </c>
      <c r="P329" t="s">
        <v>22</v>
      </c>
    </row>
    <row r="330" spans="1:5" ht="12.75">
      <c r="A330" s="35" t="s">
        <v>49</v>
      </c>
      <c r="E330" s="36" t="s">
        <v>863</v>
      </c>
    </row>
    <row r="331" spans="1:5" ht="38.25">
      <c r="A331" s="37" t="s">
        <v>51</v>
      </c>
      <c r="E331" s="38" t="s">
        <v>864</v>
      </c>
    </row>
    <row r="332" spans="1:5" ht="255">
      <c r="A332" t="s">
        <v>52</v>
      </c>
      <c r="E332" s="36" t="s">
        <v>865</v>
      </c>
    </row>
    <row r="333" spans="1:16" ht="12.75">
      <c r="A333" s="25" t="s">
        <v>44</v>
      </c>
      <c r="B333" s="29" t="s">
        <v>479</v>
      </c>
      <c r="C333" s="29" t="s">
        <v>866</v>
      </c>
      <c r="D333" s="25" t="s">
        <v>84</v>
      </c>
      <c r="E333" s="30" t="s">
        <v>867</v>
      </c>
      <c r="F333" s="31" t="s">
        <v>160</v>
      </c>
      <c r="G333" s="32">
        <v>2.85</v>
      </c>
      <c r="H333" s="33">
        <v>0</v>
      </c>
      <c r="I333" s="34">
        <f>ROUND(ROUND(H333,2)*ROUND(G333,3),2)</f>
      </c>
      <c r="O333">
        <f>(I333*21)/100</f>
      </c>
      <c r="P333" t="s">
        <v>22</v>
      </c>
    </row>
    <row r="334" spans="1:5" ht="12.75">
      <c r="A334" s="35" t="s">
        <v>49</v>
      </c>
      <c r="E334" s="36" t="s">
        <v>868</v>
      </c>
    </row>
    <row r="335" spans="1:5" ht="51">
      <c r="A335" s="37" t="s">
        <v>51</v>
      </c>
      <c r="E335" s="38" t="s">
        <v>869</v>
      </c>
    </row>
    <row r="336" spans="1:5" ht="255">
      <c r="A336" t="s">
        <v>52</v>
      </c>
      <c r="E336" s="36" t="s">
        <v>449</v>
      </c>
    </row>
    <row r="337" spans="1:16" ht="12.75">
      <c r="A337" s="25" t="s">
        <v>44</v>
      </c>
      <c r="B337" s="29" t="s">
        <v>485</v>
      </c>
      <c r="C337" s="29" t="s">
        <v>866</v>
      </c>
      <c r="D337" s="25" t="s">
        <v>90</v>
      </c>
      <c r="E337" s="30" t="s">
        <v>867</v>
      </c>
      <c r="F337" s="31" t="s">
        <v>160</v>
      </c>
      <c r="G337" s="32">
        <v>1.99</v>
      </c>
      <c r="H337" s="33">
        <v>0</v>
      </c>
      <c r="I337" s="34">
        <f>ROUND(ROUND(H337,2)*ROUND(G337,3),2)</f>
      </c>
      <c r="O337">
        <f>(I337*21)/100</f>
      </c>
      <c r="P337" t="s">
        <v>22</v>
      </c>
    </row>
    <row r="338" spans="1:5" ht="12.75">
      <c r="A338" s="35" t="s">
        <v>49</v>
      </c>
      <c r="E338" s="36" t="s">
        <v>870</v>
      </c>
    </row>
    <row r="339" spans="1:5" ht="51">
      <c r="A339" s="37" t="s">
        <v>51</v>
      </c>
      <c r="E339" s="38" t="s">
        <v>871</v>
      </c>
    </row>
    <row r="340" spans="1:5" ht="255">
      <c r="A340" t="s">
        <v>52</v>
      </c>
      <c r="E340" s="36" t="s">
        <v>449</v>
      </c>
    </row>
    <row r="341" spans="1:16" ht="12.75">
      <c r="A341" s="25" t="s">
        <v>44</v>
      </c>
      <c r="B341" s="29" t="s">
        <v>489</v>
      </c>
      <c r="C341" s="29" t="s">
        <v>872</v>
      </c>
      <c r="D341" s="25" t="s">
        <v>46</v>
      </c>
      <c r="E341" s="30" t="s">
        <v>873</v>
      </c>
      <c r="F341" s="31" t="s">
        <v>160</v>
      </c>
      <c r="G341" s="32">
        <v>12.6</v>
      </c>
      <c r="H341" s="33">
        <v>0</v>
      </c>
      <c r="I341" s="34">
        <f>ROUND(ROUND(H341,2)*ROUND(G341,3),2)</f>
      </c>
      <c r="O341">
        <f>(I341*21)/100</f>
      </c>
      <c r="P341" t="s">
        <v>22</v>
      </c>
    </row>
    <row r="342" spans="1:5" ht="12.75">
      <c r="A342" s="35" t="s">
        <v>49</v>
      </c>
      <c r="E342" s="36" t="s">
        <v>874</v>
      </c>
    </row>
    <row r="343" spans="1:5" ht="51">
      <c r="A343" s="37" t="s">
        <v>51</v>
      </c>
      <c r="E343" s="38" t="s">
        <v>875</v>
      </c>
    </row>
    <row r="344" spans="1:5" ht="242.25">
      <c r="A344" t="s">
        <v>52</v>
      </c>
      <c r="E344" s="36" t="s">
        <v>876</v>
      </c>
    </row>
    <row r="345" spans="1:16" ht="12.75">
      <c r="A345" s="25" t="s">
        <v>44</v>
      </c>
      <c r="B345" s="29" t="s">
        <v>494</v>
      </c>
      <c r="C345" s="29" t="s">
        <v>877</v>
      </c>
      <c r="D345" s="25" t="s">
        <v>46</v>
      </c>
      <c r="E345" s="30" t="s">
        <v>878</v>
      </c>
      <c r="F345" s="31" t="s">
        <v>160</v>
      </c>
      <c r="G345" s="32">
        <v>4.6</v>
      </c>
      <c r="H345" s="33">
        <v>0</v>
      </c>
      <c r="I345" s="34">
        <f>ROUND(ROUND(H345,2)*ROUND(G345,3),2)</f>
      </c>
      <c r="O345">
        <f>(I345*21)/100</f>
      </c>
      <c r="P345" t="s">
        <v>22</v>
      </c>
    </row>
    <row r="346" spans="1:5" ht="12.75">
      <c r="A346" s="35" t="s">
        <v>49</v>
      </c>
      <c r="E346" s="36" t="s">
        <v>879</v>
      </c>
    </row>
    <row r="347" spans="1:5" ht="12.75">
      <c r="A347" s="37" t="s">
        <v>51</v>
      </c>
      <c r="E347" s="38" t="s">
        <v>880</v>
      </c>
    </row>
    <row r="348" spans="1:5" ht="242.25">
      <c r="A348" t="s">
        <v>52</v>
      </c>
      <c r="E348" s="36" t="s">
        <v>881</v>
      </c>
    </row>
    <row r="349" spans="1:18" ht="12.75" customHeight="1">
      <c r="A349" s="6" t="s">
        <v>42</v>
      </c>
      <c r="B349" s="6"/>
      <c r="C349" s="41" t="s">
        <v>39</v>
      </c>
      <c r="D349" s="6"/>
      <c r="E349" s="27" t="s">
        <v>472</v>
      </c>
      <c r="F349" s="6"/>
      <c r="G349" s="6"/>
      <c r="H349" s="6"/>
      <c r="I349" s="42">
        <f>0+Q349</f>
      </c>
      <c r="O349">
        <f>0+R349</f>
      </c>
      <c r="Q349">
        <f>0+I350+I354+I358+I362+I366+I370+I374+I378+I382+I386+I390</f>
      </c>
      <c r="R349">
        <f>0+O350+O354+O358+O362+O366+O370+O374+O378+O382+O386+O390</f>
      </c>
    </row>
    <row r="350" spans="1:16" ht="12.75">
      <c r="A350" s="25" t="s">
        <v>44</v>
      </c>
      <c r="B350" s="29" t="s">
        <v>500</v>
      </c>
      <c r="C350" s="29" t="s">
        <v>882</v>
      </c>
      <c r="D350" s="25" t="s">
        <v>46</v>
      </c>
      <c r="E350" s="30" t="s">
        <v>883</v>
      </c>
      <c r="F350" s="31" t="s">
        <v>160</v>
      </c>
      <c r="G350" s="32">
        <v>6.1</v>
      </c>
      <c r="H350" s="33">
        <v>0</v>
      </c>
      <c r="I350" s="34">
        <f>ROUND(ROUND(H350,2)*ROUND(G350,3),2)</f>
      </c>
      <c r="O350">
        <f>(I350*21)/100</f>
      </c>
      <c r="P350" t="s">
        <v>22</v>
      </c>
    </row>
    <row r="351" spans="1:5" ht="12.75">
      <c r="A351" s="35" t="s">
        <v>49</v>
      </c>
      <c r="E351" s="36" t="s">
        <v>884</v>
      </c>
    </row>
    <row r="352" spans="1:5" ht="12.75">
      <c r="A352" s="37" t="s">
        <v>51</v>
      </c>
      <c r="E352" s="38" t="s">
        <v>885</v>
      </c>
    </row>
    <row r="353" spans="1:5" ht="63.75">
      <c r="A353" t="s">
        <v>52</v>
      </c>
      <c r="E353" s="36" t="s">
        <v>886</v>
      </c>
    </row>
    <row r="354" spans="1:16" ht="12.75">
      <c r="A354" s="25" t="s">
        <v>44</v>
      </c>
      <c r="B354" s="29" t="s">
        <v>506</v>
      </c>
      <c r="C354" s="29" t="s">
        <v>887</v>
      </c>
      <c r="D354" s="25" t="s">
        <v>46</v>
      </c>
      <c r="E354" s="30" t="s">
        <v>888</v>
      </c>
      <c r="F354" s="31" t="s">
        <v>160</v>
      </c>
      <c r="G354" s="32">
        <v>2.8</v>
      </c>
      <c r="H354" s="33">
        <v>0</v>
      </c>
      <c r="I354" s="34">
        <f>ROUND(ROUND(H354,2)*ROUND(G354,3),2)</f>
      </c>
      <c r="O354">
        <f>(I354*21)/100</f>
      </c>
      <c r="P354" t="s">
        <v>22</v>
      </c>
    </row>
    <row r="355" spans="1:5" ht="25.5">
      <c r="A355" s="35" t="s">
        <v>49</v>
      </c>
      <c r="E355" s="36" t="s">
        <v>889</v>
      </c>
    </row>
    <row r="356" spans="1:5" ht="12.75">
      <c r="A356" s="37" t="s">
        <v>51</v>
      </c>
      <c r="E356" s="38" t="s">
        <v>890</v>
      </c>
    </row>
    <row r="357" spans="1:5" ht="51">
      <c r="A357" t="s">
        <v>52</v>
      </c>
      <c r="E357" s="36" t="s">
        <v>891</v>
      </c>
    </row>
    <row r="358" spans="1:16" ht="12.75">
      <c r="A358" s="25" t="s">
        <v>44</v>
      </c>
      <c r="B358" s="29" t="s">
        <v>512</v>
      </c>
      <c r="C358" s="29" t="s">
        <v>611</v>
      </c>
      <c r="D358" s="25" t="s">
        <v>90</v>
      </c>
      <c r="E358" s="30" t="s">
        <v>612</v>
      </c>
      <c r="F358" s="31" t="s">
        <v>160</v>
      </c>
      <c r="G358" s="32">
        <v>3</v>
      </c>
      <c r="H358" s="33">
        <v>0</v>
      </c>
      <c r="I358" s="34">
        <f>ROUND(ROUND(H358,2)*ROUND(G358,3),2)</f>
      </c>
      <c r="O358">
        <f>(I358*21)/100</f>
      </c>
      <c r="P358" t="s">
        <v>22</v>
      </c>
    </row>
    <row r="359" spans="1:5" ht="25.5">
      <c r="A359" s="35" t="s">
        <v>49</v>
      </c>
      <c r="E359" s="36" t="s">
        <v>892</v>
      </c>
    </row>
    <row r="360" spans="1:5" ht="12.75">
      <c r="A360" s="37" t="s">
        <v>51</v>
      </c>
      <c r="E360" s="38" t="s">
        <v>893</v>
      </c>
    </row>
    <row r="361" spans="1:5" ht="51">
      <c r="A361" t="s">
        <v>52</v>
      </c>
      <c r="E361" s="36" t="s">
        <v>891</v>
      </c>
    </row>
    <row r="362" spans="1:16" ht="12.75">
      <c r="A362" s="25" t="s">
        <v>44</v>
      </c>
      <c r="B362" s="29" t="s">
        <v>894</v>
      </c>
      <c r="C362" s="29" t="s">
        <v>480</v>
      </c>
      <c r="D362" s="25" t="s">
        <v>46</v>
      </c>
      <c r="E362" s="30" t="s">
        <v>481</v>
      </c>
      <c r="F362" s="31" t="s">
        <v>160</v>
      </c>
      <c r="G362" s="32">
        <v>5.9</v>
      </c>
      <c r="H362" s="33">
        <v>0</v>
      </c>
      <c r="I362" s="34">
        <f>ROUND(ROUND(H362,2)*ROUND(G362,3),2)</f>
      </c>
      <c r="O362">
        <f>(I362*21)/100</f>
      </c>
      <c r="P362" t="s">
        <v>22</v>
      </c>
    </row>
    <row r="363" spans="1:5" ht="12.75">
      <c r="A363" s="35" t="s">
        <v>49</v>
      </c>
      <c r="E363" s="36" t="s">
        <v>46</v>
      </c>
    </row>
    <row r="364" spans="1:5" ht="12.75">
      <c r="A364" s="37" t="s">
        <v>51</v>
      </c>
      <c r="E364" s="38" t="s">
        <v>895</v>
      </c>
    </row>
    <row r="365" spans="1:5" ht="25.5">
      <c r="A365" t="s">
        <v>52</v>
      </c>
      <c r="E365" s="36" t="s">
        <v>484</v>
      </c>
    </row>
    <row r="366" spans="1:16" ht="12.75">
      <c r="A366" s="25" t="s">
        <v>44</v>
      </c>
      <c r="B366" s="29" t="s">
        <v>896</v>
      </c>
      <c r="C366" s="29" t="s">
        <v>897</v>
      </c>
      <c r="D366" s="25" t="s">
        <v>46</v>
      </c>
      <c r="E366" s="30" t="s">
        <v>898</v>
      </c>
      <c r="F366" s="31" t="s">
        <v>160</v>
      </c>
      <c r="G366" s="32">
        <v>4.6</v>
      </c>
      <c r="H366" s="33">
        <v>0</v>
      </c>
      <c r="I366" s="34">
        <f>ROUND(ROUND(H366,2)*ROUND(G366,3),2)</f>
      </c>
      <c r="O366">
        <f>(I366*21)/100</f>
      </c>
      <c r="P366" t="s">
        <v>22</v>
      </c>
    </row>
    <row r="367" spans="1:5" ht="12.75">
      <c r="A367" s="35" t="s">
        <v>49</v>
      </c>
      <c r="E367" s="36" t="s">
        <v>46</v>
      </c>
    </row>
    <row r="368" spans="1:5" ht="51">
      <c r="A368" s="37" t="s">
        <v>51</v>
      </c>
      <c r="E368" s="38" t="s">
        <v>899</v>
      </c>
    </row>
    <row r="369" spans="1:5" ht="25.5">
      <c r="A369" t="s">
        <v>52</v>
      </c>
      <c r="E369" s="36" t="s">
        <v>900</v>
      </c>
    </row>
    <row r="370" spans="1:16" ht="12.75">
      <c r="A370" s="25" t="s">
        <v>44</v>
      </c>
      <c r="B370" s="29" t="s">
        <v>901</v>
      </c>
      <c r="C370" s="29" t="s">
        <v>902</v>
      </c>
      <c r="D370" s="25" t="s">
        <v>46</v>
      </c>
      <c r="E370" s="30" t="s">
        <v>903</v>
      </c>
      <c r="F370" s="31" t="s">
        <v>104</v>
      </c>
      <c r="G370" s="32">
        <v>0.005</v>
      </c>
      <c r="H370" s="33">
        <v>0</v>
      </c>
      <c r="I370" s="34">
        <f>ROUND(ROUND(H370,2)*ROUND(G370,3),2)</f>
      </c>
      <c r="O370">
        <f>(I370*21)/100</f>
      </c>
      <c r="P370" t="s">
        <v>22</v>
      </c>
    </row>
    <row r="371" spans="1:5" ht="12.75">
      <c r="A371" s="35" t="s">
        <v>49</v>
      </c>
      <c r="E371" s="36" t="s">
        <v>904</v>
      </c>
    </row>
    <row r="372" spans="1:5" ht="12.75">
      <c r="A372" s="37" t="s">
        <v>51</v>
      </c>
      <c r="E372" s="38" t="s">
        <v>905</v>
      </c>
    </row>
    <row r="373" spans="1:5" ht="38.25">
      <c r="A373" t="s">
        <v>52</v>
      </c>
      <c r="E373" s="36" t="s">
        <v>906</v>
      </c>
    </row>
    <row r="374" spans="1:16" ht="12.75">
      <c r="A374" s="25" t="s">
        <v>44</v>
      </c>
      <c r="B374" s="29" t="s">
        <v>907</v>
      </c>
      <c r="C374" s="29" t="s">
        <v>908</v>
      </c>
      <c r="D374" s="25" t="s">
        <v>46</v>
      </c>
      <c r="E374" s="30" t="s">
        <v>909</v>
      </c>
      <c r="F374" s="31" t="s">
        <v>731</v>
      </c>
      <c r="G374" s="32">
        <v>217.501</v>
      </c>
      <c r="H374" s="33">
        <v>0</v>
      </c>
      <c r="I374" s="34">
        <f>ROUND(ROUND(H374,2)*ROUND(G374,3),2)</f>
      </c>
      <c r="O374">
        <f>(I374*21)/100</f>
      </c>
      <c r="P374" t="s">
        <v>22</v>
      </c>
    </row>
    <row r="375" spans="1:5" ht="12.75">
      <c r="A375" s="35" t="s">
        <v>49</v>
      </c>
      <c r="E375" s="36" t="s">
        <v>46</v>
      </c>
    </row>
    <row r="376" spans="1:5" ht="153">
      <c r="A376" s="37" t="s">
        <v>51</v>
      </c>
      <c r="E376" s="38" t="s">
        <v>910</v>
      </c>
    </row>
    <row r="377" spans="1:5" ht="409.5">
      <c r="A377" t="s">
        <v>52</v>
      </c>
      <c r="E377" s="36" t="s">
        <v>911</v>
      </c>
    </row>
    <row r="378" spans="1:16" ht="12.75">
      <c r="A378" s="25" t="s">
        <v>44</v>
      </c>
      <c r="B378" s="29" t="s">
        <v>912</v>
      </c>
      <c r="C378" s="29" t="s">
        <v>913</v>
      </c>
      <c r="D378" s="25" t="s">
        <v>46</v>
      </c>
      <c r="E378" s="30" t="s">
        <v>914</v>
      </c>
      <c r="F378" s="31" t="s">
        <v>731</v>
      </c>
      <c r="G378" s="32">
        <v>32.058</v>
      </c>
      <c r="H378" s="33">
        <v>0</v>
      </c>
      <c r="I378" s="34">
        <f>ROUND(ROUND(H378,2)*ROUND(G378,3),2)</f>
      </c>
      <c r="O378">
        <f>(I378*21)/100</f>
      </c>
      <c r="P378" t="s">
        <v>22</v>
      </c>
    </row>
    <row r="379" spans="1:5" ht="12.75">
      <c r="A379" s="35" t="s">
        <v>49</v>
      </c>
      <c r="E379" s="36" t="s">
        <v>915</v>
      </c>
    </row>
    <row r="380" spans="1:5" ht="25.5">
      <c r="A380" s="37" t="s">
        <v>51</v>
      </c>
      <c r="E380" s="38" t="s">
        <v>916</v>
      </c>
    </row>
    <row r="381" spans="1:5" ht="357">
      <c r="A381" t="s">
        <v>52</v>
      </c>
      <c r="E381" s="36" t="s">
        <v>917</v>
      </c>
    </row>
    <row r="382" spans="1:16" ht="12.75">
      <c r="A382" s="25" t="s">
        <v>44</v>
      </c>
      <c r="B382" s="29" t="s">
        <v>918</v>
      </c>
      <c r="C382" s="29" t="s">
        <v>919</v>
      </c>
      <c r="D382" s="25" t="s">
        <v>46</v>
      </c>
      <c r="E382" s="30" t="s">
        <v>920</v>
      </c>
      <c r="F382" s="31" t="s">
        <v>123</v>
      </c>
      <c r="G382" s="32">
        <v>2</v>
      </c>
      <c r="H382" s="33">
        <v>0</v>
      </c>
      <c r="I382" s="34">
        <f>ROUND(ROUND(H382,2)*ROUND(G382,3),2)</f>
      </c>
      <c r="O382">
        <f>(I382*21)/100</f>
      </c>
      <c r="P382" t="s">
        <v>22</v>
      </c>
    </row>
    <row r="383" spans="1:5" ht="25.5">
      <c r="A383" s="35" t="s">
        <v>49</v>
      </c>
      <c r="E383" s="36" t="s">
        <v>921</v>
      </c>
    </row>
    <row r="384" spans="1:5" ht="12.75">
      <c r="A384" s="37" t="s">
        <v>51</v>
      </c>
      <c r="E384" s="38" t="s">
        <v>922</v>
      </c>
    </row>
    <row r="385" spans="1:5" ht="25.5">
      <c r="A385" t="s">
        <v>52</v>
      </c>
      <c r="E385" s="36" t="s">
        <v>923</v>
      </c>
    </row>
    <row r="386" spans="1:16" ht="12.75">
      <c r="A386" s="25" t="s">
        <v>44</v>
      </c>
      <c r="B386" s="29" t="s">
        <v>924</v>
      </c>
      <c r="C386" s="29" t="s">
        <v>925</v>
      </c>
      <c r="D386" s="25" t="s">
        <v>46</v>
      </c>
      <c r="E386" s="30" t="s">
        <v>926</v>
      </c>
      <c r="F386" s="31" t="s">
        <v>104</v>
      </c>
      <c r="G386" s="32">
        <v>31.015</v>
      </c>
      <c r="H386" s="33">
        <v>0</v>
      </c>
      <c r="I386" s="34">
        <f>ROUND(ROUND(H386,2)*ROUND(G386,3),2)</f>
      </c>
      <c r="O386">
        <f>(I386*21)/100</f>
      </c>
      <c r="P386" t="s">
        <v>22</v>
      </c>
    </row>
    <row r="387" spans="1:5" ht="51">
      <c r="A387" s="35" t="s">
        <v>49</v>
      </c>
      <c r="E387" s="36" t="s">
        <v>927</v>
      </c>
    </row>
    <row r="388" spans="1:5" ht="102">
      <c r="A388" s="37" t="s">
        <v>51</v>
      </c>
      <c r="E388" s="38" t="s">
        <v>928</v>
      </c>
    </row>
    <row r="389" spans="1:5" ht="102">
      <c r="A389" t="s">
        <v>52</v>
      </c>
      <c r="E389" s="36" t="s">
        <v>929</v>
      </c>
    </row>
    <row r="390" spans="1:16" ht="12.75">
      <c r="A390" s="25" t="s">
        <v>44</v>
      </c>
      <c r="B390" s="29" t="s">
        <v>930</v>
      </c>
      <c r="C390" s="29" t="s">
        <v>931</v>
      </c>
      <c r="D390" s="25" t="s">
        <v>46</v>
      </c>
      <c r="E390" s="30" t="s">
        <v>932</v>
      </c>
      <c r="F390" s="31" t="s">
        <v>160</v>
      </c>
      <c r="G390" s="32">
        <v>8.85</v>
      </c>
      <c r="H390" s="33">
        <v>0</v>
      </c>
      <c r="I390" s="34">
        <f>ROUND(ROUND(H390,2)*ROUND(G390,3),2)</f>
      </c>
      <c r="O390">
        <f>(I390*21)/100</f>
      </c>
      <c r="P390" t="s">
        <v>22</v>
      </c>
    </row>
    <row r="391" spans="1:5" ht="12.75">
      <c r="A391" s="35" t="s">
        <v>49</v>
      </c>
      <c r="E391" s="36" t="s">
        <v>933</v>
      </c>
    </row>
    <row r="392" spans="1:5" ht="12.75">
      <c r="A392" s="37" t="s">
        <v>51</v>
      </c>
      <c r="E392" s="38" t="s">
        <v>934</v>
      </c>
    </row>
    <row r="393" spans="1:5" ht="114.75">
      <c r="A393" t="s">
        <v>52</v>
      </c>
      <c r="E393" s="36" t="s">
        <v>935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