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bookViews>
    <workbookView xWindow="65416" yWindow="65416" windowWidth="29040" windowHeight="15840" activeTab="1"/>
  </bookViews>
  <sheets>
    <sheet name="Rekapitulace stavby" sheetId="1" r:id="rId1"/>
    <sheet name="SO 01 - Výkopové práce vč..." sheetId="2" r:id="rId2"/>
  </sheets>
  <definedNames>
    <definedName name="_xlnm._FilterDatabase" localSheetId="1" hidden="1">'SO 01 - Výkopové práce vč...'!$C$139:$K$570</definedName>
    <definedName name="_xlnm.Print_Area" localSheetId="0">'Rekapitulace stavby'!$D$4:$AO$76,'Rekapitulace stavby'!$C$82:$AQ$113</definedName>
    <definedName name="_xlnm.Print_Area" localSheetId="1">'SO 01 - Výkopové práce vč...'!$C$4:$J$76,'SO 01 - Výkopové práce vč...'!$C$82:$J$121,'SO 01 - Výkopové práce vč...'!$C$127:$J$570</definedName>
    <definedName name="_xlnm.Print_Titles" localSheetId="0">'Rekapitulace stavby'!$92:$92</definedName>
    <definedName name="_xlnm.Print_Titles" localSheetId="1">'SO 01 - Výkopové práce vč...'!$139:$139</definedName>
  </definedNames>
  <calcPr calcId="191029"/>
  <extLst/>
</workbook>
</file>

<file path=xl/sharedStrings.xml><?xml version="1.0" encoding="utf-8"?>
<sst xmlns="http://schemas.openxmlformats.org/spreadsheetml/2006/main" count="6271" uniqueCount="1280">
  <si>
    <t>Export Komplet</t>
  </si>
  <si>
    <t/>
  </si>
  <si>
    <t>2.0</t>
  </si>
  <si>
    <t>False</t>
  </si>
  <si>
    <t>{d978e0d8-9f03-4674-b8c2-7d633a2f4e92}</t>
  </si>
  <si>
    <t>&gt;&gt;  skryté sloupce  &lt;&lt;</t>
  </si>
  <si>
    <t>0,01</t>
  </si>
  <si>
    <t>21</t>
  </si>
  <si>
    <t>15</t>
  </si>
  <si>
    <t>REKAPITULACE STAVBY</t>
  </si>
  <si>
    <t>v ---  níže se nacházejí doplnkové a pomocné údaje k sestavám  --- v</t>
  </si>
  <si>
    <t>Návod na vyplnění</t>
  </si>
  <si>
    <t>0,001</t>
  </si>
  <si>
    <t>Kód:</t>
  </si>
  <si>
    <t>20221108</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</si>
  <si>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</si>
  <si>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</si>
  <si>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Rekonstrukce a vybudování nových kabelových rozvodů</t>
  </si>
  <si>
    <t>KSO:</t>
  </si>
  <si>
    <t>CC-CZ:</t>
  </si>
  <si>
    <t>Místo:</t>
  </si>
  <si>
    <t>Děčín</t>
  </si>
  <si>
    <t>Datum:</t>
  </si>
  <si>
    <t>8. 11. 2022</t>
  </si>
  <si>
    <t>Zadavatel:</t>
  </si>
  <si>
    <t>IČ:</t>
  </si>
  <si>
    <t>00261238</t>
  </si>
  <si>
    <t>Statutární město Děčín</t>
  </si>
  <si>
    <t>DIČ:</t>
  </si>
  <si>
    <t>Uchazeč:</t>
  </si>
  <si>
    <t>Vyplň údaj</t>
  </si>
  <si>
    <t>Projektant:</t>
  </si>
  <si>
    <t xml:space="preserve"> </t>
  </si>
  <si>
    <t>True</t>
  </si>
  <si>
    <t>Zpracovatel:</t>
  </si>
  <si>
    <t>47287926</t>
  </si>
  <si>
    <t>V A M A s.r.o.</t>
  </si>
  <si>
    <t>Poznámka:</t>
  </si>
  <si>
    <t>Náklady z rozpočtů</t>
  </si>
  <si>
    <t>Ostatní náklady ze souhrnného listu</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</si>
  <si>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</si>
  <si>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</si>
  <si>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</si>
  <si>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</si>
  <si>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</si>
  <si>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</si>
  <si>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</si>
  <si>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</si>
  <si>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</si>
  <si>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</si>
  <si>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</si>
  <si>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</si>
  <si>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</si>
  <si>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</si>
  <si>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</si>
  <si>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</si>
  <si>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</si>
  <si>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</si>
  <si>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</si>
  <si>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</si>
  <si>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</si>
  <si>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</si>
  <si>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</si>
  <si>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</si>
  <si>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</si>
  <si>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</si>
  <si>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</si>
  <si>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</si>
  <si>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</si>
  <si>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</si>
  <si>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</si>
  <si>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</si>
  <si>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</si>
  <si>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</si>
  <si>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</si>
  <si>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</si>
  <si>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</si>
  <si>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</si>
  <si>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1) Náklady z rozpočtů</t>
  </si>
  <si>
    <t>D</t>
  </si>
  <si>
    <t>0</t>
  </si>
  <si>
    <t>###NOIMPORT###</t>
  </si>
  <si>
    <t>IMPORT</t>
  </si>
  <si>
    <t>{00000000-0000-0000-0000-000000000000}</t>
  </si>
  <si>
    <t>/</t>
  </si>
  <si>
    <t>SO 01</t>
  </si>
  <si>
    <t>Výkopové práce včetně pokládky kabelového vedení NN a výstavba zásuvkových skříní</t>
  </si>
  <si>
    <t>STA</t>
  </si>
  <si>
    <t>1</t>
  </si>
  <si>
    <t>{285f282c-46c5-4350-87a7-429573d46265}</t>
  </si>
  <si>
    <t>2</t>
  </si>
  <si>
    <t>2) Ostatní náklady ze souhrnného listu</t>
  </si>
  <si>
    <t>Procent. zadání
[% nákladů rozpočtu]</t>
  </si>
  <si>
    <t>Zařazení nákladů</t>
  </si>
  <si>
    <t>Ostatní náklady</t>
  </si>
  <si>
    <t>stavební čast</t>
  </si>
  <si>
    <t>OSTATNENAKLADY</t>
  </si>
  <si>
    <t>DSPS</t>
  </si>
  <si>
    <t>Dopravní značení</t>
  </si>
  <si>
    <t>Doprava výkonového materiálu</t>
  </si>
  <si>
    <t xml:space="preserve">Vytyčení inženýrských sítí </t>
  </si>
  <si>
    <t xml:space="preserve">Zábory </t>
  </si>
  <si>
    <t>Geodetické zaměření skutečného stavu</t>
  </si>
  <si>
    <t xml:space="preserve">Manipulace s ČEZ D. </t>
  </si>
  <si>
    <t xml:space="preserve">Kolky ke smlouvám </t>
  </si>
  <si>
    <t xml:space="preserve">Administrativní práce se smlouvami </t>
  </si>
  <si>
    <t>Geometrické plány pro ČEZ a SŽ</t>
  </si>
  <si>
    <t>OSTATNENAKLADYVLASTNE</t>
  </si>
  <si>
    <t>Celkové náklady za stavbu 1) + 2)</t>
  </si>
  <si>
    <t>KRYCÍ LIST SOUPISU PRACÍ</t>
  </si>
  <si>
    <t>Objekt:</t>
  </si>
  <si>
    <t>SO 01 - Výkopové práce včetně pokládky kabelového vedení NN a výstavba zásuvkových skříní</t>
  </si>
  <si>
    <t>Náklady z rozpočtu</t>
  </si>
  <si>
    <t>REKAPITULACE ČLENĚNÍ SOUPISU PRACÍ</t>
  </si>
  <si>
    <t>Kód dílu - Popis</t>
  </si>
  <si>
    <t>Cena celkem [CZK]</t>
  </si>
  <si>
    <t>1) Náklady ze soupisu prací</t>
  </si>
  <si>
    <t>-1</t>
  </si>
  <si>
    <t>01. - Cizí trafostanice ČEZ DC_0188</t>
  </si>
  <si>
    <t xml:space="preserve">02. - Trasa od TS k nové elektroměrové skříni. </t>
  </si>
  <si>
    <t>03. - Nová elektroměrová skříň včetně obložení</t>
  </si>
  <si>
    <t>04. - Trasa od elektroměrové skříně k nové zásuvkové skříni č. 1</t>
  </si>
  <si>
    <t>05. - Nový zásuvkový pilíř č. 1</t>
  </si>
  <si>
    <t>06. - Trasa od zas. skříně č. 1 k nové zás. skříni č. 2</t>
  </si>
  <si>
    <t xml:space="preserve">07. - Nová zásuvková skříň č. 2 </t>
  </si>
  <si>
    <t>08. - Trasa od Rozbočení B k nové zásuvkové skříni č. 4</t>
  </si>
  <si>
    <t>09. - Nová zásuvková skříň č. 4</t>
  </si>
  <si>
    <t>10. - Trasa od ROZ. A k nové zásuvkové skříni č. 3</t>
  </si>
  <si>
    <t>11. - Nová zásuvková skříň 3</t>
  </si>
  <si>
    <t>12. - Trasa od zásuvkové skříně č. 3 k vodnímu molu č. 2</t>
  </si>
  <si>
    <t xml:space="preserve">13. - Trasa od zásuvkové skříně č. 2 k molu č. 1 Viking. </t>
  </si>
  <si>
    <t>15. - Ostatní</t>
  </si>
  <si>
    <t>2) Ostatní náklady</t>
  </si>
  <si>
    <t>Zařízení staveniště</t>
  </si>
  <si>
    <t>VRN</t>
  </si>
  <si>
    <t>Projektové práce</t>
  </si>
  <si>
    <t>Územní vlivy</t>
  </si>
  <si>
    <t>Provozní vlivy</t>
  </si>
  <si>
    <t>Jiné VRN</t>
  </si>
  <si>
    <t>Kompletační činnost</t>
  </si>
  <si>
    <t>KOMPLETACNA</t>
  </si>
  <si>
    <t>SOUPIS PRACÍ</t>
  </si>
  <si>
    <t>PČ</t>
  </si>
  <si>
    <t>MJ</t>
  </si>
  <si>
    <t>Množství</t>
  </si>
  <si>
    <t>J.cena [CZK]</t>
  </si>
  <si>
    <t>Cenová soustava</t>
  </si>
  <si>
    <t>J. Nh [h]</t>
  </si>
  <si>
    <t>Nh celkem [h]</t>
  </si>
  <si>
    <t>J. hmotnost [t]</t>
  </si>
  <si>
    <t>Hmotnost celkem [t]</t>
  </si>
  <si>
    <t>J. suť [t]</t>
  </si>
  <si>
    <t>Suť Celkem [t]</t>
  </si>
  <si>
    <t>Náklady soupisu celkem</t>
  </si>
  <si>
    <t>01.</t>
  </si>
  <si>
    <t>Cizí trafostanice ČEZ DC_0188</t>
  </si>
  <si>
    <t>ROZPOCET</t>
  </si>
  <si>
    <t>K</t>
  </si>
  <si>
    <t>741130014</t>
  </si>
  <si>
    <t>Ukončení vodič izolovaný do 120 mm2 v rozváděči nebo na přístroji</t>
  </si>
  <si>
    <t>kus</t>
  </si>
  <si>
    <t>16</t>
  </si>
  <si>
    <t>1272521583</t>
  </si>
  <si>
    <t>423</t>
  </si>
  <si>
    <t>741130017</t>
  </si>
  <si>
    <t>Ukončení vodič izolovaný do 240 mm2 v rozváděči nebo na přístroji</t>
  </si>
  <si>
    <t>330907986</t>
  </si>
  <si>
    <t>421</t>
  </si>
  <si>
    <t>741123218</t>
  </si>
  <si>
    <t>Montáž kabel Al plný nebo laněný kulatý žíla 3x185 až 240 mm2 uložený volně (např. AYKY)</t>
  </si>
  <si>
    <t>m</t>
  </si>
  <si>
    <t>957836447</t>
  </si>
  <si>
    <t>3</t>
  </si>
  <si>
    <t>210120102</t>
  </si>
  <si>
    <t>Montáž pojistkových patron nožových</t>
  </si>
  <si>
    <t>1663082826</t>
  </si>
  <si>
    <t>419</t>
  </si>
  <si>
    <t>M</t>
  </si>
  <si>
    <t>PKB.711552</t>
  </si>
  <si>
    <t>1-AYKY-J 3x240+120 SM/SM</t>
  </si>
  <si>
    <t>km</t>
  </si>
  <si>
    <t>32</t>
  </si>
  <si>
    <t>-1204077065</t>
  </si>
  <si>
    <t>5</t>
  </si>
  <si>
    <t>1225468</t>
  </si>
  <si>
    <t>POJISTKA PHNA2 315A gG OEZ</t>
  </si>
  <si>
    <t>43892513</t>
  </si>
  <si>
    <t>6</t>
  </si>
  <si>
    <t>741128023</t>
  </si>
  <si>
    <t>Příplatek k montáži kabelů za zatažení vodiče a kabelu do 4,00 kg</t>
  </si>
  <si>
    <t>1748022311</t>
  </si>
  <si>
    <t>7</t>
  </si>
  <si>
    <t>767541411</t>
  </si>
  <si>
    <t>Montáž desek zdvojených podlah rozměru 600 x 600 mm</t>
  </si>
  <si>
    <t>m2</t>
  </si>
  <si>
    <t>1610659687</t>
  </si>
  <si>
    <t>8</t>
  </si>
  <si>
    <t>741128002</t>
  </si>
  <si>
    <t>Ostatní práce při montáži vodičů a kabelů - označení dalším štítkem</t>
  </si>
  <si>
    <t>-2044853359</t>
  </si>
  <si>
    <t>9</t>
  </si>
  <si>
    <t>1170227</t>
  </si>
  <si>
    <t>POPISOVACI STITKY LAB-TAPE_A4_BLANK</t>
  </si>
  <si>
    <t>791067541</t>
  </si>
  <si>
    <t>02.</t>
  </si>
  <si>
    <t xml:space="preserve">Trasa od TS k nové elektroměrové skříni. </t>
  </si>
  <si>
    <t>10</t>
  </si>
  <si>
    <t>468021212</t>
  </si>
  <si>
    <t>Rozebrání dlažeb při elektromontážích ručně z dlaždic betonových nebo keramických do písku spáry nezalité</t>
  </si>
  <si>
    <t>64</t>
  </si>
  <si>
    <t>1722987814</t>
  </si>
  <si>
    <t>11</t>
  </si>
  <si>
    <t>460591111</t>
  </si>
  <si>
    <t>Průraz betonu do 0,5 m3</t>
  </si>
  <si>
    <t>m3</t>
  </si>
  <si>
    <t>1028367764</t>
  </si>
  <si>
    <t>12</t>
  </si>
  <si>
    <t>469973111</t>
  </si>
  <si>
    <t>Poplatek za uložení na skládce (skládkovné) stavebního odpadu betonového kód odpadu 17 01 01</t>
  </si>
  <si>
    <t>t</t>
  </si>
  <si>
    <t>-432033430</t>
  </si>
  <si>
    <t>13</t>
  </si>
  <si>
    <t>468011142.1</t>
  </si>
  <si>
    <t>Odstranění podkladu nebo krytu komunikace při elektromontážích ze živice tl přes 5 do 10 cm</t>
  </si>
  <si>
    <t>4</t>
  </si>
  <si>
    <t>1929869665</t>
  </si>
  <si>
    <t>30</t>
  </si>
  <si>
    <t>460030011</t>
  </si>
  <si>
    <t>Sejmutí drnu při elektromontážích jakékoliv tloušťky</t>
  </si>
  <si>
    <t>739154621</t>
  </si>
  <si>
    <t>31</t>
  </si>
  <si>
    <t>460581111</t>
  </si>
  <si>
    <t>Položení drnu včetně zalití vodou na rovině</t>
  </si>
  <si>
    <t>-188006701</t>
  </si>
  <si>
    <t>460641411</t>
  </si>
  <si>
    <t>Zřízení nezabudovaného bednění základových konstrukcí při elektromontážích</t>
  </si>
  <si>
    <t>1903992459</t>
  </si>
  <si>
    <t>33</t>
  </si>
  <si>
    <t>460641412</t>
  </si>
  <si>
    <t>Odstranění nezabudovaného bednění základových konstrukcí při elektromontážích</t>
  </si>
  <si>
    <t>518949097</t>
  </si>
  <si>
    <t>14</t>
  </si>
  <si>
    <t>460161272</t>
  </si>
  <si>
    <t>Hloubení kabelových rýh ručně š 50 cm hl 80 cm v hornině tř I skupiny 3</t>
  </si>
  <si>
    <t>-1359345904</t>
  </si>
  <si>
    <t>422</t>
  </si>
  <si>
    <t>934629167</t>
  </si>
  <si>
    <t>426</t>
  </si>
  <si>
    <t>460791114</t>
  </si>
  <si>
    <t>Montáž trubek ochranných plastových uložených volně do rýhy tuhých D přes 90 do 110 mm</t>
  </si>
  <si>
    <t>-1214310998</t>
  </si>
  <si>
    <t>17</t>
  </si>
  <si>
    <t>210950121</t>
  </si>
  <si>
    <t>Zatažení lana do kanálu nebo tvárnicové trasy</t>
  </si>
  <si>
    <t>-28972075</t>
  </si>
  <si>
    <t>427</t>
  </si>
  <si>
    <t>34571355</t>
  </si>
  <si>
    <t>trubka elektroinstalační ohebná dvouplášťová korugovaná (chránička) D 94/110mm, HDPE+LDPE</t>
  </si>
  <si>
    <t>-648825480</t>
  </si>
  <si>
    <t>19</t>
  </si>
  <si>
    <t>JTA.0013703.URS</t>
  </si>
  <si>
    <t>EXTRUNET - výstražná fólie z polyethylenu šíře 33cm s potiskem</t>
  </si>
  <si>
    <t>-531118846</t>
  </si>
  <si>
    <t>20</t>
  </si>
  <si>
    <t>460671113</t>
  </si>
  <si>
    <t>Výstražná fólie pro krytí kabelů šířky 34 cm</t>
  </si>
  <si>
    <t>-1217706239</t>
  </si>
  <si>
    <t>29</t>
  </si>
  <si>
    <t>460431282</t>
  </si>
  <si>
    <t>Zásyp kabelových rýh ručně se zhutněním š 50 cm hl 80 cm z horniny tř I skupiny 3</t>
  </si>
  <si>
    <t>585149499</t>
  </si>
  <si>
    <t>460871131</t>
  </si>
  <si>
    <t>Podklad vozovky a chodníku ze štěrkopísku se zhutněním při elektromontážích tl do 5 cm</t>
  </si>
  <si>
    <t>1348485559</t>
  </si>
  <si>
    <t>22</t>
  </si>
  <si>
    <t>58337308</t>
  </si>
  <si>
    <t>štěrkopísek frakce 0/2</t>
  </si>
  <si>
    <t>569255318</t>
  </si>
  <si>
    <t>23</t>
  </si>
  <si>
    <t>460871144</t>
  </si>
  <si>
    <t>Podklad vozovky a chodníku ze štěrkodrti se zhutněním při elektromontážích tl přes 15 do 20 cm</t>
  </si>
  <si>
    <t>-1007122030</t>
  </si>
  <si>
    <t>24</t>
  </si>
  <si>
    <t>58344171</t>
  </si>
  <si>
    <t>štěrkodrť frakce 0/32</t>
  </si>
  <si>
    <t>1537087897</t>
  </si>
  <si>
    <t>27</t>
  </si>
  <si>
    <t>460921221</t>
  </si>
  <si>
    <t>Kladení dlažby po překopech při elektromontážích dlaždice betonové 4hranné do lože z kameniva těženého</t>
  </si>
  <si>
    <t>-1204578672</t>
  </si>
  <si>
    <t>28</t>
  </si>
  <si>
    <t>4470199972</t>
  </si>
  <si>
    <t>Beton C12/15 Cemix 310 drenážní 25 kg</t>
  </si>
  <si>
    <t>kg</t>
  </si>
  <si>
    <t>174033761</t>
  </si>
  <si>
    <t>03.</t>
  </si>
  <si>
    <t>Nová elektroměrová skříň včetně obložení</t>
  </si>
  <si>
    <t>35</t>
  </si>
  <si>
    <t>-1301011002</t>
  </si>
  <si>
    <t>36</t>
  </si>
  <si>
    <t>460131113</t>
  </si>
  <si>
    <t>Hloubení nezapažených jam při elektromontážích ručně v hornině tř I skupiny 3</t>
  </si>
  <si>
    <t>568653195</t>
  </si>
  <si>
    <t>50</t>
  </si>
  <si>
    <t>228488357</t>
  </si>
  <si>
    <t>49</t>
  </si>
  <si>
    <t>460641112</t>
  </si>
  <si>
    <t>Základové konstrukce při elektromontážích z monolitického betonu tř. C 12/15</t>
  </si>
  <si>
    <t>-570860026</t>
  </si>
  <si>
    <t>58932312</t>
  </si>
  <si>
    <t>beton C 12/15 kamenivo frakce 0/16</t>
  </si>
  <si>
    <t>-1639560824</t>
  </si>
  <si>
    <t>62</t>
  </si>
  <si>
    <t>HLZ.492100</t>
  </si>
  <si>
    <t>Kari síť KA 17 ø4/150 - ø4/150, rozměr 3 x 2 m</t>
  </si>
  <si>
    <t>-1478425350</t>
  </si>
  <si>
    <t>66</t>
  </si>
  <si>
    <t>31220513</t>
  </si>
  <si>
    <t>drát holý pro svařování plamenem lesklý D 2mm</t>
  </si>
  <si>
    <t>1548278095</t>
  </si>
  <si>
    <t>65</t>
  </si>
  <si>
    <t>HZS1441</t>
  </si>
  <si>
    <t>Hodinová zúčtovací sazba svářeč</t>
  </si>
  <si>
    <t>hod</t>
  </si>
  <si>
    <t>-1981492660</t>
  </si>
  <si>
    <t>63</t>
  </si>
  <si>
    <t>460641221</t>
  </si>
  <si>
    <t>Výztuž základových konstrukcí při elektromontážích svařovanými sítěmi Kari</t>
  </si>
  <si>
    <t>1282654939</t>
  </si>
  <si>
    <t>51</t>
  </si>
  <si>
    <t>254093775</t>
  </si>
  <si>
    <t>37</t>
  </si>
  <si>
    <t>46039112</t>
  </si>
  <si>
    <t xml:space="preserve">Zásyp jam při elektromontážích ručně se zhutněním </t>
  </si>
  <si>
    <t>-399549183</t>
  </si>
  <si>
    <t>34</t>
  </si>
  <si>
    <t>983064893</t>
  </si>
  <si>
    <t>38</t>
  </si>
  <si>
    <t>997013655</t>
  </si>
  <si>
    <t>Poplatek za uložení na skládce (skládkovné) zeminy a kamení kód odpadu 17 05 04</t>
  </si>
  <si>
    <t>-651503416</t>
  </si>
  <si>
    <t>52</t>
  </si>
  <si>
    <t>EL-ČEZ</t>
  </si>
  <si>
    <t>Elektroměrová skříň 1,2x0,65x0,4 s hl. jističem 3x400A s MTP CL 2,2 400/5A, 0,5 S, zkušební svor.</t>
  </si>
  <si>
    <t>176219504</t>
  </si>
  <si>
    <t>53</t>
  </si>
  <si>
    <t>-49084226</t>
  </si>
  <si>
    <t>424</t>
  </si>
  <si>
    <t>668108665</t>
  </si>
  <si>
    <t>55</t>
  </si>
  <si>
    <t>1000295130</t>
  </si>
  <si>
    <t>DT 200140 KP 46 Kabelová příchytka SONAP  40 - 46 mm</t>
  </si>
  <si>
    <t>1990491137</t>
  </si>
  <si>
    <t>56</t>
  </si>
  <si>
    <t>741910611</t>
  </si>
  <si>
    <t>Montáž příchytka kovová pro kabelové lávky a žebříky kabel D do 40 mm</t>
  </si>
  <si>
    <t>1304026644</t>
  </si>
  <si>
    <t>425</t>
  </si>
  <si>
    <t>-1848903879</t>
  </si>
  <si>
    <t>71</t>
  </si>
  <si>
    <t>741123272</t>
  </si>
  <si>
    <t>Montáž kabel Al plný nebo laněný kulatý s papír izolací žíla 3x120+70 až 185+95 mm2 volně (např. AYKYD)</t>
  </si>
  <si>
    <t>2010692460</t>
  </si>
  <si>
    <t>428</t>
  </si>
  <si>
    <t>1366002531</t>
  </si>
  <si>
    <t>429</t>
  </si>
  <si>
    <t>1249387869</t>
  </si>
  <si>
    <t>47</t>
  </si>
  <si>
    <t>1307094366</t>
  </si>
  <si>
    <t>39</t>
  </si>
  <si>
    <t>741128001</t>
  </si>
  <si>
    <t>Ostatní práce při montáži vodičů a kabelů - odjutování a očištění</t>
  </si>
  <si>
    <t>199916470</t>
  </si>
  <si>
    <t>40</t>
  </si>
  <si>
    <t>741420020</t>
  </si>
  <si>
    <t>Montáž svorka hromosvodná s jedním šroubem</t>
  </si>
  <si>
    <t>-1868119759</t>
  </si>
  <si>
    <t>41</t>
  </si>
  <si>
    <t>8500173722</t>
  </si>
  <si>
    <t>Svorka připojovací Kovoblesk SP1 Uni, nerez N-V2A</t>
  </si>
  <si>
    <t>174049002</t>
  </si>
  <si>
    <t>67</t>
  </si>
  <si>
    <t>35442062</t>
  </si>
  <si>
    <t>pás zemnící 30x4mm FeZn</t>
  </si>
  <si>
    <t>-1313113682</t>
  </si>
  <si>
    <t>68</t>
  </si>
  <si>
    <t>741410001</t>
  </si>
  <si>
    <t>Montáž vodič uzemňovací pásek D do 120 mm2 na povrchu</t>
  </si>
  <si>
    <t>-67498118</t>
  </si>
  <si>
    <t>69</t>
  </si>
  <si>
    <t>741410021</t>
  </si>
  <si>
    <t>Montáž vodič uzemňovací pásek průřezu do 120 mm2 v městské zástavbě v zemi</t>
  </si>
  <si>
    <t>1092666589</t>
  </si>
  <si>
    <t>145</t>
  </si>
  <si>
    <t>NRG.1SSM0000200090</t>
  </si>
  <si>
    <t>Manžeta přechodová smršťovací</t>
  </si>
  <si>
    <t>2051111733</t>
  </si>
  <si>
    <t>42</t>
  </si>
  <si>
    <t>ZEM2.1</t>
  </si>
  <si>
    <t>manžeta - označení uzemnění - zelenožlutá</t>
  </si>
  <si>
    <t>-705122595</t>
  </si>
  <si>
    <t>146</t>
  </si>
  <si>
    <t>1SSM0000200090</t>
  </si>
  <si>
    <t>Manžeta smršťovací</t>
  </si>
  <si>
    <t>-1317878189</t>
  </si>
  <si>
    <t>43</t>
  </si>
  <si>
    <t>35442110</t>
  </si>
  <si>
    <t>štítek plastový - čísla svodů</t>
  </si>
  <si>
    <t>992093284</t>
  </si>
  <si>
    <t>44</t>
  </si>
  <si>
    <t>250794635</t>
  </si>
  <si>
    <t>57</t>
  </si>
  <si>
    <t>KMB.PB211</t>
  </si>
  <si>
    <t>KMB cihla plná odlehčená VF (290x140x65 mm)</t>
  </si>
  <si>
    <t>-1803859749</t>
  </si>
  <si>
    <t>58</t>
  </si>
  <si>
    <t>4470030105</t>
  </si>
  <si>
    <t>Malta cementová SAKRET ZM 10 30 kg</t>
  </si>
  <si>
    <t>-1922432698</t>
  </si>
  <si>
    <t>59</t>
  </si>
  <si>
    <t>VASPOpísk.3</t>
  </si>
  <si>
    <t xml:space="preserve">Betonový obklad pískovec antracit 6,5 x 23,4 x 3 </t>
  </si>
  <si>
    <t xml:space="preserve">m2 </t>
  </si>
  <si>
    <t>949542036</t>
  </si>
  <si>
    <t>60</t>
  </si>
  <si>
    <t>KBB.10300100314</t>
  </si>
  <si>
    <t>Flexkleber - elastické cementové lepidlo 25kg</t>
  </si>
  <si>
    <t>917622032</t>
  </si>
  <si>
    <t>61</t>
  </si>
  <si>
    <t>HZS1302</t>
  </si>
  <si>
    <t>Hodinová zúčtovací sazba zedník specialista</t>
  </si>
  <si>
    <t>1319501936</t>
  </si>
  <si>
    <t>04.</t>
  </si>
  <si>
    <t>Trasa od elektroměrové skříně k nové zásuvkové skříni č. 1</t>
  </si>
  <si>
    <t>430</t>
  </si>
  <si>
    <t>-2050899834</t>
  </si>
  <si>
    <t>99</t>
  </si>
  <si>
    <t>-1088219177</t>
  </si>
  <si>
    <t>431</t>
  </si>
  <si>
    <t>776707152</t>
  </si>
  <si>
    <t>432</t>
  </si>
  <si>
    <t>-1450441028</t>
  </si>
  <si>
    <t>76</t>
  </si>
  <si>
    <t>1351981636</t>
  </si>
  <si>
    <t>77</t>
  </si>
  <si>
    <t>256</t>
  </si>
  <si>
    <t>1294421918</t>
  </si>
  <si>
    <t>78</t>
  </si>
  <si>
    <t>468011142.1.1</t>
  </si>
  <si>
    <t>-1192542811</t>
  </si>
  <si>
    <t>79</t>
  </si>
  <si>
    <t>468041112</t>
  </si>
  <si>
    <t>Řezání betonového podkladu nebo krytu při elektromontážích hl přes 10 do 15 cm</t>
  </si>
  <si>
    <t>-488079827</t>
  </si>
  <si>
    <t>80</t>
  </si>
  <si>
    <t>469973117</t>
  </si>
  <si>
    <t>Poplatek za uložení na skládce (skládkovné) odpadu asfaltového bez dehtu kód odpadu 17 03 02</t>
  </si>
  <si>
    <t>-1228800166</t>
  </si>
  <si>
    <t>81</t>
  </si>
  <si>
    <t>58344197</t>
  </si>
  <si>
    <t>štěrkodrť frakce 0/63</t>
  </si>
  <si>
    <t>-761958095</t>
  </si>
  <si>
    <t>82</t>
  </si>
  <si>
    <t>460871133</t>
  </si>
  <si>
    <t>Podklad vozovky a chodníku ze štěrkopísku se zhutněním při elektromontážích tl přes 10 do 15 cm</t>
  </si>
  <si>
    <t>508493940</t>
  </si>
  <si>
    <t>83</t>
  </si>
  <si>
    <t>SCC8/10</t>
  </si>
  <si>
    <t xml:space="preserve">BETON SC C8/10 </t>
  </si>
  <si>
    <t>-1323612174</t>
  </si>
  <si>
    <t>84</t>
  </si>
  <si>
    <t>460921122</t>
  </si>
  <si>
    <t>Vyspravení krytu komunikací po překopech při elektromontážích asfaltovým betonem tl 6 cm</t>
  </si>
  <si>
    <t>-1151737691</t>
  </si>
  <si>
    <t>85</t>
  </si>
  <si>
    <t>BRM.R5746</t>
  </si>
  <si>
    <t>VEDASIN E-VA, penetrační nátěr na bázi asfaltové emulze</t>
  </si>
  <si>
    <t>litr</t>
  </si>
  <si>
    <t>632870809</t>
  </si>
  <si>
    <t>86</t>
  </si>
  <si>
    <t>58943115</t>
  </si>
  <si>
    <t>beton asfaltový podkladní ACP 16S pojivo asfalt 50/70</t>
  </si>
  <si>
    <t>-642550223</t>
  </si>
  <si>
    <t>87</t>
  </si>
  <si>
    <t>11162550</t>
  </si>
  <si>
    <t>emulze asfaltová spojovací</t>
  </si>
  <si>
    <t>289943617</t>
  </si>
  <si>
    <t>88</t>
  </si>
  <si>
    <t>58942406</t>
  </si>
  <si>
    <t>beton asfaltový vrstva obrusná ACO 11+ pojivo asfalt 50/70</t>
  </si>
  <si>
    <t>-617301143</t>
  </si>
  <si>
    <t>89</t>
  </si>
  <si>
    <t>460921121</t>
  </si>
  <si>
    <t>Vyspravení krytu komunikací po překopech při elektromontážích asfaltovým betonem tl 3 cm</t>
  </si>
  <si>
    <t>-1884331013</t>
  </si>
  <si>
    <t>90</t>
  </si>
  <si>
    <t>995514297</t>
  </si>
  <si>
    <t>178</t>
  </si>
  <si>
    <t>10364100</t>
  </si>
  <si>
    <t>zemina pro terénní úpravy - tříděná</t>
  </si>
  <si>
    <t>-1282308142</t>
  </si>
  <si>
    <t>91</t>
  </si>
  <si>
    <t>460161312</t>
  </si>
  <si>
    <t>Hloubení kabelových rýh ručně š 50 cm hl 120 cm v hornině tř I skupiny 3</t>
  </si>
  <si>
    <t>-1170248468</t>
  </si>
  <si>
    <t>92</t>
  </si>
  <si>
    <t>460431332</t>
  </si>
  <si>
    <t>Zásyp kabelových rýh ručně se zhutněním š 50 cm hl 120 cm z horniny tř I skupiny 3</t>
  </si>
  <si>
    <t>-188184220</t>
  </si>
  <si>
    <t>93</t>
  </si>
  <si>
    <t>-263443524</t>
  </si>
  <si>
    <t>94</t>
  </si>
  <si>
    <t>-959815092</t>
  </si>
  <si>
    <t>95</t>
  </si>
  <si>
    <t>-653177825</t>
  </si>
  <si>
    <t>96</t>
  </si>
  <si>
    <t>-1494554442</t>
  </si>
  <si>
    <t>102</t>
  </si>
  <si>
    <t>-1263439793</t>
  </si>
  <si>
    <t>103</t>
  </si>
  <si>
    <t>142951869</t>
  </si>
  <si>
    <t>104</t>
  </si>
  <si>
    <t>460030021</t>
  </si>
  <si>
    <t>Odstranění dřevitého porostu z křovin a stromů měkkého středně hustého při elektromontážích</t>
  </si>
  <si>
    <t>-799321524</t>
  </si>
  <si>
    <t>310</t>
  </si>
  <si>
    <t>NUCNICKY</t>
  </si>
  <si>
    <t>Zásypový písek netříděný</t>
  </si>
  <si>
    <t>819172491</t>
  </si>
  <si>
    <t>311</t>
  </si>
  <si>
    <t>460431232</t>
  </si>
  <si>
    <t>Zásyp kabelových rýh ručně se zhutněním š 50 cm hl 30 cm z horniny tř I skupiny 3</t>
  </si>
  <si>
    <t>1188585813</t>
  </si>
  <si>
    <t>05.</t>
  </si>
  <si>
    <t>Nový zásuvkový pilíř č. 1</t>
  </si>
  <si>
    <t>105</t>
  </si>
  <si>
    <t>1217378301</t>
  </si>
  <si>
    <t>106</t>
  </si>
  <si>
    <t>1162339709</t>
  </si>
  <si>
    <t>107</t>
  </si>
  <si>
    <t>-18141073</t>
  </si>
  <si>
    <t>108</t>
  </si>
  <si>
    <t>483789409</t>
  </si>
  <si>
    <t>109</t>
  </si>
  <si>
    <t>1684598344</t>
  </si>
  <si>
    <t>110</t>
  </si>
  <si>
    <t>909774677</t>
  </si>
  <si>
    <t>111</t>
  </si>
  <si>
    <t>-1901750443</t>
  </si>
  <si>
    <t>112</t>
  </si>
  <si>
    <t>1654138159</t>
  </si>
  <si>
    <t>113</t>
  </si>
  <si>
    <t>-2104531377</t>
  </si>
  <si>
    <t>114</t>
  </si>
  <si>
    <t>-970923212</t>
  </si>
  <si>
    <t>115</t>
  </si>
  <si>
    <t>1837494961</t>
  </si>
  <si>
    <t>116</t>
  </si>
  <si>
    <t>-69695537</t>
  </si>
  <si>
    <t>117</t>
  </si>
  <si>
    <t>156776973</t>
  </si>
  <si>
    <t>118</t>
  </si>
  <si>
    <t>ZÁS1</t>
  </si>
  <si>
    <t>Zásuvkovou skříň hl. jist. 3x400 1x hl. jistič podružný3x400A, měřící převodové transformátory proudu pro podružné měření, měření zátěže pro každou fázi, 2x 63A zásuvka 400V, 2x 32A zásuvka 400V, 9x 16A zásuvka 230V, 2x jističochránič 63A, 2x jističochrán</t>
  </si>
  <si>
    <t>-1187135774</t>
  </si>
  <si>
    <t>119</t>
  </si>
  <si>
    <t>-4961298</t>
  </si>
  <si>
    <t>120</t>
  </si>
  <si>
    <t>741130012</t>
  </si>
  <si>
    <t>Ukončení vodič izolovaný do 70 mm2 v rozváděči nebo na přístroji</t>
  </si>
  <si>
    <t>656591689</t>
  </si>
  <si>
    <t>121</t>
  </si>
  <si>
    <t>394500819</t>
  </si>
  <si>
    <t>122</t>
  </si>
  <si>
    <t>-822517369</t>
  </si>
  <si>
    <t>123</t>
  </si>
  <si>
    <t>2000000059</t>
  </si>
  <si>
    <t>1-AYKY-J 3x120+70 SM/RE</t>
  </si>
  <si>
    <t>1741799080</t>
  </si>
  <si>
    <t>433</t>
  </si>
  <si>
    <t>-46640241</t>
  </si>
  <si>
    <t>434</t>
  </si>
  <si>
    <t>1522098258</t>
  </si>
  <si>
    <t>435</t>
  </si>
  <si>
    <t>-1468756270</t>
  </si>
  <si>
    <t>124</t>
  </si>
  <si>
    <t>-2095978985</t>
  </si>
  <si>
    <t>128</t>
  </si>
  <si>
    <t>-428493455</t>
  </si>
  <si>
    <t>129</t>
  </si>
  <si>
    <t>-1260378110</t>
  </si>
  <si>
    <t>130</t>
  </si>
  <si>
    <t>-2107633000</t>
  </si>
  <si>
    <t>131</t>
  </si>
  <si>
    <t>-1622693825</t>
  </si>
  <si>
    <t>132</t>
  </si>
  <si>
    <t>-1228090287</t>
  </si>
  <si>
    <t>133</t>
  </si>
  <si>
    <t>-209826807</t>
  </si>
  <si>
    <t>147</t>
  </si>
  <si>
    <t>553795141</t>
  </si>
  <si>
    <t>148</t>
  </si>
  <si>
    <t>263783779</t>
  </si>
  <si>
    <t>149</t>
  </si>
  <si>
    <t>1081578343</t>
  </si>
  <si>
    <t>135</t>
  </si>
  <si>
    <t>-486525896</t>
  </si>
  <si>
    <t>136</t>
  </si>
  <si>
    <t>332274481</t>
  </si>
  <si>
    <t>137</t>
  </si>
  <si>
    <t>1144776342</t>
  </si>
  <si>
    <t>138</t>
  </si>
  <si>
    <t>-194594283</t>
  </si>
  <si>
    <t>139</t>
  </si>
  <si>
    <t>632680548</t>
  </si>
  <si>
    <t>140</t>
  </si>
  <si>
    <t>-1089743800</t>
  </si>
  <si>
    <t>141</t>
  </si>
  <si>
    <t>-422461012</t>
  </si>
  <si>
    <t>06.</t>
  </si>
  <si>
    <t>Trasa od zas. skříně č. 1 k nové zás. skříni č. 2</t>
  </si>
  <si>
    <t>151</t>
  </si>
  <si>
    <t>1339254196</t>
  </si>
  <si>
    <t>152</t>
  </si>
  <si>
    <t>-1696873494</t>
  </si>
  <si>
    <t>150</t>
  </si>
  <si>
    <t>460633412</t>
  </si>
  <si>
    <t>Koncová jáma pro protlak výkop včetně zásypu strojně v hornině tř. těžitelnosti II skupiny 3 v omezeném prostoru</t>
  </si>
  <si>
    <t>1418944865</t>
  </si>
  <si>
    <t>153</t>
  </si>
  <si>
    <t>460631115</t>
  </si>
  <si>
    <t>Neřízený zemní protlak při elektromontážích v hornině tř. těžitelnosti I skupiny 1 a 2 vnějšího průměru přes 90 do 110 mm</t>
  </si>
  <si>
    <t>677622697</t>
  </si>
  <si>
    <t>154</t>
  </si>
  <si>
    <t>460632113</t>
  </si>
  <si>
    <t>Startovací jáma pro protlak výkop včetně zásypu ručně v hornině tř. těžitelnosti I skupiny 3</t>
  </si>
  <si>
    <t>-1239968662</t>
  </si>
  <si>
    <t>171</t>
  </si>
  <si>
    <t>468021221</t>
  </si>
  <si>
    <t>Rozebrání dlažeb při elektromontážích ručně z dlaždic zámkových do písku spáry nezalité</t>
  </si>
  <si>
    <t>-2007226193</t>
  </si>
  <si>
    <t>172</t>
  </si>
  <si>
    <t>460911122</t>
  </si>
  <si>
    <t>Očištění dlaždic betonových tvarovaných nebo zámkových z rozebraných dlažeb při elektromontážích</t>
  </si>
  <si>
    <t>541984973</t>
  </si>
  <si>
    <t>174</t>
  </si>
  <si>
    <t>1916691393</t>
  </si>
  <si>
    <t>173</t>
  </si>
  <si>
    <t>460881612</t>
  </si>
  <si>
    <t>Kladení dlažby z dlaždic betonových tvarovaných a zámkových do lože z kameniva těženého při elektromontážích</t>
  </si>
  <si>
    <t>1525821112</t>
  </si>
  <si>
    <t>163</t>
  </si>
  <si>
    <t>-1517528395</t>
  </si>
  <si>
    <t>175</t>
  </si>
  <si>
    <t>1370454544</t>
  </si>
  <si>
    <t>176</t>
  </si>
  <si>
    <t>-260848227</t>
  </si>
  <si>
    <t>162</t>
  </si>
  <si>
    <t>-1068340048</t>
  </si>
  <si>
    <t>155</t>
  </si>
  <si>
    <t>-1215418921</t>
  </si>
  <si>
    <t>156</t>
  </si>
  <si>
    <t>460791113</t>
  </si>
  <si>
    <t>Montáž trubek ochranných plastových uložených volně do rýhy tuhých D přes 50 do 90 mm</t>
  </si>
  <si>
    <t>-359272655</t>
  </si>
  <si>
    <t>157</t>
  </si>
  <si>
    <t>-803466127</t>
  </si>
  <si>
    <t>158</t>
  </si>
  <si>
    <t>34571354</t>
  </si>
  <si>
    <t>trubka elektroinstalační ohebná dvouplášťová korugovaná (chránička) D 75/90mm, HDPE+LDPE</t>
  </si>
  <si>
    <t>354886137</t>
  </si>
  <si>
    <t>160</t>
  </si>
  <si>
    <t>-1409561604</t>
  </si>
  <si>
    <t>161</t>
  </si>
  <si>
    <t>-1464817940</t>
  </si>
  <si>
    <t>164</t>
  </si>
  <si>
    <t>1781434486</t>
  </si>
  <si>
    <t>177</t>
  </si>
  <si>
    <t>-1540429465</t>
  </si>
  <si>
    <t>165</t>
  </si>
  <si>
    <t>1900604962</t>
  </si>
  <si>
    <t>166</t>
  </si>
  <si>
    <t>-1395375398</t>
  </si>
  <si>
    <t>167</t>
  </si>
  <si>
    <t>1607393145</t>
  </si>
  <si>
    <t>168</t>
  </si>
  <si>
    <t>9073296</t>
  </si>
  <si>
    <t>179</t>
  </si>
  <si>
    <t>460242211</t>
  </si>
  <si>
    <t>Provizorní zajištění kabelů ve výkopech při jejich křížení</t>
  </si>
  <si>
    <t>1214572015</t>
  </si>
  <si>
    <t>312</t>
  </si>
  <si>
    <t>1132068403</t>
  </si>
  <si>
    <t>313</t>
  </si>
  <si>
    <t>-1613142081</t>
  </si>
  <si>
    <t>07.</t>
  </si>
  <si>
    <t xml:space="preserve">Nová zásuvková skříň č. 2 </t>
  </si>
  <si>
    <t>180</t>
  </si>
  <si>
    <t>292631678</t>
  </si>
  <si>
    <t>181</t>
  </si>
  <si>
    <t>-1892530823</t>
  </si>
  <si>
    <t>182</t>
  </si>
  <si>
    <t>-1696423426</t>
  </si>
  <si>
    <t>183</t>
  </si>
  <si>
    <t>979359105</t>
  </si>
  <si>
    <t>184</t>
  </si>
  <si>
    <t>-1418768355</t>
  </si>
  <si>
    <t>185</t>
  </si>
  <si>
    <t>2097963520</t>
  </si>
  <si>
    <t>186</t>
  </si>
  <si>
    <t>1919512341</t>
  </si>
  <si>
    <t>187</t>
  </si>
  <si>
    <t>248566674</t>
  </si>
  <si>
    <t>188</t>
  </si>
  <si>
    <t>-50994832</t>
  </si>
  <si>
    <t>189</t>
  </si>
  <si>
    <t>-518129267</t>
  </si>
  <si>
    <t>190</t>
  </si>
  <si>
    <t>-222254590</t>
  </si>
  <si>
    <t>191</t>
  </si>
  <si>
    <t>-1040770318</t>
  </si>
  <si>
    <t>192</t>
  </si>
  <si>
    <t>-572952824</t>
  </si>
  <si>
    <t>193</t>
  </si>
  <si>
    <t>ZÁS2</t>
  </si>
  <si>
    <t xml:space="preserve">Zásuvková skříňč. 2  (1x hl. jističpodružný 3x 160A, měřící převodové transformátory proudu pro podružné měření, měření zátěže pro každou fázi, 2x 63A zásuvka 400V, 2x 32A zásuvka 400V, 1x 16A zásuvka 400A, 9x 16A zásuvka 230V, 2x jističochráni č 63A, 2x </t>
  </si>
  <si>
    <t>1021070776</t>
  </si>
  <si>
    <t>194</t>
  </si>
  <si>
    <t>-1442021772</t>
  </si>
  <si>
    <t>195</t>
  </si>
  <si>
    <t>236992237</t>
  </si>
  <si>
    <t>196</t>
  </si>
  <si>
    <t>-960070763</t>
  </si>
  <si>
    <t>197</t>
  </si>
  <si>
    <t>85374269</t>
  </si>
  <si>
    <t>198</t>
  </si>
  <si>
    <t>902828724</t>
  </si>
  <si>
    <t>436</t>
  </si>
  <si>
    <t>PKB.712072</t>
  </si>
  <si>
    <t>1-AYKY-J 4x70 RE</t>
  </si>
  <si>
    <t>-1838223764</t>
  </si>
  <si>
    <t>200</t>
  </si>
  <si>
    <t>-39199294</t>
  </si>
  <si>
    <t>437</t>
  </si>
  <si>
    <t>741123227</t>
  </si>
  <si>
    <t>Montáž kabel Al plný nebo laněný kulatý žíla 4x70 až 95 mm2 uložený volně (např. AYKY)</t>
  </si>
  <si>
    <t>-917271996</t>
  </si>
  <si>
    <t>205</t>
  </si>
  <si>
    <t>1390595913</t>
  </si>
  <si>
    <t>206</t>
  </si>
  <si>
    <t>47415625</t>
  </si>
  <si>
    <t>207</t>
  </si>
  <si>
    <t>-360489273</t>
  </si>
  <si>
    <t>208</t>
  </si>
  <si>
    <t>-430110108</t>
  </si>
  <si>
    <t>209</t>
  </si>
  <si>
    <t>-1830368142</t>
  </si>
  <si>
    <t>210</t>
  </si>
  <si>
    <t>1848881984</t>
  </si>
  <si>
    <t>211</t>
  </si>
  <si>
    <t>-687888437</t>
  </si>
  <si>
    <t>212</t>
  </si>
  <si>
    <t>808652932</t>
  </si>
  <si>
    <t>213</t>
  </si>
  <si>
    <t>-1135613066</t>
  </si>
  <si>
    <t>214</t>
  </si>
  <si>
    <t>1485194561</t>
  </si>
  <si>
    <t>215</t>
  </si>
  <si>
    <t>-915531267</t>
  </si>
  <si>
    <t>216</t>
  </si>
  <si>
    <t>-912925510</t>
  </si>
  <si>
    <t>217</t>
  </si>
  <si>
    <t>-711842790</t>
  </si>
  <si>
    <t>218</t>
  </si>
  <si>
    <t>-710783833</t>
  </si>
  <si>
    <t>219</t>
  </si>
  <si>
    <t>1822425168</t>
  </si>
  <si>
    <t>220</t>
  </si>
  <si>
    <t>1831262963</t>
  </si>
  <si>
    <t>08.</t>
  </si>
  <si>
    <t>Trasa od Rozbočení B k nové zásuvkové skříni č. 4</t>
  </si>
  <si>
    <t>221</t>
  </si>
  <si>
    <t>2124334952</t>
  </si>
  <si>
    <t>222</t>
  </si>
  <si>
    <t>-1053527133</t>
  </si>
  <si>
    <t>238</t>
  </si>
  <si>
    <t>-791139249</t>
  </si>
  <si>
    <t>239</t>
  </si>
  <si>
    <t>766139050</t>
  </si>
  <si>
    <t>223</t>
  </si>
  <si>
    <t>307588134</t>
  </si>
  <si>
    <t>224</t>
  </si>
  <si>
    <t>-571030256</t>
  </si>
  <si>
    <t>225</t>
  </si>
  <si>
    <t>1362964886</t>
  </si>
  <si>
    <t>226</t>
  </si>
  <si>
    <t>-473296667</t>
  </si>
  <si>
    <t>227</t>
  </si>
  <si>
    <t>1248248297</t>
  </si>
  <si>
    <t>228</t>
  </si>
  <si>
    <t>1324207918</t>
  </si>
  <si>
    <t>229</t>
  </si>
  <si>
    <t>-1675832408</t>
  </si>
  <si>
    <t>231</t>
  </si>
  <si>
    <t>1942323001</t>
  </si>
  <si>
    <t>232</t>
  </si>
  <si>
    <t>496040221</t>
  </si>
  <si>
    <t>233</t>
  </si>
  <si>
    <t>254015799</t>
  </si>
  <si>
    <t>234</t>
  </si>
  <si>
    <t>2059842557</t>
  </si>
  <si>
    <t>235</t>
  </si>
  <si>
    <t>1767451061</t>
  </si>
  <si>
    <t>236</t>
  </si>
  <si>
    <t>1967722235</t>
  </si>
  <si>
    <t>237</t>
  </si>
  <si>
    <t>1927080193</t>
  </si>
  <si>
    <t>314</t>
  </si>
  <si>
    <t>481149653</t>
  </si>
  <si>
    <t>315</t>
  </si>
  <si>
    <t>-23294593</t>
  </si>
  <si>
    <t>318</t>
  </si>
  <si>
    <t>460881511</t>
  </si>
  <si>
    <t>Kladení dlažby z kostek kamenných velkých do lože z kameniva těženého při elektromontážích</t>
  </si>
  <si>
    <t>-1209822484</t>
  </si>
  <si>
    <t>319</t>
  </si>
  <si>
    <t>468021231</t>
  </si>
  <si>
    <t>Rozebrání dlažeb při elektromontážích ručně z kamene do písku spáry zalité</t>
  </si>
  <si>
    <t>1689240279</t>
  </si>
  <si>
    <t>09.</t>
  </si>
  <si>
    <t>Nová zásuvková skříň č. 4</t>
  </si>
  <si>
    <t>240</t>
  </si>
  <si>
    <t>-546225220</t>
  </si>
  <si>
    <t>241</t>
  </si>
  <si>
    <t>1022469490</t>
  </si>
  <si>
    <t>242</t>
  </si>
  <si>
    <t>990946684</t>
  </si>
  <si>
    <t>243</t>
  </si>
  <si>
    <t>-814743220</t>
  </si>
  <si>
    <t>244</t>
  </si>
  <si>
    <t>810678263</t>
  </si>
  <si>
    <t>245</t>
  </si>
  <si>
    <t>2069212189</t>
  </si>
  <si>
    <t>246</t>
  </si>
  <si>
    <t>213551775</t>
  </si>
  <si>
    <t>247</t>
  </si>
  <si>
    <t>-1891627171</t>
  </si>
  <si>
    <t>248</t>
  </si>
  <si>
    <t>-798252592</t>
  </si>
  <si>
    <t>249</t>
  </si>
  <si>
    <t>15464599</t>
  </si>
  <si>
    <t>250</t>
  </si>
  <si>
    <t>-1640263897</t>
  </si>
  <si>
    <t>251</t>
  </si>
  <si>
    <t>779809105</t>
  </si>
  <si>
    <t>252</t>
  </si>
  <si>
    <t>1773589936</t>
  </si>
  <si>
    <t>253</t>
  </si>
  <si>
    <t>ZÁS4</t>
  </si>
  <si>
    <t xml:space="preserve">Zásuvková skříňč. 4  (1x hl. jistič podružný 3x 63A, měřící převodové transformátory proudu pro podružné měření, měření zátěže pro každou fázi, 4x 32A zásuvka 400V, 9x 16A zásuvka 230 V, 4x jističochránič 40A, 3x jističochránič 25A, 4x 3f. jistič 32A, 1x </t>
  </si>
  <si>
    <t>522423644</t>
  </si>
  <si>
    <t>255</t>
  </si>
  <si>
    <t>1178302023</t>
  </si>
  <si>
    <t>1545045688</t>
  </si>
  <si>
    <t>257</t>
  </si>
  <si>
    <t>970581040</t>
  </si>
  <si>
    <t>259</t>
  </si>
  <si>
    <t>361198854</t>
  </si>
  <si>
    <t>439</t>
  </si>
  <si>
    <t>-1793566422</t>
  </si>
  <si>
    <t>438</t>
  </si>
  <si>
    <t>922350624</t>
  </si>
  <si>
    <t>265</t>
  </si>
  <si>
    <t>-1691796549</t>
  </si>
  <si>
    <t>266</t>
  </si>
  <si>
    <t>1021331776</t>
  </si>
  <si>
    <t>267</t>
  </si>
  <si>
    <t>-2137905766</t>
  </si>
  <si>
    <t>268</t>
  </si>
  <si>
    <t>-1227296344</t>
  </si>
  <si>
    <t>269</t>
  </si>
  <si>
    <t>1874015464</t>
  </si>
  <si>
    <t>270</t>
  </si>
  <si>
    <t>-82027362</t>
  </si>
  <si>
    <t>271</t>
  </si>
  <si>
    <t>-556641898</t>
  </si>
  <si>
    <t>272</t>
  </si>
  <si>
    <t>-1775981266</t>
  </si>
  <si>
    <t>273</t>
  </si>
  <si>
    <t>842530787</t>
  </si>
  <si>
    <t>274</t>
  </si>
  <si>
    <t>1090382425</t>
  </si>
  <si>
    <t>275</t>
  </si>
  <si>
    <t>1344637217</t>
  </si>
  <si>
    <t>276</t>
  </si>
  <si>
    <t>-1638092154</t>
  </si>
  <si>
    <t>277</t>
  </si>
  <si>
    <t>-188878282</t>
  </si>
  <si>
    <t>278</t>
  </si>
  <si>
    <t>-1815671496</t>
  </si>
  <si>
    <t>279</t>
  </si>
  <si>
    <t>2112567603</t>
  </si>
  <si>
    <t>280</t>
  </si>
  <si>
    <t>-1552296061</t>
  </si>
  <si>
    <t>10.</t>
  </si>
  <si>
    <t>Trasa od ROZ. A k nové zásuvkové skříni č. 3</t>
  </si>
  <si>
    <t>285</t>
  </si>
  <si>
    <t>-65929917</t>
  </si>
  <si>
    <t>412</t>
  </si>
  <si>
    <t>2043713224</t>
  </si>
  <si>
    <t>289</t>
  </si>
  <si>
    <t>141498543</t>
  </si>
  <si>
    <t>290</t>
  </si>
  <si>
    <t>1416757369</t>
  </si>
  <si>
    <t>291</t>
  </si>
  <si>
    <t>797821620</t>
  </si>
  <si>
    <t>283</t>
  </si>
  <si>
    <t>-349293946</t>
  </si>
  <si>
    <t>292</t>
  </si>
  <si>
    <t>1522961766</t>
  </si>
  <si>
    <t>293</t>
  </si>
  <si>
    <t>353362251</t>
  </si>
  <si>
    <t>294</t>
  </si>
  <si>
    <t>-405411770</t>
  </si>
  <si>
    <t>295</t>
  </si>
  <si>
    <t>-1718353031</t>
  </si>
  <si>
    <t>296</t>
  </si>
  <si>
    <t>-1726507925</t>
  </si>
  <si>
    <t>302</t>
  </si>
  <si>
    <t>1371367631</t>
  </si>
  <si>
    <t>303</t>
  </si>
  <si>
    <t>-661825153</t>
  </si>
  <si>
    <t>304</t>
  </si>
  <si>
    <t>524910128</t>
  </si>
  <si>
    <t>305</t>
  </si>
  <si>
    <t>1789832395</t>
  </si>
  <si>
    <t>306</t>
  </si>
  <si>
    <t>2136258965</t>
  </si>
  <si>
    <t>307</t>
  </si>
  <si>
    <t>-75779138</t>
  </si>
  <si>
    <t>308</t>
  </si>
  <si>
    <t>-1035633549</t>
  </si>
  <si>
    <t>309</t>
  </si>
  <si>
    <t>886931296</t>
  </si>
  <si>
    <t>379</t>
  </si>
  <si>
    <t>468022232</t>
  </si>
  <si>
    <t>Rozebrání dlažeb při elektromontážích ručně z kamene do malty spáry nezalité</t>
  </si>
  <si>
    <t>1527356287</t>
  </si>
  <si>
    <t>380</t>
  </si>
  <si>
    <t>460911111</t>
  </si>
  <si>
    <t>Očištění kostek kamenných velkých z rozebraných dlažeb při elektromontážích</t>
  </si>
  <si>
    <t>2088898433</t>
  </si>
  <si>
    <t>381</t>
  </si>
  <si>
    <t>-84820755</t>
  </si>
  <si>
    <t>297</t>
  </si>
  <si>
    <t>1855694576</t>
  </si>
  <si>
    <t>298</t>
  </si>
  <si>
    <t>-43912169</t>
  </si>
  <si>
    <t>299</t>
  </si>
  <si>
    <t>-461945911</t>
  </si>
  <si>
    <t>300</t>
  </si>
  <si>
    <t>1284828906</t>
  </si>
  <si>
    <t>301</t>
  </si>
  <si>
    <t>-121324731</t>
  </si>
  <si>
    <t>316</t>
  </si>
  <si>
    <t>1612587140</t>
  </si>
  <si>
    <t>317</t>
  </si>
  <si>
    <t>-75421052</t>
  </si>
  <si>
    <t>11.</t>
  </si>
  <si>
    <t>Nová zásuvková skříň 3</t>
  </si>
  <si>
    <t>320</t>
  </si>
  <si>
    <t>-1083612364</t>
  </si>
  <si>
    <t>331</t>
  </si>
  <si>
    <t>1976089822</t>
  </si>
  <si>
    <t>332</t>
  </si>
  <si>
    <t>444305324</t>
  </si>
  <si>
    <t>333</t>
  </si>
  <si>
    <t>ZÁS3</t>
  </si>
  <si>
    <t>Zásuvková skříňč. 3  1x hl. jistič podružný 3x160A, 1x hl. jistič podružnýmolo 3x400A, měří. převodové transformátory proudu pro podružné měření, podružné měření,  měření zátěže pro každou fázi, 2x 63A zásuvka 3f, 2x 32A zásuvka 3f., 1x 16A zásuvka 3f., 9</t>
  </si>
  <si>
    <t>221650792</t>
  </si>
  <si>
    <t>335</t>
  </si>
  <si>
    <t>725229393</t>
  </si>
  <si>
    <t>336</t>
  </si>
  <si>
    <t>-925688235</t>
  </si>
  <si>
    <t>359</t>
  </si>
  <si>
    <t>-1468214071</t>
  </si>
  <si>
    <t>358</t>
  </si>
  <si>
    <t>-1021385531</t>
  </si>
  <si>
    <t>334</t>
  </si>
  <si>
    <t>1519543371</t>
  </si>
  <si>
    <t>364</t>
  </si>
  <si>
    <t>34113267</t>
  </si>
  <si>
    <t>kabel Instalační flexibilní jádro Cu lanované izolace pryž plášť pryž chloroprenová 450/750V (H07RN-F) 4x25mm2</t>
  </si>
  <si>
    <t>-163496752</t>
  </si>
  <si>
    <t>360</t>
  </si>
  <si>
    <t>-2034837453</t>
  </si>
  <si>
    <t>340</t>
  </si>
  <si>
    <t>1889574190</t>
  </si>
  <si>
    <t>341</t>
  </si>
  <si>
    <t>2075443970</t>
  </si>
  <si>
    <t>342</t>
  </si>
  <si>
    <t>-951860127</t>
  </si>
  <si>
    <t>343</t>
  </si>
  <si>
    <t>1731877394</t>
  </si>
  <si>
    <t>344</t>
  </si>
  <si>
    <t>604651644</t>
  </si>
  <si>
    <t>345</t>
  </si>
  <si>
    <t>-1295922165</t>
  </si>
  <si>
    <t>346</t>
  </si>
  <si>
    <t>-898918013</t>
  </si>
  <si>
    <t>347</t>
  </si>
  <si>
    <t>730587018</t>
  </si>
  <si>
    <t>348</t>
  </si>
  <si>
    <t>-1290259110</t>
  </si>
  <si>
    <t>349</t>
  </si>
  <si>
    <t>1312799789</t>
  </si>
  <si>
    <t>350</t>
  </si>
  <si>
    <t>1064252107</t>
  </si>
  <si>
    <t>351</t>
  </si>
  <si>
    <t>-533407575</t>
  </si>
  <si>
    <t>352</t>
  </si>
  <si>
    <t>1228565690</t>
  </si>
  <si>
    <t>353</t>
  </si>
  <si>
    <t>895345817</t>
  </si>
  <si>
    <t>354</t>
  </si>
  <si>
    <t>206634075</t>
  </si>
  <si>
    <t>355</t>
  </si>
  <si>
    <t>-1866552422</t>
  </si>
  <si>
    <t>12.</t>
  </si>
  <si>
    <t>Trasa od zásuvkové skříně č. 3 k vodnímu molu č. 2</t>
  </si>
  <si>
    <t>367</t>
  </si>
  <si>
    <t>443252270</t>
  </si>
  <si>
    <t>286</t>
  </si>
  <si>
    <t>961756650</t>
  </si>
  <si>
    <t>372</t>
  </si>
  <si>
    <t>1320581927</t>
  </si>
  <si>
    <t>373</t>
  </si>
  <si>
    <t>-715119591</t>
  </si>
  <si>
    <t>376</t>
  </si>
  <si>
    <t>34113267.</t>
  </si>
  <si>
    <t>kabel Instalační flexibilní jádro Cu lanované izolace pryž plášť pryž chloroprenová 450/750V (H07RN-F) 4x120mm2</t>
  </si>
  <si>
    <t>2091985248</t>
  </si>
  <si>
    <t>378</t>
  </si>
  <si>
    <t>741120503</t>
  </si>
  <si>
    <t>Montáž šňůra Cu lehká a střední do 37 žil uložená volně (např. CGSG)</t>
  </si>
  <si>
    <t>452311398</t>
  </si>
  <si>
    <t>368</t>
  </si>
  <si>
    <t>-737095152</t>
  </si>
  <si>
    <t>369</t>
  </si>
  <si>
    <t>-112723175</t>
  </si>
  <si>
    <t>371</t>
  </si>
  <si>
    <t>1011542760</t>
  </si>
  <si>
    <t>374</t>
  </si>
  <si>
    <t>1593254093</t>
  </si>
  <si>
    <t>375</t>
  </si>
  <si>
    <t>-1036805933</t>
  </si>
  <si>
    <t>370</t>
  </si>
  <si>
    <t>-338800114</t>
  </si>
  <si>
    <t>321</t>
  </si>
  <si>
    <t>1966468636</t>
  </si>
  <si>
    <t>322</t>
  </si>
  <si>
    <t>-1224663149</t>
  </si>
  <si>
    <t>323</t>
  </si>
  <si>
    <t>-989359712</t>
  </si>
  <si>
    <t>324</t>
  </si>
  <si>
    <t>-91466843</t>
  </si>
  <si>
    <t>325</t>
  </si>
  <si>
    <t>-1048571135</t>
  </si>
  <si>
    <t>326</t>
  </si>
  <si>
    <t>1885641075</t>
  </si>
  <si>
    <t>327</t>
  </si>
  <si>
    <t>1935549631</t>
  </si>
  <si>
    <t>328</t>
  </si>
  <si>
    <t>1359564658</t>
  </si>
  <si>
    <t>329</t>
  </si>
  <si>
    <t>2112286068</t>
  </si>
  <si>
    <t>330</t>
  </si>
  <si>
    <t>616886225</t>
  </si>
  <si>
    <t>440</t>
  </si>
  <si>
    <t>13611304</t>
  </si>
  <si>
    <t>plech ocelový černý žebrovaný S235JR slza tl 4mm tabule</t>
  </si>
  <si>
    <t>-1156022081</t>
  </si>
  <si>
    <t>444</t>
  </si>
  <si>
    <t>741990011</t>
  </si>
  <si>
    <t>Zhotovení otvor kruhový D do 21 mm</t>
  </si>
  <si>
    <t>-79595414</t>
  </si>
  <si>
    <t>445</t>
  </si>
  <si>
    <t>767137601</t>
  </si>
  <si>
    <t>Montáž zhotovení otvoru v ocelovém plechu pl do 0,25 m2</t>
  </si>
  <si>
    <t>-1818354892</t>
  </si>
  <si>
    <t>446</t>
  </si>
  <si>
    <t>210020731</t>
  </si>
  <si>
    <t>Montáž konstrukce krytů z orámovaného plechu</t>
  </si>
  <si>
    <t>1800829557</t>
  </si>
  <si>
    <t>441</t>
  </si>
  <si>
    <t>55241433</t>
  </si>
  <si>
    <t xml:space="preserve">příslušenství kompozitních poklopů - pant nerez včetně kotvení </t>
  </si>
  <si>
    <t>-435527507</t>
  </si>
  <si>
    <t>442</t>
  </si>
  <si>
    <t>54916310</t>
  </si>
  <si>
    <t>kování dveřní petlice dveřová lakovaná černá 280/100mm</t>
  </si>
  <si>
    <t>100 kus</t>
  </si>
  <si>
    <t>-627099589</t>
  </si>
  <si>
    <t>443</t>
  </si>
  <si>
    <t>FAB</t>
  </si>
  <si>
    <t>Visací zámek FAB 30/63</t>
  </si>
  <si>
    <t>1464267670</t>
  </si>
  <si>
    <t>466</t>
  </si>
  <si>
    <t>-1229992755</t>
  </si>
  <si>
    <t>467</t>
  </si>
  <si>
    <t>225824259</t>
  </si>
  <si>
    <t>468</t>
  </si>
  <si>
    <t>-658145028</t>
  </si>
  <si>
    <t>469</t>
  </si>
  <si>
    <t>-271522353</t>
  </si>
  <si>
    <t>470</t>
  </si>
  <si>
    <t>1856271191</t>
  </si>
  <si>
    <t>471</t>
  </si>
  <si>
    <t>-1893122062</t>
  </si>
  <si>
    <t>13.</t>
  </si>
  <si>
    <t xml:space="preserve">Trasa od zásuvkové skříně č. 2 k molu č. 1 Viking. </t>
  </si>
  <si>
    <t>382</t>
  </si>
  <si>
    <t>-935510950</t>
  </si>
  <si>
    <t>411</t>
  </si>
  <si>
    <t>-1752217419</t>
  </si>
  <si>
    <t>383</t>
  </si>
  <si>
    <t>62193817</t>
  </si>
  <si>
    <t>384</t>
  </si>
  <si>
    <t>480011080</t>
  </si>
  <si>
    <t>385</t>
  </si>
  <si>
    <t>628449681</t>
  </si>
  <si>
    <t>391</t>
  </si>
  <si>
    <t>-1839906616</t>
  </si>
  <si>
    <t>392</t>
  </si>
  <si>
    <t>1525209747</t>
  </si>
  <si>
    <t>454</t>
  </si>
  <si>
    <t>773481244</t>
  </si>
  <si>
    <t>455</t>
  </si>
  <si>
    <t>-1401483440</t>
  </si>
  <si>
    <t>401</t>
  </si>
  <si>
    <t>957229304</t>
  </si>
  <si>
    <t>402</t>
  </si>
  <si>
    <t>-1069876175</t>
  </si>
  <si>
    <t>403</t>
  </si>
  <si>
    <t>-1885689076</t>
  </si>
  <si>
    <t>404</t>
  </si>
  <si>
    <t>-1204300907</t>
  </si>
  <si>
    <t>405</t>
  </si>
  <si>
    <t>-1408255934</t>
  </si>
  <si>
    <t>406</t>
  </si>
  <si>
    <t>669399151</t>
  </si>
  <si>
    <t>407</t>
  </si>
  <si>
    <t>-712362841</t>
  </si>
  <si>
    <t>409</t>
  </si>
  <si>
    <t>-113541734</t>
  </si>
  <si>
    <t>410</t>
  </si>
  <si>
    <t>218840501</t>
  </si>
  <si>
    <t>478</t>
  </si>
  <si>
    <t>1108519512</t>
  </si>
  <si>
    <t>479</t>
  </si>
  <si>
    <t>1947919154</t>
  </si>
  <si>
    <t>480</t>
  </si>
  <si>
    <t>924573250</t>
  </si>
  <si>
    <t>481</t>
  </si>
  <si>
    <t>-421937645</t>
  </si>
  <si>
    <t>482</t>
  </si>
  <si>
    <t>2008961313</t>
  </si>
  <si>
    <t>483</t>
  </si>
  <si>
    <t>958441676</t>
  </si>
  <si>
    <t>484</t>
  </si>
  <si>
    <t>-1967547036</t>
  </si>
  <si>
    <t>485</t>
  </si>
  <si>
    <t>-843902022</t>
  </si>
  <si>
    <t>464</t>
  </si>
  <si>
    <t>1179486366</t>
  </si>
  <si>
    <t>465</t>
  </si>
  <si>
    <t>-1127437881</t>
  </si>
  <si>
    <t>447</t>
  </si>
  <si>
    <t>1875586039</t>
  </si>
  <si>
    <t>448</t>
  </si>
  <si>
    <t>2050549082</t>
  </si>
  <si>
    <t>449</t>
  </si>
  <si>
    <t>-335336381</t>
  </si>
  <si>
    <t>450</t>
  </si>
  <si>
    <t>-702571417</t>
  </si>
  <si>
    <t>451</t>
  </si>
  <si>
    <t>1201291941</t>
  </si>
  <si>
    <t>452</t>
  </si>
  <si>
    <t>-1628720913</t>
  </si>
  <si>
    <t>453</t>
  </si>
  <si>
    <t>1972103174</t>
  </si>
  <si>
    <t>472</t>
  </si>
  <si>
    <t>1388112345</t>
  </si>
  <si>
    <t>473</t>
  </si>
  <si>
    <t>-1608555310</t>
  </si>
  <si>
    <t>474</t>
  </si>
  <si>
    <t>2088633761</t>
  </si>
  <si>
    <t>475</t>
  </si>
  <si>
    <t>793730354</t>
  </si>
  <si>
    <t>476</t>
  </si>
  <si>
    <t>-588070714</t>
  </si>
  <si>
    <t>477</t>
  </si>
  <si>
    <t>2100143972</t>
  </si>
  <si>
    <t>15.</t>
  </si>
  <si>
    <t>Ostatní</t>
  </si>
  <si>
    <t>497</t>
  </si>
  <si>
    <t>1000218</t>
  </si>
  <si>
    <t>BETONOVA STRISKA HD 600X1750/60-50/BPS NA PILÍŘE</t>
  </si>
  <si>
    <t>2062326443</t>
  </si>
  <si>
    <t>413</t>
  </si>
  <si>
    <t>741810003</t>
  </si>
  <si>
    <t>Celková prohlídka elektrického rozvodu a zařízení přes 0,5 do 1 milionu Kč</t>
  </si>
  <si>
    <t>2140423854</t>
  </si>
  <si>
    <t>414</t>
  </si>
  <si>
    <t>741810011</t>
  </si>
  <si>
    <t>Příplatek k celkové prohlídce za každých dalších 500 000,- Kč</t>
  </si>
  <si>
    <t>595659377</t>
  </si>
  <si>
    <t>415</t>
  </si>
  <si>
    <t>460010022</t>
  </si>
  <si>
    <t>Vytyčení trasy vedení kabelového podzemního podél silnice</t>
  </si>
  <si>
    <t>-1720036338</t>
  </si>
  <si>
    <t>416</t>
  </si>
  <si>
    <t>4600</t>
  </si>
  <si>
    <t xml:space="preserve">Vytyčení pevných bodů </t>
  </si>
  <si>
    <t>28948829</t>
  </si>
  <si>
    <t>418</t>
  </si>
  <si>
    <t>741820001</t>
  </si>
  <si>
    <t>Měření zemních odporů zemniče</t>
  </si>
  <si>
    <t>-622254111</t>
  </si>
  <si>
    <t>486</t>
  </si>
  <si>
    <t>580101033</t>
  </si>
  <si>
    <t>Kontrola stavu rozpojovací a jistící skříně přes 160 A rozvodných zařízení</t>
  </si>
  <si>
    <t>614592688</t>
  </si>
  <si>
    <t>487</t>
  </si>
  <si>
    <t>741211851</t>
  </si>
  <si>
    <t>Demontáž rozvodnic kovových volně stojících s krytím do IPx4 plochou do 1 m2</t>
  </si>
  <si>
    <t>-1918009453</t>
  </si>
  <si>
    <t>488</t>
  </si>
  <si>
    <t>741211853</t>
  </si>
  <si>
    <t>Demontáž rozvodnic kovových volně stojících s krytím do IPx4 plochou přes 1 m2</t>
  </si>
  <si>
    <t>1563297496</t>
  </si>
  <si>
    <t>489</t>
  </si>
  <si>
    <t>741322815</t>
  </si>
  <si>
    <t>Demontáž jistič jednopólový nn do 25 A ze skříně</t>
  </si>
  <si>
    <t>1020969379</t>
  </si>
  <si>
    <t>490</t>
  </si>
  <si>
    <t>741322825</t>
  </si>
  <si>
    <t>Demontáž jistič jednopólový nn do 63 A ze skříně</t>
  </si>
  <si>
    <t>1379988401</t>
  </si>
  <si>
    <t>491</t>
  </si>
  <si>
    <t>218902012</t>
  </si>
  <si>
    <t>Demontáž kabelů Al do 1 kV plných nebo laněných kulatých žíly 4x25 mm2 (např. AYKY) bez odpojení vodičů uložených volně</t>
  </si>
  <si>
    <t>1819322618</t>
  </si>
  <si>
    <t>492</t>
  </si>
  <si>
    <t>218191503</t>
  </si>
  <si>
    <t>Demontáž propojení dvou skříní pojistkových bez odpojení vodičů</t>
  </si>
  <si>
    <t>-1368341309</t>
  </si>
  <si>
    <t>493</t>
  </si>
  <si>
    <t>218191519</t>
  </si>
  <si>
    <t>Demontáž konstrukce ze základu pro uchycení skříní bez odpojení vodičů</t>
  </si>
  <si>
    <t>901661115</t>
  </si>
  <si>
    <t>494</t>
  </si>
  <si>
    <t>EDG38</t>
  </si>
  <si>
    <t xml:space="preserve">Rozbourání cihlových pilířů </t>
  </si>
  <si>
    <t xml:space="preserve">kus </t>
  </si>
  <si>
    <t>1142993926</t>
  </si>
  <si>
    <t>495</t>
  </si>
  <si>
    <t>961044111</t>
  </si>
  <si>
    <t>Bourání základů z betonu prostého</t>
  </si>
  <si>
    <t>-1638614420</t>
  </si>
  <si>
    <t>496</t>
  </si>
  <si>
    <t>218120550</t>
  </si>
  <si>
    <t xml:space="preserve">Demontáž zásuvky </t>
  </si>
  <si>
    <t>-1898191695</t>
  </si>
  <si>
    <t>498</t>
  </si>
  <si>
    <t>997013603</t>
  </si>
  <si>
    <t>Poplatek za uložení na skládce (skládkovné) stavebního odpadu cihelného kód odpadu 17 01 02</t>
  </si>
  <si>
    <t>-1462016679</t>
  </si>
  <si>
    <t>499</t>
  </si>
  <si>
    <t>1573527751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</si>
</sst>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sz val="10"/>
      <color rgb="FF46464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4">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cellStyleXfs>
  <cellXfs count="218">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xf numFmtId="0" fontId="9"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1"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14" fillId="0" borderId="0" xfId="0" applyFont="1" applyAlignment="1">
      <alignment horizontal="left" vertical="center"/>
    </xf>
    <xf numFmtId="4" fontId="3" fillId="0" borderId="0" xfId="0" applyNumberFormat="1" applyFont="1" applyAlignment="1">
      <alignment vertical="center"/>
    </xf>
    <xf numFmtId="0" fontId="0" fillId="0" borderId="3" xfId="0" applyBorder="1" applyAlignment="1">
      <alignment vertical="center"/>
    </xf>
    <xf numFmtId="0" fontId="15"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17"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5"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19"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0" fillId="4" borderId="0" xfId="0" applyFont="1" applyFill="1" applyAlignment="1">
      <alignment horizontal="center" vertic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4" fontId="22" fillId="0" borderId="0" xfId="0" applyNumberFormat="1" applyFont="1" applyAlignment="1">
      <alignment vertical="center"/>
    </xf>
    <xf numFmtId="0" fontId="5" fillId="0" borderId="0" xfId="0" applyFont="1" applyAlignment="1">
      <alignment horizontal="center" vertical="center"/>
    </xf>
    <xf numFmtId="4" fontId="18" fillId="0" borderId="17" xfId="0" applyNumberFormat="1" applyFont="1" applyBorder="1" applyAlignment="1">
      <alignment vertical="center"/>
    </xf>
    <xf numFmtId="4" fontId="18" fillId="0" borderId="0" xfId="0" applyNumberFormat="1" applyFont="1" applyAlignment="1">
      <alignment vertical="center"/>
    </xf>
    <xf numFmtId="166" fontId="18" fillId="0" borderId="0" xfId="0" applyNumberFormat="1" applyFont="1" applyAlignment="1">
      <alignment vertical="center"/>
    </xf>
    <xf numFmtId="4" fontId="18" fillId="0" borderId="12" xfId="0" applyNumberFormat="1" applyFont="1" applyBorder="1" applyAlignment="1">
      <alignment vertical="center"/>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4" fillId="0" borderId="0" xfId="0" applyFont="1" applyAlignment="1">
      <alignment horizontal="center" vertical="center"/>
    </xf>
    <xf numFmtId="4" fontId="27" fillId="0" borderId="18" xfId="0" applyNumberFormat="1" applyFont="1" applyBorder="1" applyAlignment="1">
      <alignment vertical="center"/>
    </xf>
    <xf numFmtId="4" fontId="27" fillId="0" borderId="19" xfId="0" applyNumberFormat="1" applyFont="1" applyBorder="1" applyAlignment="1">
      <alignment vertical="center"/>
    </xf>
    <xf numFmtId="166" fontId="27" fillId="0" borderId="19" xfId="0" applyNumberFormat="1" applyFont="1" applyBorder="1" applyAlignment="1">
      <alignment vertical="center"/>
    </xf>
    <xf numFmtId="4" fontId="27" fillId="0" borderId="20" xfId="0" applyNumberFormat="1" applyFont="1" applyBorder="1" applyAlignment="1">
      <alignment vertical="center"/>
    </xf>
    <xf numFmtId="0" fontId="6" fillId="0" borderId="0" xfId="0" applyFont="1" applyAlignment="1">
      <alignment horizontal="left" vertical="center"/>
    </xf>
    <xf numFmtId="0" fontId="0" fillId="0" borderId="21" xfId="0" applyBorder="1" applyAlignment="1">
      <alignment vertical="center"/>
    </xf>
    <xf numFmtId="4" fontId="28" fillId="2" borderId="0" xfId="0" applyNumberFormat="1" applyFont="1" applyFill="1" applyAlignment="1" applyProtection="1">
      <alignment vertical="center"/>
      <protection locked="0"/>
    </xf>
    <xf numFmtId="164" fontId="2" fillId="2" borderId="17" xfId="0" applyNumberFormat="1"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4" fontId="2" fillId="0" borderId="12" xfId="0" applyNumberFormat="1" applyFont="1" applyBorder="1" applyAlignment="1">
      <alignment vertical="center"/>
    </xf>
    <xf numFmtId="4" fontId="0" fillId="0" borderId="0" xfId="0" applyNumberFormat="1" applyAlignment="1">
      <alignment vertical="center"/>
    </xf>
    <xf numFmtId="164" fontId="2" fillId="2" borderId="18" xfId="0" applyNumberFormat="1"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4" fontId="2" fillId="0" borderId="20" xfId="0" applyNumberFormat="1" applyFont="1" applyBorder="1" applyAlignment="1">
      <alignment vertical="center"/>
    </xf>
    <xf numFmtId="0" fontId="22" fillId="4" borderId="0" xfId="0" applyFont="1" applyFill="1" applyAlignment="1">
      <alignment horizontal="left" vertical="center"/>
    </xf>
    <xf numFmtId="0" fontId="0" fillId="4" borderId="0" xfId="0" applyFill="1" applyAlignment="1">
      <alignment vertical="center"/>
    </xf>
    <xf numFmtId="4" fontId="22" fillId="4" borderId="0" xfId="0" applyNumberFormat="1" applyFont="1" applyFill="1" applyAlignment="1">
      <alignment vertical="center"/>
    </xf>
    <xf numFmtId="0" fontId="29" fillId="0" borderId="0" xfId="0" applyFont="1" applyAlignment="1">
      <alignment horizontal="left" vertical="center"/>
    </xf>
    <xf numFmtId="0" fontId="0" fillId="0" borderId="3" xfId="0" applyBorder="1" applyAlignment="1">
      <alignment vertical="center" wrapText="1"/>
    </xf>
    <xf numFmtId="0" fontId="15"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2"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0" fillId="4" borderId="0" xfId="0" applyFont="1" applyFill="1" applyAlignment="1">
      <alignment horizontal="left" vertical="center"/>
    </xf>
    <xf numFmtId="0" fontId="20" fillId="4"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4" fontId="30" fillId="0" borderId="0" xfId="0" applyNumberFormat="1" applyFont="1" applyAlignment="1">
      <alignment vertical="center"/>
    </xf>
    <xf numFmtId="0" fontId="21" fillId="0" borderId="0" xfId="0" applyFont="1" applyAlignment="1">
      <alignment horizontal="center" vertical="center"/>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28"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left" vertical="center"/>
      <protection locked="0"/>
    </xf>
    <xf numFmtId="4" fontId="0" fillId="0" borderId="0" xfId="0" applyNumberFormat="1" applyAlignment="1" applyProtection="1">
      <alignment vertical="center"/>
      <protection locked="0"/>
    </xf>
    <xf numFmtId="0" fontId="0" fillId="0" borderId="3" xfId="0" applyBorder="1" applyAlignment="1">
      <alignment horizontal="center" vertical="center" wrapText="1"/>
    </xf>
    <xf numFmtId="0" fontId="20" fillId="4" borderId="13"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0" xfId="0" applyFont="1" applyFill="1" applyAlignment="1">
      <alignment horizontal="center" vertical="center" wrapText="1"/>
    </xf>
    <xf numFmtId="4" fontId="22" fillId="0" borderId="0" xfId="0" applyNumberFormat="1" applyFont="1"/>
    <xf numFmtId="166" fontId="31" fillId="0" borderId="10" xfId="0" applyNumberFormat="1" applyFont="1" applyBorder="1"/>
    <xf numFmtId="166" fontId="31" fillId="0" borderId="11" xfId="0" applyNumberFormat="1" applyFont="1" applyBorder="1"/>
    <xf numFmtId="4" fontId="32" fillId="0" borderId="0" xfId="0" applyNumberFormat="1" applyFont="1" applyAlignment="1">
      <alignment vertical="center"/>
    </xf>
    <xf numFmtId="0" fontId="8" fillId="0" borderId="3" xfId="0" applyFont="1" applyBorder="1"/>
    <xf numFmtId="0" fontId="8" fillId="0" borderId="0" xfId="0" applyFont="1" applyAlignment="1">
      <alignment horizontal="left"/>
    </xf>
    <xf numFmtId="0" fontId="7" fillId="0" borderId="0" xfId="0" applyFont="1" applyAlignment="1">
      <alignment horizontal="left"/>
    </xf>
    <xf numFmtId="0" fontId="8" fillId="0" borderId="0" xfId="0" applyFont="1" applyProtection="1">
      <protection locked="0"/>
    </xf>
    <xf numFmtId="4" fontId="7" fillId="0" borderId="0" xfId="0" applyNumberFormat="1" applyFont="1"/>
    <xf numFmtId="0" fontId="8" fillId="0" borderId="17" xfId="0" applyFont="1" applyBorder="1"/>
    <xf numFmtId="166" fontId="8" fillId="0" borderId="0" xfId="0" applyNumberFormat="1" applyFont="1"/>
    <xf numFmtId="166" fontId="8" fillId="0" borderId="12" xfId="0" applyNumberFormat="1" applyFont="1" applyBorder="1"/>
    <xf numFmtId="0" fontId="8" fillId="0" borderId="0" xfId="0" applyFont="1" applyAlignment="1">
      <alignment horizontal="center"/>
    </xf>
    <xf numFmtId="4" fontId="8" fillId="0" borderId="0" xfId="0" applyNumberFormat="1" applyFont="1" applyAlignment="1">
      <alignment vertical="center"/>
    </xf>
    <xf numFmtId="4" fontId="20" fillId="2" borderId="23" xfId="0" applyNumberFormat="1" applyFont="1" applyFill="1" applyBorder="1" applyAlignment="1" applyProtection="1">
      <alignment vertical="center"/>
      <protection locked="0"/>
    </xf>
    <xf numFmtId="4" fontId="20" fillId="0" borderId="23" xfId="0" applyNumberFormat="1" applyFont="1" applyBorder="1" applyAlignment="1" applyProtection="1">
      <alignment vertical="center"/>
      <protection locked="0"/>
    </xf>
    <xf numFmtId="0" fontId="0" fillId="0" borderId="23" xfId="0" applyBorder="1" applyAlignment="1" applyProtection="1">
      <alignment vertical="center"/>
      <protection locked="0"/>
    </xf>
    <xf numFmtId="0" fontId="21" fillId="2" borderId="17" xfId="0" applyFont="1" applyFill="1" applyBorder="1" applyAlignment="1" applyProtection="1">
      <alignment horizontal="left" vertical="center"/>
      <protection locked="0"/>
    </xf>
    <xf numFmtId="166" fontId="21" fillId="0" borderId="0" xfId="0" applyNumberFormat="1" applyFont="1" applyAlignment="1">
      <alignment vertical="center"/>
    </xf>
    <xf numFmtId="166" fontId="21" fillId="0" borderId="12" xfId="0" applyNumberFormat="1" applyFont="1" applyBorder="1" applyAlignment="1">
      <alignment vertical="center"/>
    </xf>
    <xf numFmtId="0" fontId="20" fillId="0" borderId="0" xfId="0" applyFont="1" applyAlignment="1">
      <alignment horizontal="left" vertical="center"/>
    </xf>
    <xf numFmtId="4" fontId="33" fillId="2" borderId="23" xfId="0" applyNumberFormat="1" applyFont="1" applyFill="1" applyBorder="1" applyAlignment="1" applyProtection="1">
      <alignment vertical="center"/>
      <protection locked="0"/>
    </xf>
    <xf numFmtId="4" fontId="33" fillId="0" borderId="23" xfId="0" applyNumberFormat="1" applyFont="1" applyBorder="1" applyAlignment="1" applyProtection="1">
      <alignment vertical="center"/>
      <protection locked="0"/>
    </xf>
    <xf numFmtId="0" fontId="34" fillId="0" borderId="23" xfId="0" applyFont="1" applyBorder="1" applyAlignment="1" applyProtection="1">
      <alignment vertical="center"/>
      <protection locked="0"/>
    </xf>
    <xf numFmtId="0" fontId="34" fillId="0" borderId="3" xfId="0" applyFont="1" applyBorder="1" applyAlignment="1">
      <alignment vertical="center"/>
    </xf>
    <xf numFmtId="0" fontId="33" fillId="2" borderId="17" xfId="0" applyFont="1" applyFill="1" applyBorder="1" applyAlignment="1" applyProtection="1">
      <alignment horizontal="left" vertical="center"/>
      <protection locked="0"/>
    </xf>
    <xf numFmtId="0" fontId="33" fillId="0" borderId="0" xfId="0" applyFont="1" applyAlignment="1">
      <alignment horizontal="center" vertical="center"/>
    </xf>
    <xf numFmtId="0" fontId="21" fillId="2" borderId="18" xfId="0" applyFont="1" applyFill="1" applyBorder="1" applyAlignment="1" applyProtection="1">
      <alignment horizontal="left" vertical="center"/>
      <protection locked="0"/>
    </xf>
    <xf numFmtId="0" fontId="21" fillId="0" borderId="19" xfId="0" applyFont="1" applyBorder="1" applyAlignment="1">
      <alignment horizontal="center" vertical="center"/>
    </xf>
    <xf numFmtId="0" fontId="0" fillId="0" borderId="19" xfId="0" applyBorder="1" applyAlignment="1">
      <alignment vertical="center"/>
    </xf>
    <xf numFmtId="166" fontId="21" fillId="0" borderId="19" xfId="0" applyNumberFormat="1" applyFont="1" applyBorder="1" applyAlignment="1">
      <alignment vertical="center"/>
    </xf>
    <xf numFmtId="166" fontId="21" fillId="0" borderId="20" xfId="0" applyNumberFormat="1" applyFont="1" applyBorder="1" applyAlignment="1">
      <alignment vertical="center"/>
    </xf>
    <xf numFmtId="0" fontId="20" fillId="0" borderId="23" xfId="0" applyFont="1" applyBorder="1" applyAlignment="1">
      <alignment horizontal="center" vertical="center"/>
    </xf>
    <xf numFmtId="49" fontId="20" fillId="0" borderId="23" xfId="0" applyNumberFormat="1" applyFont="1" applyBorder="1" applyAlignment="1">
      <alignment horizontal="left" vertical="center" wrapText="1"/>
    </xf>
    <xf numFmtId="0" fontId="20" fillId="0" borderId="23" xfId="0" applyFont="1" applyBorder="1" applyAlignment="1">
      <alignment horizontal="left" vertical="center" wrapText="1"/>
    </xf>
    <xf numFmtId="0" fontId="20" fillId="0" borderId="23" xfId="0" applyFont="1" applyBorder="1" applyAlignment="1">
      <alignment horizontal="center" vertical="center" wrapText="1"/>
    </xf>
    <xf numFmtId="167" fontId="20" fillId="0" borderId="23" xfId="0" applyNumberFormat="1" applyFont="1" applyBorder="1" applyAlignment="1">
      <alignment vertical="center"/>
    </xf>
    <xf numFmtId="0" fontId="33" fillId="0" borderId="23" xfId="0" applyFont="1" applyBorder="1" applyAlignment="1">
      <alignment horizontal="center" vertical="center"/>
    </xf>
    <xf numFmtId="49" fontId="33" fillId="0" borderId="23" xfId="0" applyNumberFormat="1" applyFont="1" applyBorder="1" applyAlignment="1">
      <alignment horizontal="left" vertical="center" wrapText="1"/>
    </xf>
    <xf numFmtId="0" fontId="33" fillId="0" borderId="23" xfId="0" applyFont="1" applyBorder="1" applyAlignment="1">
      <alignment horizontal="left" vertical="center" wrapText="1"/>
    </xf>
    <xf numFmtId="0" fontId="33" fillId="0" borderId="23" xfId="0" applyFont="1" applyBorder="1" applyAlignment="1">
      <alignment horizontal="center" vertical="center" wrapText="1"/>
    </xf>
    <xf numFmtId="167" fontId="33" fillId="0" borderId="23" xfId="0" applyNumberFormat="1" applyFont="1" applyBorder="1" applyAlignment="1">
      <alignment vertical="center"/>
    </xf>
    <xf numFmtId="4" fontId="22" fillId="4" borderId="0" xfId="0" applyNumberFormat="1" applyFont="1" applyFill="1" applyAlignment="1">
      <alignment vertical="center"/>
    </xf>
    <xf numFmtId="0" fontId="18" fillId="0" borderId="16" xfId="0" applyFont="1" applyBorder="1" applyAlignment="1">
      <alignment horizontal="center" vertical="center"/>
    </xf>
    <xf numFmtId="0" fontId="18" fillId="0" borderId="10" xfId="0" applyFont="1" applyBorder="1" applyAlignment="1">
      <alignment horizontal="left" vertical="center"/>
    </xf>
    <xf numFmtId="0" fontId="19" fillId="0" borderId="17" xfId="0" applyFont="1" applyBorder="1" applyAlignment="1">
      <alignment horizontal="left" vertical="center"/>
    </xf>
    <xf numFmtId="0" fontId="19" fillId="0" borderId="0" xfId="0" applyFont="1" applyAlignment="1">
      <alignment horizontal="left" vertical="center"/>
    </xf>
    <xf numFmtId="4" fontId="28" fillId="0" borderId="0" xfId="0" applyNumberFormat="1" applyFont="1" applyAlignment="1">
      <alignment vertical="center"/>
    </xf>
    <xf numFmtId="4" fontId="22" fillId="0" borderId="0" xfId="0" applyNumberFormat="1" applyFont="1" applyAlignment="1">
      <alignment vertical="center"/>
    </xf>
    <xf numFmtId="0" fontId="20" fillId="4" borderId="7" xfId="0" applyFont="1" applyFill="1" applyBorder="1" applyAlignment="1">
      <alignment horizontal="center" vertical="center"/>
    </xf>
    <xf numFmtId="0" fontId="20" fillId="4" borderId="7" xfId="0" applyFont="1" applyFill="1" applyBorder="1" applyAlignment="1">
      <alignment horizontal="left" vertical="center"/>
    </xf>
    <xf numFmtId="0" fontId="20" fillId="4" borderId="22" xfId="0" applyFont="1" applyFill="1" applyBorder="1" applyAlignment="1">
      <alignment horizontal="left" vertical="center"/>
    </xf>
    <xf numFmtId="4" fontId="26" fillId="0" borderId="0" xfId="0" applyNumberFormat="1" applyFont="1" applyAlignment="1">
      <alignment vertical="center"/>
    </xf>
    <xf numFmtId="0" fontId="26" fillId="0" borderId="0" xfId="0" applyFont="1" applyAlignment="1">
      <alignment vertical="center"/>
    </xf>
    <xf numFmtId="0" fontId="5" fillId="3" borderId="7" xfId="0" applyFont="1" applyFill="1" applyBorder="1" applyAlignment="1">
      <alignment horizontal="left" vertical="center"/>
    </xf>
    <xf numFmtId="0" fontId="0" fillId="3" borderId="7" xfId="0" applyFill="1" applyBorder="1" applyAlignment="1">
      <alignment vertical="center"/>
    </xf>
    <xf numFmtId="4" fontId="5" fillId="3" borderId="7" xfId="0" applyNumberFormat="1" applyFont="1" applyFill="1" applyBorder="1" applyAlignment="1">
      <alignment vertical="center"/>
    </xf>
    <xf numFmtId="0" fontId="0" fillId="3" borderId="22" xfId="0" applyFill="1" applyBorder="1" applyAlignment="1">
      <alignment vertical="center"/>
    </xf>
    <xf numFmtId="0" fontId="10" fillId="5" borderId="0" xfId="0" applyFont="1" applyFill="1" applyAlignment="1">
      <alignment horizontal="center" vertical="center"/>
    </xf>
    <xf numFmtId="0" fontId="0" fillId="0" borderId="0" xfId="0"/>
    <xf numFmtId="4" fontId="28" fillId="2" borderId="0" xfId="0" applyNumberFormat="1" applyFont="1" applyFill="1" applyAlignment="1" applyProtection="1">
      <alignment vertical="center"/>
      <protection locked="0"/>
    </xf>
    <xf numFmtId="0" fontId="20" fillId="4" borderId="7" xfId="0" applyFont="1" applyFill="1" applyBorder="1" applyAlignment="1">
      <alignment horizontal="right" vertical="center"/>
    </xf>
    <xf numFmtId="0" fontId="3" fillId="0" borderId="0" xfId="0" applyFont="1" applyAlignment="1">
      <alignment vertical="center" wrapText="1"/>
    </xf>
    <xf numFmtId="0" fontId="3" fillId="0" borderId="0" xfId="0" applyFont="1" applyAlignment="1">
      <alignment vertical="center"/>
    </xf>
    <xf numFmtId="165" fontId="3" fillId="0" borderId="0" xfId="0" applyNumberFormat="1" applyFont="1" applyAlignment="1">
      <alignment horizontal="left" vertical="center"/>
    </xf>
    <xf numFmtId="4" fontId="16"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left" vertical="center"/>
    </xf>
    <xf numFmtId="0" fontId="16"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3" fillId="0" borderId="0" xfId="0" applyNumberFormat="1" applyFont="1" applyAlignment="1">
      <alignment vertical="center"/>
    </xf>
    <xf numFmtId="4" fontId="15"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28" fillId="0" borderId="0" xfId="0" applyFont="1" applyAlignment="1" applyProtection="1">
      <alignment horizontal="left" vertical="center"/>
      <protection locked="0"/>
    </xf>
    <xf numFmtId="0" fontId="28" fillId="0" borderId="0" xfId="0" applyFont="1" applyAlignment="1">
      <alignment horizontal="left" vertical="center"/>
    </xf>
    <xf numFmtId="4" fontId="28" fillId="0" borderId="0" xfId="0" applyNumberFormat="1" applyFont="1" applyAlignment="1" applyProtection="1">
      <alignment vertical="center"/>
      <protection locked="0"/>
    </xf>
    <xf numFmtId="4" fontId="22" fillId="0" borderId="0" xfId="0" applyNumberFormat="1" applyFont="1" applyAlignment="1">
      <alignment horizontal="right" vertical="center"/>
    </xf>
    <xf numFmtId="0" fontId="25"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xf>
    <xf numFmtId="0" fontId="20" fillId="4" borderId="6" xfId="0" applyFont="1" applyFill="1" applyBorder="1" applyAlignment="1">
      <alignment horizontal="center" vertical="center"/>
    </xf>
    <xf numFmtId="0" fontId="28" fillId="2" borderId="0" xfId="0" applyFont="1" applyFill="1" applyAlignment="1" applyProtection="1">
      <alignment horizontal="left" vertical="center"/>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14"/>
  <sheetViews>
    <sheetView showGridLines="0" workbookViewId="0" topLeftCell="A84">
      <selection activeCell="BE111" sqref="BE111"/>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1" t="s">
        <v>0</v>
      </c>
      <c r="AZ1" s="11" t="s">
        <v>1</v>
      </c>
      <c r="BA1" s="11" t="s">
        <v>2</v>
      </c>
      <c r="BB1" s="11" t="s">
        <v>1</v>
      </c>
      <c r="BT1" s="11" t="s">
        <v>3</v>
      </c>
      <c r="BU1" s="11" t="s">
        <v>3</v>
      </c>
      <c r="BV1" s="11" t="s">
        <v>4</v>
      </c>
    </row>
    <row r="2" spans="44:72" ht="36.95" customHeight="1">
      <c r="AR2" s="183" t="s">
        <v>5</v>
      </c>
      <c r="AS2" s="184"/>
      <c r="AT2" s="184"/>
      <c r="AU2" s="184"/>
      <c r="AV2" s="184"/>
      <c r="AW2" s="184"/>
      <c r="AX2" s="184"/>
      <c r="AY2" s="184"/>
      <c r="AZ2" s="184"/>
      <c r="BA2" s="184"/>
      <c r="BB2" s="184"/>
      <c r="BC2" s="184"/>
      <c r="BD2" s="184"/>
      <c r="BE2" s="184"/>
      <c r="BS2" s="12" t="s">
        <v>6</v>
      </c>
      <c r="BT2" s="12" t="s">
        <v>7</v>
      </c>
    </row>
    <row r="3" spans="2:72" ht="6.95" customHeight="1">
      <c r="B3" s="13"/>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5"/>
      <c r="BS3" s="12" t="s">
        <v>6</v>
      </c>
      <c r="BT3" s="12" t="s">
        <v>8</v>
      </c>
    </row>
    <row r="4" spans="2:71" ht="24.95" customHeight="1">
      <c r="B4" s="15"/>
      <c r="D4" s="16" t="s">
        <v>9</v>
      </c>
      <c r="AR4" s="15"/>
      <c r="AS4" s="17" t="s">
        <v>10</v>
      </c>
      <c r="BE4" s="18" t="s">
        <v>11</v>
      </c>
      <c r="BS4" s="12" t="s">
        <v>12</v>
      </c>
    </row>
    <row r="5" spans="2:71" ht="12" customHeight="1">
      <c r="B5" s="15"/>
      <c r="D5" s="19" t="s">
        <v>13</v>
      </c>
      <c r="K5" s="196" t="s">
        <v>14</v>
      </c>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R5" s="15"/>
      <c r="BE5" s="193" t="s">
        <v>15</v>
      </c>
      <c r="BS5" s="12" t="s">
        <v>6</v>
      </c>
    </row>
    <row r="6" spans="2:71" ht="36.95" customHeight="1">
      <c r="B6" s="15"/>
      <c r="D6" s="21" t="s">
        <v>16</v>
      </c>
      <c r="K6" s="197" t="s">
        <v>17</v>
      </c>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R6" s="15"/>
      <c r="BE6" s="194"/>
      <c r="BS6" s="12" t="s">
        <v>6</v>
      </c>
    </row>
    <row r="7" spans="2:71" ht="12" customHeight="1">
      <c r="B7" s="15"/>
      <c r="D7" s="22" t="s">
        <v>18</v>
      </c>
      <c r="K7" s="20" t="s">
        <v>1</v>
      </c>
      <c r="AK7" s="22" t="s">
        <v>19</v>
      </c>
      <c r="AN7" s="20" t="s">
        <v>1</v>
      </c>
      <c r="AR7" s="15"/>
      <c r="BE7" s="194"/>
      <c r="BS7" s="12" t="s">
        <v>6</v>
      </c>
    </row>
    <row r="8" spans="2:71" ht="12" customHeight="1">
      <c r="B8" s="15"/>
      <c r="D8" s="22" t="s">
        <v>20</v>
      </c>
      <c r="K8" s="20" t="s">
        <v>21</v>
      </c>
      <c r="AK8" s="22" t="s">
        <v>22</v>
      </c>
      <c r="AN8" s="23" t="s">
        <v>23</v>
      </c>
      <c r="AR8" s="15"/>
      <c r="BE8" s="194"/>
      <c r="BS8" s="12" t="s">
        <v>6</v>
      </c>
    </row>
    <row r="9" spans="2:71" ht="14.45" customHeight="1">
      <c r="B9" s="15"/>
      <c r="AR9" s="15"/>
      <c r="BE9" s="194"/>
      <c r="BS9" s="12" t="s">
        <v>6</v>
      </c>
    </row>
    <row r="10" spans="2:71" ht="12" customHeight="1">
      <c r="B10" s="15"/>
      <c r="D10" s="22" t="s">
        <v>24</v>
      </c>
      <c r="AK10" s="22" t="s">
        <v>25</v>
      </c>
      <c r="AN10" s="20" t="s">
        <v>26</v>
      </c>
      <c r="AR10" s="15"/>
      <c r="BE10" s="194"/>
      <c r="BS10" s="12" t="s">
        <v>6</v>
      </c>
    </row>
    <row r="11" spans="2:71" ht="18.4" customHeight="1">
      <c r="B11" s="15"/>
      <c r="E11" s="20" t="s">
        <v>27</v>
      </c>
      <c r="AK11" s="22" t="s">
        <v>28</v>
      </c>
      <c r="AN11" s="20" t="s">
        <v>1</v>
      </c>
      <c r="AR11" s="15"/>
      <c r="BE11" s="194"/>
      <c r="BS11" s="12" t="s">
        <v>6</v>
      </c>
    </row>
    <row r="12" spans="2:71" ht="6.95" customHeight="1">
      <c r="B12" s="15"/>
      <c r="AR12" s="15"/>
      <c r="BE12" s="194"/>
      <c r="BS12" s="12" t="s">
        <v>6</v>
      </c>
    </row>
    <row r="13" spans="2:71" ht="12" customHeight="1">
      <c r="B13" s="15"/>
      <c r="D13" s="22" t="s">
        <v>29</v>
      </c>
      <c r="AK13" s="22" t="s">
        <v>25</v>
      </c>
      <c r="AN13" s="24" t="s">
        <v>30</v>
      </c>
      <c r="AR13" s="15"/>
      <c r="BE13" s="194"/>
      <c r="BS13" s="12" t="s">
        <v>6</v>
      </c>
    </row>
    <row r="14" spans="2:71" ht="12.75">
      <c r="B14" s="15"/>
      <c r="E14" s="198" t="s">
        <v>30</v>
      </c>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22" t="s">
        <v>28</v>
      </c>
      <c r="AN14" s="24" t="s">
        <v>30</v>
      </c>
      <c r="AR14" s="15"/>
      <c r="BE14" s="194"/>
      <c r="BS14" s="12" t="s">
        <v>6</v>
      </c>
    </row>
    <row r="15" spans="2:71" ht="6.95" customHeight="1">
      <c r="B15" s="15"/>
      <c r="AR15" s="15"/>
      <c r="BE15" s="194"/>
      <c r="BS15" s="12" t="s">
        <v>3</v>
      </c>
    </row>
    <row r="16" spans="2:71" ht="12" customHeight="1">
      <c r="B16" s="15"/>
      <c r="D16" s="22" t="s">
        <v>31</v>
      </c>
      <c r="AK16" s="22" t="s">
        <v>25</v>
      </c>
      <c r="AN16" s="20" t="s">
        <v>1</v>
      </c>
      <c r="AR16" s="15"/>
      <c r="BE16" s="194"/>
      <c r="BS16" s="12" t="s">
        <v>3</v>
      </c>
    </row>
    <row r="17" spans="2:71" ht="18.4" customHeight="1">
      <c r="B17" s="15"/>
      <c r="E17" s="20" t="s">
        <v>32</v>
      </c>
      <c r="AK17" s="22" t="s">
        <v>28</v>
      </c>
      <c r="AN17" s="20" t="s">
        <v>1</v>
      </c>
      <c r="AR17" s="15"/>
      <c r="BE17" s="194"/>
      <c r="BS17" s="12" t="s">
        <v>33</v>
      </c>
    </row>
    <row r="18" spans="2:71" ht="6.95" customHeight="1">
      <c r="B18" s="15"/>
      <c r="AR18" s="15"/>
      <c r="BE18" s="194"/>
      <c r="BS18" s="12" t="s">
        <v>6</v>
      </c>
    </row>
    <row r="19" spans="2:71" ht="12" customHeight="1">
      <c r="B19" s="15"/>
      <c r="D19" s="22" t="s">
        <v>34</v>
      </c>
      <c r="AK19" s="22" t="s">
        <v>25</v>
      </c>
      <c r="AN19" s="20" t="s">
        <v>35</v>
      </c>
      <c r="AR19" s="15"/>
      <c r="BE19" s="194"/>
      <c r="BS19" s="12" t="s">
        <v>6</v>
      </c>
    </row>
    <row r="20" spans="2:71" ht="18.4" customHeight="1">
      <c r="B20" s="15"/>
      <c r="E20" s="20" t="s">
        <v>36</v>
      </c>
      <c r="AK20" s="22" t="s">
        <v>28</v>
      </c>
      <c r="AN20" s="20" t="s">
        <v>1</v>
      </c>
      <c r="AR20" s="15"/>
      <c r="BE20" s="194"/>
      <c r="BS20" s="12" t="s">
        <v>33</v>
      </c>
    </row>
    <row r="21" spans="2:57" ht="6.95" customHeight="1">
      <c r="B21" s="15"/>
      <c r="AR21" s="15"/>
      <c r="BE21" s="194"/>
    </row>
    <row r="22" spans="2:57" ht="12" customHeight="1">
      <c r="B22" s="15"/>
      <c r="D22" s="22" t="s">
        <v>37</v>
      </c>
      <c r="AR22" s="15"/>
      <c r="BE22" s="194"/>
    </row>
    <row r="23" spans="2:57" ht="16.5" customHeight="1">
      <c r="B23" s="15"/>
      <c r="E23" s="200" t="s">
        <v>1</v>
      </c>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R23" s="15"/>
      <c r="BE23" s="194"/>
    </row>
    <row r="24" spans="2:57" ht="6.95" customHeight="1">
      <c r="B24" s="15"/>
      <c r="AR24" s="15"/>
      <c r="BE24" s="194"/>
    </row>
    <row r="25" spans="2:57" ht="6.95" customHeight="1">
      <c r="B25" s="15"/>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R25" s="15"/>
      <c r="BE25" s="194"/>
    </row>
    <row r="26" spans="2:57" ht="14.45" customHeight="1">
      <c r="B26" s="15"/>
      <c r="D26" s="27" t="s">
        <v>38</v>
      </c>
      <c r="AK26" s="201">
        <f>ROUND(AG94,2)</f>
        <v>0</v>
      </c>
      <c r="AL26" s="184"/>
      <c r="AM26" s="184"/>
      <c r="AN26" s="184"/>
      <c r="AO26" s="184"/>
      <c r="AR26" s="15"/>
      <c r="BE26" s="194"/>
    </row>
    <row r="27" spans="2:57" ht="14.45" customHeight="1">
      <c r="B27" s="15"/>
      <c r="D27" s="27" t="s">
        <v>39</v>
      </c>
      <c r="AK27" s="201">
        <f>ROUND(AG97,2)</f>
        <v>0</v>
      </c>
      <c r="AL27" s="201"/>
      <c r="AM27" s="201"/>
      <c r="AN27" s="201"/>
      <c r="AO27" s="201"/>
      <c r="AR27" s="15"/>
      <c r="BE27" s="194"/>
    </row>
    <row r="28" spans="2:57" s="1" customFormat="1" ht="6.95" customHeight="1">
      <c r="B28" s="29"/>
      <c r="AR28" s="29"/>
      <c r="BE28" s="194"/>
    </row>
    <row r="29" spans="2:57" s="1" customFormat="1" ht="25.9" customHeight="1">
      <c r="B29" s="29"/>
      <c r="D29" s="30" t="s">
        <v>40</v>
      </c>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202">
        <f>ROUND(AK26+AK27,2)</f>
        <v>0</v>
      </c>
      <c r="AL29" s="203"/>
      <c r="AM29" s="203"/>
      <c r="AN29" s="203"/>
      <c r="AO29" s="203"/>
      <c r="AR29" s="29"/>
      <c r="BE29" s="194"/>
    </row>
    <row r="30" spans="2:57" s="1" customFormat="1" ht="6.95" customHeight="1">
      <c r="B30" s="29"/>
      <c r="AR30" s="29"/>
      <c r="BE30" s="194"/>
    </row>
    <row r="31" spans="2:57" s="1" customFormat="1" ht="12.75">
      <c r="B31" s="29"/>
      <c r="L31" s="204" t="s">
        <v>41</v>
      </c>
      <c r="M31" s="204"/>
      <c r="N31" s="204"/>
      <c r="O31" s="204"/>
      <c r="P31" s="204"/>
      <c r="W31" s="204" t="s">
        <v>42</v>
      </c>
      <c r="X31" s="204"/>
      <c r="Y31" s="204"/>
      <c r="Z31" s="204"/>
      <c r="AA31" s="204"/>
      <c r="AB31" s="204"/>
      <c r="AC31" s="204"/>
      <c r="AD31" s="204"/>
      <c r="AE31" s="204"/>
      <c r="AK31" s="204" t="s">
        <v>43</v>
      </c>
      <c r="AL31" s="204"/>
      <c r="AM31" s="204"/>
      <c r="AN31" s="204"/>
      <c r="AO31" s="204"/>
      <c r="AR31" s="29"/>
      <c r="BE31" s="194"/>
    </row>
    <row r="32" spans="2:57" s="2" customFormat="1" ht="14.45" customHeight="1">
      <c r="B32" s="33"/>
      <c r="D32" s="22" t="s">
        <v>44</v>
      </c>
      <c r="F32" s="22" t="s">
        <v>45</v>
      </c>
      <c r="L32" s="192">
        <v>0.21</v>
      </c>
      <c r="M32" s="191"/>
      <c r="N32" s="191"/>
      <c r="O32" s="191"/>
      <c r="P32" s="191"/>
      <c r="W32" s="190">
        <f>ROUND(AZ94+SUM(CD97:CD111),2)</f>
        <v>0</v>
      </c>
      <c r="X32" s="191"/>
      <c r="Y32" s="191"/>
      <c r="Z32" s="191"/>
      <c r="AA32" s="191"/>
      <c r="AB32" s="191"/>
      <c r="AC32" s="191"/>
      <c r="AD32" s="191"/>
      <c r="AE32" s="191"/>
      <c r="AK32" s="190">
        <f>ROUND(AV94+SUM(BY97:BY111),2)</f>
        <v>0</v>
      </c>
      <c r="AL32" s="191"/>
      <c r="AM32" s="191"/>
      <c r="AN32" s="191"/>
      <c r="AO32" s="191"/>
      <c r="AR32" s="33"/>
      <c r="BE32" s="195"/>
    </row>
    <row r="33" spans="2:57" s="2" customFormat="1" ht="14.45" customHeight="1">
      <c r="B33" s="33"/>
      <c r="F33" s="22" t="s">
        <v>46</v>
      </c>
      <c r="L33" s="192">
        <v>0.15</v>
      </c>
      <c r="M33" s="191"/>
      <c r="N33" s="191"/>
      <c r="O33" s="191"/>
      <c r="P33" s="191"/>
      <c r="W33" s="190">
        <f>ROUND(BA94+SUM(CE97:CE111),2)</f>
        <v>0</v>
      </c>
      <c r="X33" s="191"/>
      <c r="Y33" s="191"/>
      <c r="Z33" s="191"/>
      <c r="AA33" s="191"/>
      <c r="AB33" s="191"/>
      <c r="AC33" s="191"/>
      <c r="AD33" s="191"/>
      <c r="AE33" s="191"/>
      <c r="AK33" s="190">
        <f>ROUND(AW94+SUM(BZ97:BZ111),2)</f>
        <v>0</v>
      </c>
      <c r="AL33" s="191"/>
      <c r="AM33" s="191"/>
      <c r="AN33" s="191"/>
      <c r="AO33" s="191"/>
      <c r="AR33" s="33"/>
      <c r="BE33" s="195"/>
    </row>
    <row r="34" spans="2:57" s="2" customFormat="1" ht="14.45" customHeight="1" hidden="1">
      <c r="B34" s="33"/>
      <c r="F34" s="22" t="s">
        <v>47</v>
      </c>
      <c r="L34" s="192">
        <v>0.21</v>
      </c>
      <c r="M34" s="191"/>
      <c r="N34" s="191"/>
      <c r="O34" s="191"/>
      <c r="P34" s="191"/>
      <c r="W34" s="190">
        <f>ROUND(BB94+SUM(CF97:CF111),2)</f>
        <v>0</v>
      </c>
      <c r="X34" s="191"/>
      <c r="Y34" s="191"/>
      <c r="Z34" s="191"/>
      <c r="AA34" s="191"/>
      <c r="AB34" s="191"/>
      <c r="AC34" s="191"/>
      <c r="AD34" s="191"/>
      <c r="AE34" s="191"/>
      <c r="AK34" s="190">
        <v>0</v>
      </c>
      <c r="AL34" s="191"/>
      <c r="AM34" s="191"/>
      <c r="AN34" s="191"/>
      <c r="AO34" s="191"/>
      <c r="AR34" s="33"/>
      <c r="BE34" s="195"/>
    </row>
    <row r="35" spans="2:44" s="2" customFormat="1" ht="14.45" customHeight="1" hidden="1">
      <c r="B35" s="33"/>
      <c r="F35" s="22" t="s">
        <v>48</v>
      </c>
      <c r="L35" s="192">
        <v>0.15</v>
      </c>
      <c r="M35" s="191"/>
      <c r="N35" s="191"/>
      <c r="O35" s="191"/>
      <c r="P35" s="191"/>
      <c r="W35" s="190">
        <f>ROUND(BC94+SUM(CG97:CG111),2)</f>
        <v>0</v>
      </c>
      <c r="X35" s="191"/>
      <c r="Y35" s="191"/>
      <c r="Z35" s="191"/>
      <c r="AA35" s="191"/>
      <c r="AB35" s="191"/>
      <c r="AC35" s="191"/>
      <c r="AD35" s="191"/>
      <c r="AE35" s="191"/>
      <c r="AK35" s="190">
        <v>0</v>
      </c>
      <c r="AL35" s="191"/>
      <c r="AM35" s="191"/>
      <c r="AN35" s="191"/>
      <c r="AO35" s="191"/>
      <c r="AR35" s="33"/>
    </row>
    <row r="36" spans="2:44" s="2" customFormat="1" ht="14.45" customHeight="1" hidden="1">
      <c r="B36" s="33"/>
      <c r="F36" s="22" t="s">
        <v>49</v>
      </c>
      <c r="L36" s="192">
        <v>0</v>
      </c>
      <c r="M36" s="191"/>
      <c r="N36" s="191"/>
      <c r="O36" s="191"/>
      <c r="P36" s="191"/>
      <c r="W36" s="190">
        <f>ROUND(BD94+SUM(CH97:CH111),2)</f>
        <v>0</v>
      </c>
      <c r="X36" s="191"/>
      <c r="Y36" s="191"/>
      <c r="Z36" s="191"/>
      <c r="AA36" s="191"/>
      <c r="AB36" s="191"/>
      <c r="AC36" s="191"/>
      <c r="AD36" s="191"/>
      <c r="AE36" s="191"/>
      <c r="AK36" s="190">
        <v>0</v>
      </c>
      <c r="AL36" s="191"/>
      <c r="AM36" s="191"/>
      <c r="AN36" s="191"/>
      <c r="AO36" s="191"/>
      <c r="AR36" s="33"/>
    </row>
    <row r="37" spans="2:44" s="1" customFormat="1" ht="6.95" customHeight="1">
      <c r="B37" s="29"/>
      <c r="AR37" s="29"/>
    </row>
    <row r="38" spans="2:44" s="1" customFormat="1" ht="25.9" customHeight="1">
      <c r="B38" s="29"/>
      <c r="C38" s="34"/>
      <c r="D38" s="35" t="s">
        <v>50</v>
      </c>
      <c r="E38" s="36"/>
      <c r="F38" s="36"/>
      <c r="G38" s="36"/>
      <c r="H38" s="36"/>
      <c r="I38" s="36"/>
      <c r="J38" s="36"/>
      <c r="K38" s="36"/>
      <c r="L38" s="36"/>
      <c r="M38" s="36"/>
      <c r="N38" s="36"/>
      <c r="O38" s="36"/>
      <c r="P38" s="36"/>
      <c r="Q38" s="36"/>
      <c r="R38" s="36"/>
      <c r="S38" s="36"/>
      <c r="T38" s="37" t="s">
        <v>51</v>
      </c>
      <c r="U38" s="36"/>
      <c r="V38" s="36"/>
      <c r="W38" s="36"/>
      <c r="X38" s="179" t="s">
        <v>52</v>
      </c>
      <c r="Y38" s="180"/>
      <c r="Z38" s="180"/>
      <c r="AA38" s="180"/>
      <c r="AB38" s="180"/>
      <c r="AC38" s="36"/>
      <c r="AD38" s="36"/>
      <c r="AE38" s="36"/>
      <c r="AF38" s="36"/>
      <c r="AG38" s="36"/>
      <c r="AH38" s="36"/>
      <c r="AI38" s="36"/>
      <c r="AJ38" s="36"/>
      <c r="AK38" s="181">
        <f>SUM(AK29:AK36)</f>
        <v>0</v>
      </c>
      <c r="AL38" s="180"/>
      <c r="AM38" s="180"/>
      <c r="AN38" s="180"/>
      <c r="AO38" s="182"/>
      <c r="AP38" s="34"/>
      <c r="AQ38" s="34"/>
      <c r="AR38" s="29"/>
    </row>
    <row r="39" spans="2:44" s="1" customFormat="1" ht="6.95" customHeight="1">
      <c r="B39" s="29"/>
      <c r="AR39" s="29"/>
    </row>
    <row r="40" spans="2:44" s="1" customFormat="1" ht="14.45" customHeight="1">
      <c r="B40" s="29"/>
      <c r="AR40" s="29"/>
    </row>
    <row r="41" spans="2:44" ht="14.45" customHeight="1">
      <c r="B41" s="15"/>
      <c r="AR41" s="15"/>
    </row>
    <row r="42" spans="2:44" ht="14.45" customHeight="1">
      <c r="B42" s="15"/>
      <c r="AR42" s="15"/>
    </row>
    <row r="43" spans="2:44" ht="14.45" customHeight="1">
      <c r="B43" s="15"/>
      <c r="AR43" s="15"/>
    </row>
    <row r="44" spans="2:44" ht="14.45" customHeight="1">
      <c r="B44" s="15"/>
      <c r="AR44" s="15"/>
    </row>
    <row r="45" spans="2:44" ht="14.45" customHeight="1">
      <c r="B45" s="15"/>
      <c r="AR45" s="15"/>
    </row>
    <row r="46" spans="2:44" ht="14.45" customHeight="1">
      <c r="B46" s="15"/>
      <c r="AR46" s="15"/>
    </row>
    <row r="47" spans="2:44" ht="14.45" customHeight="1">
      <c r="B47" s="15"/>
      <c r="AR47" s="15"/>
    </row>
    <row r="48" spans="2:44" ht="14.45" customHeight="1">
      <c r="B48" s="15"/>
      <c r="AR48" s="15"/>
    </row>
    <row r="49" spans="2:44" s="1" customFormat="1" ht="14.45" customHeight="1">
      <c r="B49" s="29"/>
      <c r="D49" s="38" t="s">
        <v>53</v>
      </c>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8" t="s">
        <v>54</v>
      </c>
      <c r="AI49" s="39"/>
      <c r="AJ49" s="39"/>
      <c r="AK49" s="39"/>
      <c r="AL49" s="39"/>
      <c r="AM49" s="39"/>
      <c r="AN49" s="39"/>
      <c r="AO49" s="39"/>
      <c r="AR49" s="29"/>
    </row>
    <row r="50" spans="2:44" ht="12">
      <c r="B50" s="15"/>
      <c r="AR50" s="15"/>
    </row>
    <row r="51" spans="2:44" ht="12">
      <c r="B51" s="15"/>
      <c r="AR51" s="15"/>
    </row>
    <row r="52" spans="2:44" ht="12">
      <c r="B52" s="15"/>
      <c r="AR52" s="15"/>
    </row>
    <row r="53" spans="2:44" ht="12">
      <c r="B53" s="15"/>
      <c r="AR53" s="15"/>
    </row>
    <row r="54" spans="2:44" ht="12">
      <c r="B54" s="15"/>
      <c r="AR54" s="15"/>
    </row>
    <row r="55" spans="2:44" ht="12">
      <c r="B55" s="15"/>
      <c r="AR55" s="15"/>
    </row>
    <row r="56" spans="2:44" ht="12">
      <c r="B56" s="15"/>
      <c r="AR56" s="15"/>
    </row>
    <row r="57" spans="2:44" ht="12">
      <c r="B57" s="15"/>
      <c r="AR57" s="15"/>
    </row>
    <row r="58" spans="2:44" ht="12">
      <c r="B58" s="15"/>
      <c r="AR58" s="15"/>
    </row>
    <row r="59" spans="2:44" ht="12">
      <c r="B59" s="15"/>
      <c r="AR59" s="15"/>
    </row>
    <row r="60" spans="2:44" s="1" customFormat="1" ht="12.75">
      <c r="B60" s="29"/>
      <c r="D60" s="40" t="s">
        <v>55</v>
      </c>
      <c r="E60" s="31"/>
      <c r="F60" s="31"/>
      <c r="G60" s="31"/>
      <c r="H60" s="31"/>
      <c r="I60" s="31"/>
      <c r="J60" s="31"/>
      <c r="K60" s="31"/>
      <c r="L60" s="31"/>
      <c r="M60" s="31"/>
      <c r="N60" s="31"/>
      <c r="O60" s="31"/>
      <c r="P60" s="31"/>
      <c r="Q60" s="31"/>
      <c r="R60" s="31"/>
      <c r="S60" s="31"/>
      <c r="T60" s="31"/>
      <c r="U60" s="31"/>
      <c r="V60" s="40" t="s">
        <v>56</v>
      </c>
      <c r="W60" s="31"/>
      <c r="X60" s="31"/>
      <c r="Y60" s="31"/>
      <c r="Z60" s="31"/>
      <c r="AA60" s="31"/>
      <c r="AB60" s="31"/>
      <c r="AC60" s="31"/>
      <c r="AD60" s="31"/>
      <c r="AE60" s="31"/>
      <c r="AF60" s="31"/>
      <c r="AG60" s="31"/>
      <c r="AH60" s="40" t="s">
        <v>55</v>
      </c>
      <c r="AI60" s="31"/>
      <c r="AJ60" s="31"/>
      <c r="AK60" s="31"/>
      <c r="AL60" s="31"/>
      <c r="AM60" s="40" t="s">
        <v>56</v>
      </c>
      <c r="AN60" s="31"/>
      <c r="AO60" s="31"/>
      <c r="AR60" s="29"/>
    </row>
    <row r="61" spans="2:44" ht="12">
      <c r="B61" s="15"/>
      <c r="AR61" s="15"/>
    </row>
    <row r="62" spans="2:44" ht="12">
      <c r="B62" s="15"/>
      <c r="AR62" s="15"/>
    </row>
    <row r="63" spans="2:44" ht="12">
      <c r="B63" s="15"/>
      <c r="AR63" s="15"/>
    </row>
    <row r="64" spans="2:44" s="1" customFormat="1" ht="12.75">
      <c r="B64" s="29"/>
      <c r="D64" s="38" t="s">
        <v>57</v>
      </c>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8" t="s">
        <v>58</v>
      </c>
      <c r="AI64" s="39"/>
      <c r="AJ64" s="39"/>
      <c r="AK64" s="39"/>
      <c r="AL64" s="39"/>
      <c r="AM64" s="39"/>
      <c r="AN64" s="39"/>
      <c r="AO64" s="39"/>
      <c r="AR64" s="29"/>
    </row>
    <row r="65" spans="2:44" ht="12">
      <c r="B65" s="15"/>
      <c r="AR65" s="15"/>
    </row>
    <row r="66" spans="2:44" ht="12">
      <c r="B66" s="15"/>
      <c r="AR66" s="15"/>
    </row>
    <row r="67" spans="2:44" ht="12">
      <c r="B67" s="15"/>
      <c r="AR67" s="15"/>
    </row>
    <row r="68" spans="2:44" ht="12">
      <c r="B68" s="15"/>
      <c r="AR68" s="15"/>
    </row>
    <row r="69" spans="2:44" ht="12">
      <c r="B69" s="15"/>
      <c r="AR69" s="15"/>
    </row>
    <row r="70" spans="2:44" ht="12">
      <c r="B70" s="15"/>
      <c r="AR70" s="15"/>
    </row>
    <row r="71" spans="2:44" ht="12">
      <c r="B71" s="15"/>
      <c r="AR71" s="15"/>
    </row>
    <row r="72" spans="2:44" ht="12">
      <c r="B72" s="15"/>
      <c r="AR72" s="15"/>
    </row>
    <row r="73" spans="2:44" ht="12">
      <c r="B73" s="15"/>
      <c r="AR73" s="15"/>
    </row>
    <row r="74" spans="2:44" ht="12">
      <c r="B74" s="15"/>
      <c r="AR74" s="15"/>
    </row>
    <row r="75" spans="2:44" s="1" customFormat="1" ht="12.75">
      <c r="B75" s="29"/>
      <c r="D75" s="40" t="s">
        <v>55</v>
      </c>
      <c r="E75" s="31"/>
      <c r="F75" s="31"/>
      <c r="G75" s="31"/>
      <c r="H75" s="31"/>
      <c r="I75" s="31"/>
      <c r="J75" s="31"/>
      <c r="K75" s="31"/>
      <c r="L75" s="31"/>
      <c r="M75" s="31"/>
      <c r="N75" s="31"/>
      <c r="O75" s="31"/>
      <c r="P75" s="31"/>
      <c r="Q75" s="31"/>
      <c r="R75" s="31"/>
      <c r="S75" s="31"/>
      <c r="T75" s="31"/>
      <c r="U75" s="31"/>
      <c r="V75" s="40" t="s">
        <v>56</v>
      </c>
      <c r="W75" s="31"/>
      <c r="X75" s="31"/>
      <c r="Y75" s="31"/>
      <c r="Z75" s="31"/>
      <c r="AA75" s="31"/>
      <c r="AB75" s="31"/>
      <c r="AC75" s="31"/>
      <c r="AD75" s="31"/>
      <c r="AE75" s="31"/>
      <c r="AF75" s="31"/>
      <c r="AG75" s="31"/>
      <c r="AH75" s="40" t="s">
        <v>55</v>
      </c>
      <c r="AI75" s="31"/>
      <c r="AJ75" s="31"/>
      <c r="AK75" s="31"/>
      <c r="AL75" s="31"/>
      <c r="AM75" s="40" t="s">
        <v>56</v>
      </c>
      <c r="AN75" s="31"/>
      <c r="AO75" s="31"/>
      <c r="AR75" s="29"/>
    </row>
    <row r="76" spans="2:44" s="1" customFormat="1" ht="12">
      <c r="B76" s="29"/>
      <c r="AR76" s="29"/>
    </row>
    <row r="77" spans="2:44" s="1" customFormat="1" ht="6.95" customHeight="1">
      <c r="B77" s="41"/>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29"/>
    </row>
    <row r="81" spans="2:44" s="1" customFormat="1" ht="6.95" customHeight="1">
      <c r="B81" s="43"/>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29"/>
    </row>
    <row r="82" spans="2:44" s="1" customFormat="1" ht="24.95" customHeight="1">
      <c r="B82" s="29"/>
      <c r="C82" s="16" t="s">
        <v>59</v>
      </c>
      <c r="AR82" s="29"/>
    </row>
    <row r="83" spans="2:44" s="1" customFormat="1" ht="6.95" customHeight="1">
      <c r="B83" s="29"/>
      <c r="AR83" s="29"/>
    </row>
    <row r="84" spans="2:44" s="3" customFormat="1" ht="12" customHeight="1">
      <c r="B84" s="45"/>
      <c r="C84" s="22" t="s">
        <v>13</v>
      </c>
      <c r="L84" s="3" t="str">
        <f>K5</f>
        <v>20221108</v>
      </c>
      <c r="AR84" s="45"/>
    </row>
    <row r="85" spans="2:44" s="4" customFormat="1" ht="36.95" customHeight="1">
      <c r="B85" s="46"/>
      <c r="C85" s="47" t="s">
        <v>16</v>
      </c>
      <c r="L85" s="210" t="str">
        <f>K6</f>
        <v>Rekonstrukce a vybudování nových kabelových rozvodů</v>
      </c>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R85" s="46"/>
    </row>
    <row r="86" spans="2:44" s="1" customFormat="1" ht="6.95" customHeight="1">
      <c r="B86" s="29"/>
      <c r="AR86" s="29"/>
    </row>
    <row r="87" spans="2:44" s="1" customFormat="1" ht="12" customHeight="1">
      <c r="B87" s="29"/>
      <c r="C87" s="22" t="s">
        <v>20</v>
      </c>
      <c r="L87" s="48" t="str">
        <f>IF(K8="","",K8)</f>
        <v>Děčín</v>
      </c>
      <c r="AI87" s="22" t="s">
        <v>22</v>
      </c>
      <c r="AM87" s="189" t="str">
        <f>IF(AN8="","",AN8)</f>
        <v>8. 11. 2022</v>
      </c>
      <c r="AN87" s="189"/>
      <c r="AR87" s="29"/>
    </row>
    <row r="88" spans="2:44" s="1" customFormat="1" ht="6.95" customHeight="1">
      <c r="B88" s="29"/>
      <c r="AR88" s="29"/>
    </row>
    <row r="89" spans="2:56" s="1" customFormat="1" ht="15.2" customHeight="1">
      <c r="B89" s="29"/>
      <c r="C89" s="22" t="s">
        <v>24</v>
      </c>
      <c r="L89" s="3" t="str">
        <f>IF(E11="","",E11)</f>
        <v>Statutární město Děčín</v>
      </c>
      <c r="AI89" s="22" t="s">
        <v>31</v>
      </c>
      <c r="AM89" s="187" t="str">
        <f>IF(E17="","",E17)</f>
        <v xml:space="preserve"> </v>
      </c>
      <c r="AN89" s="188"/>
      <c r="AO89" s="188"/>
      <c r="AP89" s="188"/>
      <c r="AR89" s="29"/>
      <c r="AS89" s="168" t="s">
        <v>60</v>
      </c>
      <c r="AT89" s="169"/>
      <c r="AU89" s="50"/>
      <c r="AV89" s="50"/>
      <c r="AW89" s="50"/>
      <c r="AX89" s="50"/>
      <c r="AY89" s="50"/>
      <c r="AZ89" s="50"/>
      <c r="BA89" s="50"/>
      <c r="BB89" s="50"/>
      <c r="BC89" s="50"/>
      <c r="BD89" s="51"/>
    </row>
    <row r="90" spans="2:56" s="1" customFormat="1" ht="15.2" customHeight="1">
      <c r="B90" s="29"/>
      <c r="C90" s="22" t="s">
        <v>29</v>
      </c>
      <c r="L90" s="3" t="str">
        <f>IF(E14="Vyplň údaj","",E14)</f>
        <v/>
      </c>
      <c r="AI90" s="22" t="s">
        <v>34</v>
      </c>
      <c r="AM90" s="187" t="str">
        <f>IF(E20="","",E20)</f>
        <v>V A M A s.r.o.</v>
      </c>
      <c r="AN90" s="188"/>
      <c r="AO90" s="188"/>
      <c r="AP90" s="188"/>
      <c r="AR90" s="29"/>
      <c r="AS90" s="170"/>
      <c r="AT90" s="171"/>
      <c r="BD90" s="53"/>
    </row>
    <row r="91" spans="2:56" s="1" customFormat="1" ht="10.9" customHeight="1">
      <c r="B91" s="29"/>
      <c r="AR91" s="29"/>
      <c r="AS91" s="170"/>
      <c r="AT91" s="171"/>
      <c r="BD91" s="53"/>
    </row>
    <row r="92" spans="2:56" s="1" customFormat="1" ht="29.25" customHeight="1">
      <c r="B92" s="29"/>
      <c r="C92" s="212" t="s">
        <v>61</v>
      </c>
      <c r="D92" s="175"/>
      <c r="E92" s="175"/>
      <c r="F92" s="175"/>
      <c r="G92" s="175"/>
      <c r="H92" s="54"/>
      <c r="I92" s="174" t="s">
        <v>62</v>
      </c>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86" t="s">
        <v>63</v>
      </c>
      <c r="AH92" s="175"/>
      <c r="AI92" s="175"/>
      <c r="AJ92" s="175"/>
      <c r="AK92" s="175"/>
      <c r="AL92" s="175"/>
      <c r="AM92" s="175"/>
      <c r="AN92" s="174" t="s">
        <v>64</v>
      </c>
      <c r="AO92" s="175"/>
      <c r="AP92" s="176"/>
      <c r="AQ92" s="55" t="s">
        <v>65</v>
      </c>
      <c r="AR92" s="29"/>
      <c r="AS92" s="56" t="s">
        <v>66</v>
      </c>
      <c r="AT92" s="57" t="s">
        <v>67</v>
      </c>
      <c r="AU92" s="57" t="s">
        <v>68</v>
      </c>
      <c r="AV92" s="57" t="s">
        <v>69</v>
      </c>
      <c r="AW92" s="57" t="s">
        <v>70</v>
      </c>
      <c r="AX92" s="57" t="s">
        <v>71</v>
      </c>
      <c r="AY92" s="57" t="s">
        <v>72</v>
      </c>
      <c r="AZ92" s="57" t="s">
        <v>73</v>
      </c>
      <c r="BA92" s="57" t="s">
        <v>74</v>
      </c>
      <c r="BB92" s="57" t="s">
        <v>75</v>
      </c>
      <c r="BC92" s="57" t="s">
        <v>76</v>
      </c>
      <c r="BD92" s="58" t="s">
        <v>77</v>
      </c>
    </row>
    <row r="93" spans="2:56" s="1" customFormat="1" ht="10.9" customHeight="1">
      <c r="B93" s="29"/>
      <c r="AR93" s="29"/>
      <c r="AS93" s="59"/>
      <c r="AT93" s="50"/>
      <c r="AU93" s="50"/>
      <c r="AV93" s="50"/>
      <c r="AW93" s="50"/>
      <c r="AX93" s="50"/>
      <c r="AY93" s="50"/>
      <c r="AZ93" s="50"/>
      <c r="BA93" s="50"/>
      <c r="BB93" s="50"/>
      <c r="BC93" s="50"/>
      <c r="BD93" s="51"/>
    </row>
    <row r="94" spans="2:90" s="5" customFormat="1" ht="32.45" customHeight="1">
      <c r="B94" s="60"/>
      <c r="C94" s="61" t="s">
        <v>78</v>
      </c>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208">
        <f>ROUND(AG95,2)</f>
        <v>0</v>
      </c>
      <c r="AH94" s="208"/>
      <c r="AI94" s="208"/>
      <c r="AJ94" s="208"/>
      <c r="AK94" s="208"/>
      <c r="AL94" s="208"/>
      <c r="AM94" s="208"/>
      <c r="AN94" s="173">
        <f>SUM(AG94,AT94)</f>
        <v>0</v>
      </c>
      <c r="AO94" s="173"/>
      <c r="AP94" s="173"/>
      <c r="AQ94" s="64" t="s">
        <v>1</v>
      </c>
      <c r="AR94" s="60"/>
      <c r="AS94" s="65">
        <f>ROUND(AS95,2)</f>
        <v>0</v>
      </c>
      <c r="AT94" s="66">
        <f>ROUND(SUM(AV94:AW94),2)</f>
        <v>0</v>
      </c>
      <c r="AU94" s="67">
        <f>ROUND(AU95,5)</f>
        <v>0</v>
      </c>
      <c r="AV94" s="66">
        <f>ROUND(AZ94*L32,2)</f>
        <v>0</v>
      </c>
      <c r="AW94" s="66">
        <f>ROUND(BA94*L33,2)</f>
        <v>0</v>
      </c>
      <c r="AX94" s="66">
        <f>ROUND(BB94*L32,2)</f>
        <v>0</v>
      </c>
      <c r="AY94" s="66">
        <f>ROUND(BC94*L33,2)</f>
        <v>0</v>
      </c>
      <c r="AZ94" s="66">
        <f>ROUND(AZ95,2)</f>
        <v>0</v>
      </c>
      <c r="BA94" s="66">
        <f>ROUND(BA95,2)</f>
        <v>0</v>
      </c>
      <c r="BB94" s="66">
        <f>ROUND(BB95,2)</f>
        <v>0</v>
      </c>
      <c r="BC94" s="66">
        <f>ROUND(BC95,2)</f>
        <v>0</v>
      </c>
      <c r="BD94" s="68">
        <f>ROUND(BD95,2)</f>
        <v>0</v>
      </c>
      <c r="BS94" s="69" t="s">
        <v>79</v>
      </c>
      <c r="BT94" s="69" t="s">
        <v>80</v>
      </c>
      <c r="BU94" s="70" t="s">
        <v>81</v>
      </c>
      <c r="BV94" s="69" t="s">
        <v>82</v>
      </c>
      <c r="BW94" s="69" t="s">
        <v>4</v>
      </c>
      <c r="BX94" s="69" t="s">
        <v>83</v>
      </c>
      <c r="CL94" s="69" t="s">
        <v>1</v>
      </c>
    </row>
    <row r="95" spans="1:91" s="6" customFormat="1" ht="37.5" customHeight="1">
      <c r="A95" s="71" t="s">
        <v>84</v>
      </c>
      <c r="B95" s="72"/>
      <c r="C95" s="73"/>
      <c r="D95" s="209" t="s">
        <v>85</v>
      </c>
      <c r="E95" s="209"/>
      <c r="F95" s="209"/>
      <c r="G95" s="209"/>
      <c r="H95" s="209"/>
      <c r="I95" s="74"/>
      <c r="J95" s="209" t="s">
        <v>86</v>
      </c>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177">
        <f>'SO 01 - Výkopové práce vč...'!J32</f>
        <v>0</v>
      </c>
      <c r="AH95" s="178"/>
      <c r="AI95" s="178"/>
      <c r="AJ95" s="178"/>
      <c r="AK95" s="178"/>
      <c r="AL95" s="178"/>
      <c r="AM95" s="178"/>
      <c r="AN95" s="177">
        <f>SUM(AG95,AT95)</f>
        <v>0</v>
      </c>
      <c r="AO95" s="178"/>
      <c r="AP95" s="178"/>
      <c r="AQ95" s="75" t="s">
        <v>87</v>
      </c>
      <c r="AR95" s="72"/>
      <c r="AS95" s="76">
        <v>0</v>
      </c>
      <c r="AT95" s="77">
        <f>ROUND(SUM(AV95:AW95),2)</f>
        <v>0</v>
      </c>
      <c r="AU95" s="78">
        <f>'SO 01 - Výkopové práce vč...'!P140</f>
        <v>0</v>
      </c>
      <c r="AV95" s="77">
        <f>'SO 01 - Výkopové práce vč...'!J35</f>
        <v>0</v>
      </c>
      <c r="AW95" s="77">
        <f>'SO 01 - Výkopové práce vč...'!J36</f>
        <v>0</v>
      </c>
      <c r="AX95" s="77">
        <f>'SO 01 - Výkopové práce vč...'!J37</f>
        <v>0</v>
      </c>
      <c r="AY95" s="77">
        <f>'SO 01 - Výkopové práce vč...'!J38</f>
        <v>0</v>
      </c>
      <c r="AZ95" s="77">
        <f>'SO 01 - Výkopové práce vč...'!F35</f>
        <v>0</v>
      </c>
      <c r="BA95" s="77">
        <f>'SO 01 - Výkopové práce vč...'!F36</f>
        <v>0</v>
      </c>
      <c r="BB95" s="77">
        <f>'SO 01 - Výkopové práce vč...'!F37</f>
        <v>0</v>
      </c>
      <c r="BC95" s="77">
        <f>'SO 01 - Výkopové práce vč...'!F38</f>
        <v>0</v>
      </c>
      <c r="BD95" s="79">
        <f>'SO 01 - Výkopové práce vč...'!F39</f>
        <v>0</v>
      </c>
      <c r="BT95" s="80" t="s">
        <v>88</v>
      </c>
      <c r="BV95" s="80" t="s">
        <v>82</v>
      </c>
      <c r="BW95" s="80" t="s">
        <v>89</v>
      </c>
      <c r="BX95" s="80" t="s">
        <v>4</v>
      </c>
      <c r="CL95" s="80" t="s">
        <v>1</v>
      </c>
      <c r="CM95" s="80" t="s">
        <v>90</v>
      </c>
    </row>
    <row r="96" spans="2:44" ht="12">
      <c r="B96" s="15"/>
      <c r="AR96" s="15"/>
    </row>
    <row r="97" spans="2:48" s="1" customFormat="1" ht="30" customHeight="1">
      <c r="B97" s="29"/>
      <c r="C97" s="61" t="s">
        <v>91</v>
      </c>
      <c r="AG97" s="173">
        <f>ROUND(SUM(AG98:AG111),2)</f>
        <v>0</v>
      </c>
      <c r="AH97" s="173"/>
      <c r="AI97" s="173"/>
      <c r="AJ97" s="173"/>
      <c r="AK97" s="173"/>
      <c r="AL97" s="173"/>
      <c r="AM97" s="173"/>
      <c r="AN97" s="173">
        <f>ROUND(SUM(AN98:AN111),2)</f>
        <v>0</v>
      </c>
      <c r="AO97" s="173"/>
      <c r="AP97" s="173"/>
      <c r="AQ97" s="81"/>
      <c r="AR97" s="29"/>
      <c r="AS97" s="56" t="s">
        <v>92</v>
      </c>
      <c r="AT97" s="57" t="s">
        <v>93</v>
      </c>
      <c r="AU97" s="57" t="s">
        <v>44</v>
      </c>
      <c r="AV97" s="58" t="s">
        <v>67</v>
      </c>
    </row>
    <row r="98" spans="2:89" s="1" customFormat="1" ht="19.9" customHeight="1">
      <c r="B98" s="29"/>
      <c r="D98" s="206" t="s">
        <v>94</v>
      </c>
      <c r="E98" s="206"/>
      <c r="F98" s="206"/>
      <c r="G98" s="206"/>
      <c r="H98" s="206"/>
      <c r="I98" s="206"/>
      <c r="J98" s="206"/>
      <c r="K98" s="206"/>
      <c r="L98" s="206"/>
      <c r="M98" s="206"/>
      <c r="N98" s="206"/>
      <c r="O98" s="206"/>
      <c r="P98" s="206"/>
      <c r="Q98" s="206"/>
      <c r="R98" s="206"/>
      <c r="S98" s="206"/>
      <c r="T98" s="206"/>
      <c r="U98" s="206"/>
      <c r="V98" s="206"/>
      <c r="W98" s="206"/>
      <c r="X98" s="206"/>
      <c r="Y98" s="206"/>
      <c r="Z98" s="206"/>
      <c r="AA98" s="206"/>
      <c r="AB98" s="206"/>
      <c r="AG98" s="185">
        <f>ROUND(AG94*AS98,2)</f>
        <v>0</v>
      </c>
      <c r="AH98" s="172"/>
      <c r="AI98" s="172"/>
      <c r="AJ98" s="172"/>
      <c r="AK98" s="172"/>
      <c r="AL98" s="172"/>
      <c r="AM98" s="172"/>
      <c r="AN98" s="172">
        <f aca="true" t="shared" si="0" ref="AN98:AN108">ROUND(AG98+AV98,2)</f>
        <v>0</v>
      </c>
      <c r="AO98" s="172"/>
      <c r="AP98" s="172"/>
      <c r="AR98" s="29"/>
      <c r="AS98" s="83">
        <v>0</v>
      </c>
      <c r="AT98" s="84" t="s">
        <v>95</v>
      </c>
      <c r="AU98" s="84" t="s">
        <v>45</v>
      </c>
      <c r="AV98" s="85">
        <f>ROUND(IF(AU98="základní",AG98*L32,IF(AU98="snížená",AG98*L33,0)),2)</f>
        <v>0</v>
      </c>
      <c r="BV98" s="12" t="s">
        <v>96</v>
      </c>
      <c r="BY98" s="86">
        <f aca="true" t="shared" si="1" ref="BY98:BY111">IF(AU98="základní",AV98,0)</f>
        <v>0</v>
      </c>
      <c r="BZ98" s="86">
        <f aca="true" t="shared" si="2" ref="BZ98:BZ111">IF(AU98="snížená",AV98,0)</f>
        <v>0</v>
      </c>
      <c r="CA98" s="86">
        <v>0</v>
      </c>
      <c r="CB98" s="86">
        <v>0</v>
      </c>
      <c r="CC98" s="86">
        <v>0</v>
      </c>
      <c r="CD98" s="86">
        <f aca="true" t="shared" si="3" ref="CD98:CD111">IF(AU98="základní",AG98,0)</f>
        <v>0</v>
      </c>
      <c r="CE98" s="86">
        <f aca="true" t="shared" si="4" ref="CE98:CE111">IF(AU98="snížená",AG98,0)</f>
        <v>0</v>
      </c>
      <c r="CF98" s="86">
        <f aca="true" t="shared" si="5" ref="CF98:CF111">IF(AU98="zákl. přenesená",AG98,0)</f>
        <v>0</v>
      </c>
      <c r="CG98" s="86">
        <f aca="true" t="shared" si="6" ref="CG98:CG111">IF(AU98="sníž. přenesená",AG98,0)</f>
        <v>0</v>
      </c>
      <c r="CH98" s="86">
        <f aca="true" t="shared" si="7" ref="CH98:CH111">IF(AU98="nulová",AG98,0)</f>
        <v>0</v>
      </c>
      <c r="CI98" s="12">
        <f aca="true" t="shared" si="8" ref="CI98:CI111">IF(AU98="základní",1,IF(AU98="snížená",2,IF(AU98="zákl. přenesená",4,IF(AU98="sníž. přenesená",5,3))))</f>
        <v>1</v>
      </c>
      <c r="CJ98" s="12">
        <f aca="true" t="shared" si="9" ref="CJ98:CJ111">IF(AT98="stavební čast",1,IF(AT98="investiční čast",2,3))</f>
        <v>1</v>
      </c>
      <c r="CK98" s="12" t="str">
        <f aca="true" t="shared" si="10" ref="CK98:CK111">IF(D98="Vyplň vlastní","","x")</f>
        <v>x</v>
      </c>
    </row>
    <row r="99" spans="2:89" s="1" customFormat="1" ht="19.9" customHeight="1">
      <c r="B99" s="29"/>
      <c r="D99" s="206" t="s">
        <v>97</v>
      </c>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G99" s="185">
        <f>ROUND(AG94*AS99,2)</f>
        <v>0</v>
      </c>
      <c r="AH99" s="172"/>
      <c r="AI99" s="172"/>
      <c r="AJ99" s="172"/>
      <c r="AK99" s="172"/>
      <c r="AL99" s="172"/>
      <c r="AM99" s="172"/>
      <c r="AN99" s="172">
        <f t="shared" si="0"/>
        <v>0</v>
      </c>
      <c r="AO99" s="172"/>
      <c r="AP99" s="172"/>
      <c r="AR99" s="29"/>
      <c r="AS99" s="83">
        <v>0</v>
      </c>
      <c r="AT99" s="84" t="s">
        <v>95</v>
      </c>
      <c r="AU99" s="84" t="s">
        <v>45</v>
      </c>
      <c r="AV99" s="85">
        <f>ROUND(IF(AU99="základní",AG99*L32,IF(AU99="snížená",AG99*L33,0)),2)</f>
        <v>0</v>
      </c>
      <c r="BV99" s="12" t="s">
        <v>96</v>
      </c>
      <c r="BY99" s="86">
        <f t="shared" si="1"/>
        <v>0</v>
      </c>
      <c r="BZ99" s="86">
        <f t="shared" si="2"/>
        <v>0</v>
      </c>
      <c r="CA99" s="86">
        <v>0</v>
      </c>
      <c r="CB99" s="86">
        <v>0</v>
      </c>
      <c r="CC99" s="86">
        <v>0</v>
      </c>
      <c r="CD99" s="86">
        <f t="shared" si="3"/>
        <v>0</v>
      </c>
      <c r="CE99" s="86">
        <f t="shared" si="4"/>
        <v>0</v>
      </c>
      <c r="CF99" s="86">
        <f t="shared" si="5"/>
        <v>0</v>
      </c>
      <c r="CG99" s="86">
        <f t="shared" si="6"/>
        <v>0</v>
      </c>
      <c r="CH99" s="86">
        <f t="shared" si="7"/>
        <v>0</v>
      </c>
      <c r="CI99" s="12">
        <f t="shared" si="8"/>
        <v>1</v>
      </c>
      <c r="CJ99" s="12">
        <f t="shared" si="9"/>
        <v>1</v>
      </c>
      <c r="CK99" s="12" t="str">
        <f t="shared" si="10"/>
        <v>x</v>
      </c>
    </row>
    <row r="100" spans="2:89" s="1" customFormat="1" ht="19.9" customHeight="1">
      <c r="B100" s="29"/>
      <c r="D100" s="206" t="s">
        <v>98</v>
      </c>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G100" s="185">
        <f>ROUND(AG94*AS100,2)</f>
        <v>0</v>
      </c>
      <c r="AH100" s="172"/>
      <c r="AI100" s="172"/>
      <c r="AJ100" s="172"/>
      <c r="AK100" s="172"/>
      <c r="AL100" s="172"/>
      <c r="AM100" s="172"/>
      <c r="AN100" s="172">
        <f t="shared" si="0"/>
        <v>0</v>
      </c>
      <c r="AO100" s="172"/>
      <c r="AP100" s="172"/>
      <c r="AR100" s="29"/>
      <c r="AS100" s="83">
        <v>0</v>
      </c>
      <c r="AT100" s="84" t="s">
        <v>95</v>
      </c>
      <c r="AU100" s="84" t="s">
        <v>45</v>
      </c>
      <c r="AV100" s="85">
        <f>ROUND(IF(AU100="základní",AG100*L32,IF(AU100="snížená",AG100*L33,0)),2)</f>
        <v>0</v>
      </c>
      <c r="BV100" s="12" t="s">
        <v>96</v>
      </c>
      <c r="BY100" s="86">
        <f t="shared" si="1"/>
        <v>0</v>
      </c>
      <c r="BZ100" s="86">
        <f t="shared" si="2"/>
        <v>0</v>
      </c>
      <c r="CA100" s="86">
        <v>0</v>
      </c>
      <c r="CB100" s="86">
        <v>0</v>
      </c>
      <c r="CC100" s="86">
        <v>0</v>
      </c>
      <c r="CD100" s="86">
        <f t="shared" si="3"/>
        <v>0</v>
      </c>
      <c r="CE100" s="86">
        <f t="shared" si="4"/>
        <v>0</v>
      </c>
      <c r="CF100" s="86">
        <f t="shared" si="5"/>
        <v>0</v>
      </c>
      <c r="CG100" s="86">
        <f t="shared" si="6"/>
        <v>0</v>
      </c>
      <c r="CH100" s="86">
        <f t="shared" si="7"/>
        <v>0</v>
      </c>
      <c r="CI100" s="12">
        <f t="shared" si="8"/>
        <v>1</v>
      </c>
      <c r="CJ100" s="12">
        <f t="shared" si="9"/>
        <v>1</v>
      </c>
      <c r="CK100" s="12" t="str">
        <f t="shared" si="10"/>
        <v>x</v>
      </c>
    </row>
    <row r="101" spans="2:89" s="1" customFormat="1" ht="19.9" customHeight="1">
      <c r="B101" s="29"/>
      <c r="D101" s="206" t="s">
        <v>99</v>
      </c>
      <c r="E101" s="206"/>
      <c r="F101" s="206"/>
      <c r="G101" s="206"/>
      <c r="H101" s="206"/>
      <c r="I101" s="206"/>
      <c r="J101" s="206"/>
      <c r="K101" s="206"/>
      <c r="L101" s="206"/>
      <c r="M101" s="206"/>
      <c r="N101" s="206"/>
      <c r="O101" s="206"/>
      <c r="P101" s="206"/>
      <c r="Q101" s="206"/>
      <c r="R101" s="206"/>
      <c r="S101" s="206"/>
      <c r="T101" s="206"/>
      <c r="U101" s="206"/>
      <c r="V101" s="206"/>
      <c r="W101" s="206"/>
      <c r="X101" s="206"/>
      <c r="Y101" s="206"/>
      <c r="Z101" s="206"/>
      <c r="AA101" s="206"/>
      <c r="AB101" s="206"/>
      <c r="AG101" s="185">
        <f>ROUND(AG94*AS101,2)</f>
        <v>0</v>
      </c>
      <c r="AH101" s="172"/>
      <c r="AI101" s="172"/>
      <c r="AJ101" s="172"/>
      <c r="AK101" s="172"/>
      <c r="AL101" s="172"/>
      <c r="AM101" s="172"/>
      <c r="AN101" s="172">
        <f t="shared" si="0"/>
        <v>0</v>
      </c>
      <c r="AO101" s="172"/>
      <c r="AP101" s="172"/>
      <c r="AR101" s="29"/>
      <c r="AS101" s="83">
        <v>0</v>
      </c>
      <c r="AT101" s="84" t="s">
        <v>95</v>
      </c>
      <c r="AU101" s="84" t="s">
        <v>45</v>
      </c>
      <c r="AV101" s="85">
        <f>ROUND(IF(AU101="základní",AG101*L32,IF(AU101="snížená",AG101*L33,0)),2)</f>
        <v>0</v>
      </c>
      <c r="BV101" s="12" t="s">
        <v>96</v>
      </c>
      <c r="BY101" s="86">
        <f t="shared" si="1"/>
        <v>0</v>
      </c>
      <c r="BZ101" s="86">
        <f t="shared" si="2"/>
        <v>0</v>
      </c>
      <c r="CA101" s="86">
        <v>0</v>
      </c>
      <c r="CB101" s="86">
        <v>0</v>
      </c>
      <c r="CC101" s="86">
        <v>0</v>
      </c>
      <c r="CD101" s="86">
        <f t="shared" si="3"/>
        <v>0</v>
      </c>
      <c r="CE101" s="86">
        <f t="shared" si="4"/>
        <v>0</v>
      </c>
      <c r="CF101" s="86">
        <f t="shared" si="5"/>
        <v>0</v>
      </c>
      <c r="CG101" s="86">
        <f t="shared" si="6"/>
        <v>0</v>
      </c>
      <c r="CH101" s="86">
        <f t="shared" si="7"/>
        <v>0</v>
      </c>
      <c r="CI101" s="12">
        <f t="shared" si="8"/>
        <v>1</v>
      </c>
      <c r="CJ101" s="12">
        <f t="shared" si="9"/>
        <v>1</v>
      </c>
      <c r="CK101" s="12" t="str">
        <f t="shared" si="10"/>
        <v>x</v>
      </c>
    </row>
    <row r="102" spans="2:89" s="1" customFormat="1" ht="19.9" customHeight="1">
      <c r="B102" s="29"/>
      <c r="D102" s="206" t="s">
        <v>100</v>
      </c>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G102" s="185">
        <f>ROUND(AG94*AS102,2)</f>
        <v>0</v>
      </c>
      <c r="AH102" s="172"/>
      <c r="AI102" s="172"/>
      <c r="AJ102" s="172"/>
      <c r="AK102" s="172"/>
      <c r="AL102" s="172"/>
      <c r="AM102" s="172"/>
      <c r="AN102" s="172">
        <f t="shared" si="0"/>
        <v>0</v>
      </c>
      <c r="AO102" s="172"/>
      <c r="AP102" s="172"/>
      <c r="AR102" s="29"/>
      <c r="AS102" s="83">
        <v>0</v>
      </c>
      <c r="AT102" s="84" t="s">
        <v>95</v>
      </c>
      <c r="AU102" s="84" t="s">
        <v>45</v>
      </c>
      <c r="AV102" s="85">
        <f>ROUND(IF(AU102="základní",AG102*L32,IF(AU102="snížená",AG102*L33,0)),2)</f>
        <v>0</v>
      </c>
      <c r="BV102" s="12" t="s">
        <v>96</v>
      </c>
      <c r="BY102" s="86">
        <f t="shared" si="1"/>
        <v>0</v>
      </c>
      <c r="BZ102" s="86">
        <f t="shared" si="2"/>
        <v>0</v>
      </c>
      <c r="CA102" s="86">
        <v>0</v>
      </c>
      <c r="CB102" s="86">
        <v>0</v>
      </c>
      <c r="CC102" s="86">
        <v>0</v>
      </c>
      <c r="CD102" s="86">
        <f t="shared" si="3"/>
        <v>0</v>
      </c>
      <c r="CE102" s="86">
        <f t="shared" si="4"/>
        <v>0</v>
      </c>
      <c r="CF102" s="86">
        <f t="shared" si="5"/>
        <v>0</v>
      </c>
      <c r="CG102" s="86">
        <f t="shared" si="6"/>
        <v>0</v>
      </c>
      <c r="CH102" s="86">
        <f t="shared" si="7"/>
        <v>0</v>
      </c>
      <c r="CI102" s="12">
        <f t="shared" si="8"/>
        <v>1</v>
      </c>
      <c r="CJ102" s="12">
        <f t="shared" si="9"/>
        <v>1</v>
      </c>
      <c r="CK102" s="12" t="str">
        <f t="shared" si="10"/>
        <v>x</v>
      </c>
    </row>
    <row r="103" spans="2:89" s="1" customFormat="1" ht="19.9" customHeight="1">
      <c r="B103" s="29"/>
      <c r="D103" s="206" t="s">
        <v>101</v>
      </c>
      <c r="E103" s="206"/>
      <c r="F103" s="206"/>
      <c r="G103" s="206"/>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G103" s="185">
        <v>0</v>
      </c>
      <c r="AH103" s="172"/>
      <c r="AI103" s="172"/>
      <c r="AJ103" s="172"/>
      <c r="AK103" s="172"/>
      <c r="AL103" s="172"/>
      <c r="AM103" s="172"/>
      <c r="AN103" s="172">
        <f t="shared" si="0"/>
        <v>0</v>
      </c>
      <c r="AO103" s="172"/>
      <c r="AP103" s="172"/>
      <c r="AR103" s="29"/>
      <c r="AS103" s="83">
        <v>0</v>
      </c>
      <c r="AT103" s="84" t="s">
        <v>95</v>
      </c>
      <c r="AU103" s="84" t="s">
        <v>45</v>
      </c>
      <c r="AV103" s="85">
        <f>ROUND(IF(AU103="základní",AG103*L32,IF(AU103="snížená",AG103*L33,0)),2)</f>
        <v>0</v>
      </c>
      <c r="BV103" s="12" t="s">
        <v>96</v>
      </c>
      <c r="BY103" s="86">
        <f t="shared" si="1"/>
        <v>0</v>
      </c>
      <c r="BZ103" s="86">
        <f t="shared" si="2"/>
        <v>0</v>
      </c>
      <c r="CA103" s="86">
        <v>0</v>
      </c>
      <c r="CB103" s="86">
        <v>0</v>
      </c>
      <c r="CC103" s="86">
        <v>0</v>
      </c>
      <c r="CD103" s="86">
        <f t="shared" si="3"/>
        <v>0</v>
      </c>
      <c r="CE103" s="86">
        <f t="shared" si="4"/>
        <v>0</v>
      </c>
      <c r="CF103" s="86">
        <f t="shared" si="5"/>
        <v>0</v>
      </c>
      <c r="CG103" s="86">
        <f t="shared" si="6"/>
        <v>0</v>
      </c>
      <c r="CH103" s="86">
        <f t="shared" si="7"/>
        <v>0</v>
      </c>
      <c r="CI103" s="12">
        <f t="shared" si="8"/>
        <v>1</v>
      </c>
      <c r="CJ103" s="12">
        <f t="shared" si="9"/>
        <v>1</v>
      </c>
      <c r="CK103" s="12" t="str">
        <f t="shared" si="10"/>
        <v>x</v>
      </c>
    </row>
    <row r="104" spans="2:89" s="1" customFormat="1" ht="19.9" customHeight="1">
      <c r="B104" s="29"/>
      <c r="D104" s="206" t="s">
        <v>102</v>
      </c>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G104" s="185">
        <f>ROUND(AG94*AS104,2)</f>
        <v>0</v>
      </c>
      <c r="AH104" s="172"/>
      <c r="AI104" s="172"/>
      <c r="AJ104" s="172"/>
      <c r="AK104" s="172"/>
      <c r="AL104" s="172"/>
      <c r="AM104" s="172"/>
      <c r="AN104" s="172">
        <f t="shared" si="0"/>
        <v>0</v>
      </c>
      <c r="AO104" s="172"/>
      <c r="AP104" s="172"/>
      <c r="AR104" s="29"/>
      <c r="AS104" s="83">
        <v>0</v>
      </c>
      <c r="AT104" s="84" t="s">
        <v>95</v>
      </c>
      <c r="AU104" s="84" t="s">
        <v>45</v>
      </c>
      <c r="AV104" s="85">
        <f>ROUND(IF(AU104="základní",AG104*L32,IF(AU104="snížená",AG104*L33,0)),2)</f>
        <v>0</v>
      </c>
      <c r="BV104" s="12" t="s">
        <v>96</v>
      </c>
      <c r="BY104" s="86">
        <f t="shared" si="1"/>
        <v>0</v>
      </c>
      <c r="BZ104" s="86">
        <f t="shared" si="2"/>
        <v>0</v>
      </c>
      <c r="CA104" s="86">
        <v>0</v>
      </c>
      <c r="CB104" s="86">
        <v>0</v>
      </c>
      <c r="CC104" s="86">
        <v>0</v>
      </c>
      <c r="CD104" s="86">
        <f t="shared" si="3"/>
        <v>0</v>
      </c>
      <c r="CE104" s="86">
        <f t="shared" si="4"/>
        <v>0</v>
      </c>
      <c r="CF104" s="86">
        <f t="shared" si="5"/>
        <v>0</v>
      </c>
      <c r="CG104" s="86">
        <f t="shared" si="6"/>
        <v>0</v>
      </c>
      <c r="CH104" s="86">
        <f t="shared" si="7"/>
        <v>0</v>
      </c>
      <c r="CI104" s="12">
        <f t="shared" si="8"/>
        <v>1</v>
      </c>
      <c r="CJ104" s="12">
        <f t="shared" si="9"/>
        <v>1</v>
      </c>
      <c r="CK104" s="12" t="str">
        <f t="shared" si="10"/>
        <v>x</v>
      </c>
    </row>
    <row r="105" spans="2:89" s="1" customFormat="1" ht="19.9" customHeight="1">
      <c r="B105" s="29"/>
      <c r="D105" s="206" t="s">
        <v>103</v>
      </c>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G105" s="185">
        <f>ROUND(AG94*AS105,2)</f>
        <v>0</v>
      </c>
      <c r="AH105" s="172"/>
      <c r="AI105" s="172"/>
      <c r="AJ105" s="172"/>
      <c r="AK105" s="172"/>
      <c r="AL105" s="172"/>
      <c r="AM105" s="172"/>
      <c r="AN105" s="172">
        <f t="shared" si="0"/>
        <v>0</v>
      </c>
      <c r="AO105" s="172"/>
      <c r="AP105" s="172"/>
      <c r="AR105" s="29"/>
      <c r="AS105" s="83">
        <v>0</v>
      </c>
      <c r="AT105" s="84" t="s">
        <v>95</v>
      </c>
      <c r="AU105" s="84" t="s">
        <v>45</v>
      </c>
      <c r="AV105" s="85">
        <f>ROUND(IF(AU105="základní",AG105*L32,IF(AU105="snížená",AG105*L33,0)),2)</f>
        <v>0</v>
      </c>
      <c r="BV105" s="12" t="s">
        <v>96</v>
      </c>
      <c r="BY105" s="86">
        <f t="shared" si="1"/>
        <v>0</v>
      </c>
      <c r="BZ105" s="86">
        <f t="shared" si="2"/>
        <v>0</v>
      </c>
      <c r="CA105" s="86">
        <v>0</v>
      </c>
      <c r="CB105" s="86">
        <v>0</v>
      </c>
      <c r="CC105" s="86">
        <v>0</v>
      </c>
      <c r="CD105" s="86">
        <f t="shared" si="3"/>
        <v>0</v>
      </c>
      <c r="CE105" s="86">
        <f t="shared" si="4"/>
        <v>0</v>
      </c>
      <c r="CF105" s="86">
        <f t="shared" si="5"/>
        <v>0</v>
      </c>
      <c r="CG105" s="86">
        <f t="shared" si="6"/>
        <v>0</v>
      </c>
      <c r="CH105" s="86">
        <f t="shared" si="7"/>
        <v>0</v>
      </c>
      <c r="CI105" s="12">
        <f t="shared" si="8"/>
        <v>1</v>
      </c>
      <c r="CJ105" s="12">
        <f t="shared" si="9"/>
        <v>1</v>
      </c>
      <c r="CK105" s="12" t="str">
        <f t="shared" si="10"/>
        <v>x</v>
      </c>
    </row>
    <row r="106" spans="2:89" s="1" customFormat="1" ht="19.9" customHeight="1">
      <c r="B106" s="29"/>
      <c r="D106" s="206" t="s">
        <v>104</v>
      </c>
      <c r="E106" s="206"/>
      <c r="F106" s="206"/>
      <c r="G106" s="206"/>
      <c r="H106" s="206"/>
      <c r="I106" s="206"/>
      <c r="J106" s="206"/>
      <c r="K106" s="206"/>
      <c r="L106" s="206"/>
      <c r="M106" s="206"/>
      <c r="N106" s="206"/>
      <c r="O106" s="206"/>
      <c r="P106" s="206"/>
      <c r="Q106" s="206"/>
      <c r="R106" s="206"/>
      <c r="S106" s="206"/>
      <c r="T106" s="206"/>
      <c r="U106" s="206"/>
      <c r="V106" s="206"/>
      <c r="W106" s="206"/>
      <c r="X106" s="206"/>
      <c r="Y106" s="206"/>
      <c r="Z106" s="206"/>
      <c r="AA106" s="206"/>
      <c r="AB106" s="206"/>
      <c r="AG106" s="185">
        <f>ROUND(AG94*AS106,2)</f>
        <v>0</v>
      </c>
      <c r="AH106" s="172"/>
      <c r="AI106" s="172"/>
      <c r="AJ106" s="172"/>
      <c r="AK106" s="172"/>
      <c r="AL106" s="172"/>
      <c r="AM106" s="172"/>
      <c r="AN106" s="172">
        <f t="shared" si="0"/>
        <v>0</v>
      </c>
      <c r="AO106" s="172"/>
      <c r="AP106" s="172"/>
      <c r="AR106" s="29"/>
      <c r="AS106" s="83">
        <v>0</v>
      </c>
      <c r="AT106" s="84" t="s">
        <v>95</v>
      </c>
      <c r="AU106" s="84" t="s">
        <v>45</v>
      </c>
      <c r="AV106" s="85">
        <f>ROUND(IF(AU106="základní",AG106*L32,IF(AU106="snížená",AG106*L33,0)),2)</f>
        <v>0</v>
      </c>
      <c r="BV106" s="12" t="s">
        <v>96</v>
      </c>
      <c r="BY106" s="86">
        <f t="shared" si="1"/>
        <v>0</v>
      </c>
      <c r="BZ106" s="86">
        <f t="shared" si="2"/>
        <v>0</v>
      </c>
      <c r="CA106" s="86">
        <v>0</v>
      </c>
      <c r="CB106" s="86">
        <v>0</v>
      </c>
      <c r="CC106" s="86">
        <v>0</v>
      </c>
      <c r="CD106" s="86">
        <f t="shared" si="3"/>
        <v>0</v>
      </c>
      <c r="CE106" s="86">
        <f t="shared" si="4"/>
        <v>0</v>
      </c>
      <c r="CF106" s="86">
        <f t="shared" si="5"/>
        <v>0</v>
      </c>
      <c r="CG106" s="86">
        <f t="shared" si="6"/>
        <v>0</v>
      </c>
      <c r="CH106" s="86">
        <f t="shared" si="7"/>
        <v>0</v>
      </c>
      <c r="CI106" s="12">
        <f t="shared" si="8"/>
        <v>1</v>
      </c>
      <c r="CJ106" s="12">
        <f t="shared" si="9"/>
        <v>1</v>
      </c>
      <c r="CK106" s="12" t="str">
        <f t="shared" si="10"/>
        <v>x</v>
      </c>
    </row>
    <row r="107" spans="2:89" s="1" customFormat="1" ht="19.9" customHeight="1">
      <c r="B107" s="29"/>
      <c r="D107" s="206" t="s">
        <v>105</v>
      </c>
      <c r="E107" s="206"/>
      <c r="F107" s="206"/>
      <c r="G107" s="206"/>
      <c r="H107" s="206"/>
      <c r="I107" s="206"/>
      <c r="J107" s="206"/>
      <c r="K107" s="206"/>
      <c r="L107" s="206"/>
      <c r="M107" s="206"/>
      <c r="N107" s="206"/>
      <c r="O107" s="206"/>
      <c r="P107" s="206"/>
      <c r="Q107" s="206"/>
      <c r="R107" s="206"/>
      <c r="S107" s="206"/>
      <c r="T107" s="206"/>
      <c r="U107" s="206"/>
      <c r="V107" s="206"/>
      <c r="W107" s="206"/>
      <c r="X107" s="206"/>
      <c r="Y107" s="206"/>
      <c r="Z107" s="206"/>
      <c r="AA107" s="206"/>
      <c r="AB107" s="206"/>
      <c r="AG107" s="185">
        <f>ROUND(AG94*AS107,2)</f>
        <v>0</v>
      </c>
      <c r="AH107" s="172"/>
      <c r="AI107" s="172"/>
      <c r="AJ107" s="172"/>
      <c r="AK107" s="172"/>
      <c r="AL107" s="172"/>
      <c r="AM107" s="172"/>
      <c r="AN107" s="172">
        <f t="shared" si="0"/>
        <v>0</v>
      </c>
      <c r="AO107" s="172"/>
      <c r="AP107" s="172"/>
      <c r="AR107" s="29"/>
      <c r="AS107" s="83">
        <v>0</v>
      </c>
      <c r="AT107" s="84" t="s">
        <v>95</v>
      </c>
      <c r="AU107" s="84" t="s">
        <v>45</v>
      </c>
      <c r="AV107" s="85">
        <f>ROUND(IF(AU107="základní",AG107*L32,IF(AU107="snížená",AG107*L33,0)),2)</f>
        <v>0</v>
      </c>
      <c r="BV107" s="12" t="s">
        <v>96</v>
      </c>
      <c r="BY107" s="86">
        <f t="shared" si="1"/>
        <v>0</v>
      </c>
      <c r="BZ107" s="86">
        <f t="shared" si="2"/>
        <v>0</v>
      </c>
      <c r="CA107" s="86">
        <v>0</v>
      </c>
      <c r="CB107" s="86">
        <v>0</v>
      </c>
      <c r="CC107" s="86">
        <v>0</v>
      </c>
      <c r="CD107" s="86">
        <f t="shared" si="3"/>
        <v>0</v>
      </c>
      <c r="CE107" s="86">
        <f t="shared" si="4"/>
        <v>0</v>
      </c>
      <c r="CF107" s="86">
        <f t="shared" si="5"/>
        <v>0</v>
      </c>
      <c r="CG107" s="86">
        <f t="shared" si="6"/>
        <v>0</v>
      </c>
      <c r="CH107" s="86">
        <f t="shared" si="7"/>
        <v>0</v>
      </c>
      <c r="CI107" s="12">
        <f t="shared" si="8"/>
        <v>1</v>
      </c>
      <c r="CJ107" s="12">
        <f t="shared" si="9"/>
        <v>1</v>
      </c>
      <c r="CK107" s="12" t="str">
        <f t="shared" si="10"/>
        <v>x</v>
      </c>
    </row>
    <row r="108" spans="2:89" s="1" customFormat="1" ht="19.9" customHeight="1">
      <c r="B108" s="29"/>
      <c r="D108" s="206" t="s">
        <v>106</v>
      </c>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G108" s="185">
        <f>ROUND(AG94*AS108,2)</f>
        <v>0</v>
      </c>
      <c r="AH108" s="172"/>
      <c r="AI108" s="172"/>
      <c r="AJ108" s="172"/>
      <c r="AK108" s="172"/>
      <c r="AL108" s="172"/>
      <c r="AM108" s="172"/>
      <c r="AN108" s="172">
        <f t="shared" si="0"/>
        <v>0</v>
      </c>
      <c r="AO108" s="172"/>
      <c r="AP108" s="172"/>
      <c r="AR108" s="29"/>
      <c r="AS108" s="83">
        <v>0</v>
      </c>
      <c r="AT108" s="84" t="s">
        <v>95</v>
      </c>
      <c r="AU108" s="84" t="s">
        <v>45</v>
      </c>
      <c r="AV108" s="85">
        <f>ROUND(IF(AU108="základní",AG108*L32,IF(AU108="snížená",AG108*L33,0)),2)</f>
        <v>0</v>
      </c>
      <c r="BV108" s="12" t="s">
        <v>96</v>
      </c>
      <c r="BY108" s="86">
        <f t="shared" si="1"/>
        <v>0</v>
      </c>
      <c r="BZ108" s="86">
        <f t="shared" si="2"/>
        <v>0</v>
      </c>
      <c r="CA108" s="86">
        <v>0</v>
      </c>
      <c r="CB108" s="86">
        <v>0</v>
      </c>
      <c r="CC108" s="86">
        <v>0</v>
      </c>
      <c r="CD108" s="86">
        <f t="shared" si="3"/>
        <v>0</v>
      </c>
      <c r="CE108" s="86">
        <f t="shared" si="4"/>
        <v>0</v>
      </c>
      <c r="CF108" s="86">
        <f t="shared" si="5"/>
        <v>0</v>
      </c>
      <c r="CG108" s="86">
        <f t="shared" si="6"/>
        <v>0</v>
      </c>
      <c r="CH108" s="86">
        <f t="shared" si="7"/>
        <v>0</v>
      </c>
      <c r="CI108" s="12">
        <f t="shared" si="8"/>
        <v>1</v>
      </c>
      <c r="CJ108" s="12">
        <f t="shared" si="9"/>
        <v>1</v>
      </c>
      <c r="CK108" s="12" t="str">
        <f t="shared" si="10"/>
        <v>x</v>
      </c>
    </row>
    <row r="109" spans="2:89" s="1" customFormat="1" ht="19.9" customHeight="1">
      <c r="B109" s="29"/>
      <c r="D109" s="205"/>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G109" s="207"/>
      <c r="AH109" s="172"/>
      <c r="AI109" s="172"/>
      <c r="AJ109" s="172"/>
      <c r="AK109" s="172"/>
      <c r="AL109" s="172"/>
      <c r="AM109" s="172"/>
      <c r="AN109" s="172"/>
      <c r="AO109" s="172"/>
      <c r="AP109" s="172"/>
      <c r="AR109" s="29"/>
      <c r="AS109" s="83">
        <v>0</v>
      </c>
      <c r="AT109" s="84" t="s">
        <v>95</v>
      </c>
      <c r="AU109" s="84" t="s">
        <v>45</v>
      </c>
      <c r="AV109" s="85">
        <f>ROUND(IF(AU109="základní",AG109*L32,IF(AU109="snížená",AG109*L33,0)),2)</f>
        <v>0</v>
      </c>
      <c r="BV109" s="12" t="s">
        <v>107</v>
      </c>
      <c r="BY109" s="86">
        <f t="shared" si="1"/>
        <v>0</v>
      </c>
      <c r="BZ109" s="86">
        <f t="shared" si="2"/>
        <v>0</v>
      </c>
      <c r="CA109" s="86">
        <v>0</v>
      </c>
      <c r="CB109" s="86">
        <v>0</v>
      </c>
      <c r="CC109" s="86">
        <v>0</v>
      </c>
      <c r="CD109" s="86">
        <f t="shared" si="3"/>
        <v>0</v>
      </c>
      <c r="CE109" s="86">
        <f t="shared" si="4"/>
        <v>0</v>
      </c>
      <c r="CF109" s="86">
        <f t="shared" si="5"/>
        <v>0</v>
      </c>
      <c r="CG109" s="86">
        <f t="shared" si="6"/>
        <v>0</v>
      </c>
      <c r="CH109" s="86">
        <f t="shared" si="7"/>
        <v>0</v>
      </c>
      <c r="CI109" s="12">
        <f t="shared" si="8"/>
        <v>1</v>
      </c>
      <c r="CJ109" s="12">
        <f t="shared" si="9"/>
        <v>1</v>
      </c>
      <c r="CK109" s="12" t="str">
        <f t="shared" si="10"/>
        <v>x</v>
      </c>
    </row>
    <row r="110" spans="2:89" s="1" customFormat="1" ht="19.9" customHeight="1">
      <c r="B110" s="29"/>
      <c r="D110" s="205"/>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G110" s="207"/>
      <c r="AH110" s="172"/>
      <c r="AI110" s="172"/>
      <c r="AJ110" s="172"/>
      <c r="AK110" s="172"/>
      <c r="AL110" s="172"/>
      <c r="AM110" s="172"/>
      <c r="AN110" s="172"/>
      <c r="AO110" s="172"/>
      <c r="AP110" s="172"/>
      <c r="AR110" s="29"/>
      <c r="AS110" s="83">
        <v>0</v>
      </c>
      <c r="AT110" s="84" t="s">
        <v>95</v>
      </c>
      <c r="AU110" s="84" t="s">
        <v>45</v>
      </c>
      <c r="AV110" s="85">
        <f>ROUND(IF(AU110="základní",AG110*L32,IF(AU110="snížená",AG110*L33,0)),2)</f>
        <v>0</v>
      </c>
      <c r="BV110" s="12" t="s">
        <v>107</v>
      </c>
      <c r="BY110" s="86">
        <f t="shared" si="1"/>
        <v>0</v>
      </c>
      <c r="BZ110" s="86">
        <f t="shared" si="2"/>
        <v>0</v>
      </c>
      <c r="CA110" s="86">
        <v>0</v>
      </c>
      <c r="CB110" s="86">
        <v>0</v>
      </c>
      <c r="CC110" s="86">
        <v>0</v>
      </c>
      <c r="CD110" s="86">
        <f t="shared" si="3"/>
        <v>0</v>
      </c>
      <c r="CE110" s="86">
        <f t="shared" si="4"/>
        <v>0</v>
      </c>
      <c r="CF110" s="86">
        <f t="shared" si="5"/>
        <v>0</v>
      </c>
      <c r="CG110" s="86">
        <f t="shared" si="6"/>
        <v>0</v>
      </c>
      <c r="CH110" s="86">
        <f t="shared" si="7"/>
        <v>0</v>
      </c>
      <c r="CI110" s="12">
        <f t="shared" si="8"/>
        <v>1</v>
      </c>
      <c r="CJ110" s="12">
        <f t="shared" si="9"/>
        <v>1</v>
      </c>
      <c r="CK110" s="12" t="str">
        <f t="shared" si="10"/>
        <v>x</v>
      </c>
    </row>
    <row r="111" spans="2:89" s="1" customFormat="1" ht="19.9" customHeight="1">
      <c r="B111" s="29"/>
      <c r="D111" s="205"/>
      <c r="E111" s="206"/>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G111" s="207"/>
      <c r="AH111" s="172"/>
      <c r="AI111" s="172"/>
      <c r="AJ111" s="172"/>
      <c r="AK111" s="172"/>
      <c r="AL111" s="172"/>
      <c r="AM111" s="172"/>
      <c r="AN111" s="172"/>
      <c r="AO111" s="172"/>
      <c r="AP111" s="172"/>
      <c r="AR111" s="29"/>
      <c r="AS111" s="87">
        <v>0</v>
      </c>
      <c r="AT111" s="88" t="s">
        <v>95</v>
      </c>
      <c r="AU111" s="88" t="s">
        <v>45</v>
      </c>
      <c r="AV111" s="89">
        <f>ROUND(IF(AU111="základní",AG111*L32,IF(AU111="snížená",AG111*L33,0)),2)</f>
        <v>0</v>
      </c>
      <c r="BV111" s="12" t="s">
        <v>107</v>
      </c>
      <c r="BY111" s="86">
        <f t="shared" si="1"/>
        <v>0</v>
      </c>
      <c r="BZ111" s="86">
        <f t="shared" si="2"/>
        <v>0</v>
      </c>
      <c r="CA111" s="86">
        <v>0</v>
      </c>
      <c r="CB111" s="86">
        <v>0</v>
      </c>
      <c r="CC111" s="86">
        <v>0</v>
      </c>
      <c r="CD111" s="86">
        <f t="shared" si="3"/>
        <v>0</v>
      </c>
      <c r="CE111" s="86">
        <f t="shared" si="4"/>
        <v>0</v>
      </c>
      <c r="CF111" s="86">
        <f t="shared" si="5"/>
        <v>0</v>
      </c>
      <c r="CG111" s="86">
        <f t="shared" si="6"/>
        <v>0</v>
      </c>
      <c r="CH111" s="86">
        <f t="shared" si="7"/>
        <v>0</v>
      </c>
      <c r="CI111" s="12">
        <f t="shared" si="8"/>
        <v>1</v>
      </c>
      <c r="CJ111" s="12">
        <f t="shared" si="9"/>
        <v>1</v>
      </c>
      <c r="CK111" s="12" t="str">
        <f t="shared" si="10"/>
        <v>x</v>
      </c>
    </row>
    <row r="112" spans="2:44" s="1" customFormat="1" ht="10.9" customHeight="1">
      <c r="B112" s="29"/>
      <c r="AR112" s="29"/>
    </row>
    <row r="113" spans="2:44" s="1" customFormat="1" ht="30" customHeight="1">
      <c r="B113" s="29"/>
      <c r="C113" s="90" t="s">
        <v>108</v>
      </c>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167">
        <f>ROUND(AG94+AG97,2)</f>
        <v>0</v>
      </c>
      <c r="AH113" s="167"/>
      <c r="AI113" s="167"/>
      <c r="AJ113" s="167"/>
      <c r="AK113" s="167"/>
      <c r="AL113" s="167"/>
      <c r="AM113" s="167"/>
      <c r="AN113" s="167">
        <f>ROUND(AN94+AN97,2)</f>
        <v>0</v>
      </c>
      <c r="AO113" s="167"/>
      <c r="AP113" s="167"/>
      <c r="AQ113" s="91"/>
      <c r="AR113" s="29"/>
    </row>
    <row r="114" spans="2:44" s="1" customFormat="1" ht="6.95" customHeight="1">
      <c r="B114" s="41"/>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29"/>
    </row>
  </sheetData>
  <mergeCells count="90">
    <mergeCell ref="L32:P32"/>
    <mergeCell ref="W32:AE32"/>
    <mergeCell ref="AK32:AO32"/>
    <mergeCell ref="L33:P33"/>
    <mergeCell ref="D110:AB110"/>
    <mergeCell ref="AG110:AM110"/>
    <mergeCell ref="AG94:AM94"/>
    <mergeCell ref="AG97:AM97"/>
    <mergeCell ref="AG109:AM109"/>
    <mergeCell ref="D109:AB109"/>
    <mergeCell ref="I92:AF92"/>
    <mergeCell ref="J95:AF95"/>
    <mergeCell ref="L85:AJ85"/>
    <mergeCell ref="AG108:AM108"/>
    <mergeCell ref="AG107:AM107"/>
    <mergeCell ref="AG106:AM106"/>
    <mergeCell ref="AK27:AO27"/>
    <mergeCell ref="AK29:AO29"/>
    <mergeCell ref="W31:AE31"/>
    <mergeCell ref="L31:P31"/>
    <mergeCell ref="AK31:AO31"/>
    <mergeCell ref="K5:AJ5"/>
    <mergeCell ref="K6:AJ6"/>
    <mergeCell ref="E14:AJ14"/>
    <mergeCell ref="E23:AN23"/>
    <mergeCell ref="AK26:AO26"/>
    <mergeCell ref="W33:AE33"/>
    <mergeCell ref="L34:P34"/>
    <mergeCell ref="AK34:AO34"/>
    <mergeCell ref="W34:AE34"/>
    <mergeCell ref="AG113:AM113"/>
    <mergeCell ref="D111:AB111"/>
    <mergeCell ref="AG111:AM111"/>
    <mergeCell ref="C92:G92"/>
    <mergeCell ref="D101:AB101"/>
    <mergeCell ref="D108:AB108"/>
    <mergeCell ref="D107:AB107"/>
    <mergeCell ref="D106:AB106"/>
    <mergeCell ref="D105:AB105"/>
    <mergeCell ref="D104:AB104"/>
    <mergeCell ref="D103:AB103"/>
    <mergeCell ref="D102:AB102"/>
    <mergeCell ref="W35:AE35"/>
    <mergeCell ref="L35:P35"/>
    <mergeCell ref="AK35:AO35"/>
    <mergeCell ref="AK36:AO36"/>
    <mergeCell ref="L36:P36"/>
    <mergeCell ref="W36:AE36"/>
    <mergeCell ref="AR2:BE2"/>
    <mergeCell ref="AG105:AM105"/>
    <mergeCell ref="AG104:AM104"/>
    <mergeCell ref="AG92:AM92"/>
    <mergeCell ref="AG102:AM102"/>
    <mergeCell ref="AG101:AM101"/>
    <mergeCell ref="AG103:AM103"/>
    <mergeCell ref="AG100:AM100"/>
    <mergeCell ref="AG99:AM99"/>
    <mergeCell ref="AG95:AM95"/>
    <mergeCell ref="AG98:AM98"/>
    <mergeCell ref="AM90:AP90"/>
    <mergeCell ref="AM87:AN87"/>
    <mergeCell ref="AM89:AP89"/>
    <mergeCell ref="AK33:AO33"/>
    <mergeCell ref="BE5:BE34"/>
    <mergeCell ref="AN101:AP101"/>
    <mergeCell ref="AN99:AP99"/>
    <mergeCell ref="AN105:AP105"/>
    <mergeCell ref="AN106:AP106"/>
    <mergeCell ref="X38:AB38"/>
    <mergeCell ref="AK38:AO38"/>
    <mergeCell ref="D100:AB100"/>
    <mergeCell ref="D99:AB99"/>
    <mergeCell ref="D98:AB98"/>
    <mergeCell ref="D95:H95"/>
    <mergeCell ref="AN113:AP113"/>
    <mergeCell ref="AS89:AT91"/>
    <mergeCell ref="AN110:AP110"/>
    <mergeCell ref="AN111:AP111"/>
    <mergeCell ref="AN94:AP94"/>
    <mergeCell ref="AN97:AP97"/>
    <mergeCell ref="AN92:AP92"/>
    <mergeCell ref="AN104:AP104"/>
    <mergeCell ref="AN100:AP100"/>
    <mergeCell ref="AN103:AP103"/>
    <mergeCell ref="AN102:AP102"/>
    <mergeCell ref="AN95:AP95"/>
    <mergeCell ref="AN109:AP109"/>
    <mergeCell ref="AN98:AP98"/>
    <mergeCell ref="AN108:AP108"/>
    <mergeCell ref="AN107:AP107"/>
  </mergeCells>
  <dataValidations count="2">
    <dataValidation type="list" allowBlank="1" showInputMessage="1" showErrorMessage="1" error="Povoleny jsou hodnoty základní, snížená, zákl. přenesená, sníž. přenesená, nulová." sqref="AU97:AU111">
      <formula1>"základní, snížená, zákl. přenesená, sníž. přenesená, nulová"</formula1>
    </dataValidation>
    <dataValidation type="list" allowBlank="1" showInputMessage="1" showErrorMessage="1" error="Povoleny jsou hodnoty stavební čast, technologická čast, investiční čast." sqref="AT97:AT111">
      <formula1>"stavební čast, technologická čast, investiční čast"</formula1>
    </dataValidation>
  </dataValidations>
  <hyperlinks>
    <hyperlink ref="A95" location="'SO 01 - Výkopové práce vč...'!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571"/>
  <sheetViews>
    <sheetView showGridLines="0" tabSelected="1" workbookViewId="0" topLeftCell="A144">
      <selection activeCell="X161" sqref="X16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83" t="s">
        <v>5</v>
      </c>
      <c r="M2" s="184"/>
      <c r="N2" s="184"/>
      <c r="O2" s="184"/>
      <c r="P2" s="184"/>
      <c r="Q2" s="184"/>
      <c r="R2" s="184"/>
      <c r="S2" s="184"/>
      <c r="T2" s="184"/>
      <c r="U2" s="184"/>
      <c r="V2" s="184"/>
      <c r="AT2" s="12" t="s">
        <v>89</v>
      </c>
    </row>
    <row r="3" spans="2:46" ht="6.95" customHeight="1">
      <c r="B3" s="13"/>
      <c r="C3" s="14"/>
      <c r="D3" s="14"/>
      <c r="E3" s="14"/>
      <c r="F3" s="14"/>
      <c r="G3" s="14"/>
      <c r="H3" s="14"/>
      <c r="I3" s="14"/>
      <c r="J3" s="14"/>
      <c r="K3" s="14"/>
      <c r="L3" s="15"/>
      <c r="AT3" s="12" t="s">
        <v>90</v>
      </c>
    </row>
    <row r="4" spans="2:46" ht="24.95" customHeight="1">
      <c r="B4" s="15"/>
      <c r="D4" s="16" t="s">
        <v>109</v>
      </c>
      <c r="L4" s="15"/>
      <c r="M4" s="93" t="s">
        <v>10</v>
      </c>
      <c r="AT4" s="12" t="s">
        <v>3</v>
      </c>
    </row>
    <row r="5" spans="2:12" ht="6.95" customHeight="1">
      <c r="B5" s="15"/>
      <c r="L5" s="15"/>
    </row>
    <row r="6" spans="2:12" ht="12" customHeight="1">
      <c r="B6" s="15"/>
      <c r="D6" s="22" t="s">
        <v>16</v>
      </c>
      <c r="L6" s="15"/>
    </row>
    <row r="7" spans="2:12" ht="16.5" customHeight="1">
      <c r="B7" s="15"/>
      <c r="E7" s="214" t="str">
        <f>'Rekapitulace stavby'!K6</f>
        <v>Rekonstrukce a vybudování nových kabelových rozvodů</v>
      </c>
      <c r="F7" s="215"/>
      <c r="G7" s="215"/>
      <c r="H7" s="215"/>
      <c r="L7" s="15"/>
    </row>
    <row r="8" spans="2:12" s="1" customFormat="1" ht="12" customHeight="1">
      <c r="B8" s="29"/>
      <c r="D8" s="22" t="s">
        <v>110</v>
      </c>
      <c r="L8" s="29"/>
    </row>
    <row r="9" spans="2:12" s="1" customFormat="1" ht="30" customHeight="1">
      <c r="B9" s="29"/>
      <c r="E9" s="210" t="s">
        <v>111</v>
      </c>
      <c r="F9" s="216"/>
      <c r="G9" s="216"/>
      <c r="H9" s="216"/>
      <c r="L9" s="29"/>
    </row>
    <row r="10" spans="2:12" s="1" customFormat="1" ht="12">
      <c r="B10" s="29"/>
      <c r="L10" s="29"/>
    </row>
    <row r="11" spans="2:12" s="1" customFormat="1" ht="12" customHeight="1">
      <c r="B11" s="29"/>
      <c r="D11" s="22" t="s">
        <v>18</v>
      </c>
      <c r="F11" s="20" t="s">
        <v>1</v>
      </c>
      <c r="I11" s="22" t="s">
        <v>19</v>
      </c>
      <c r="J11" s="20" t="s">
        <v>1</v>
      </c>
      <c r="L11" s="29"/>
    </row>
    <row r="12" spans="2:12" s="1" customFormat="1" ht="12" customHeight="1">
      <c r="B12" s="29"/>
      <c r="D12" s="22" t="s">
        <v>20</v>
      </c>
      <c r="F12" s="20" t="s">
        <v>21</v>
      </c>
      <c r="I12" s="22" t="s">
        <v>22</v>
      </c>
      <c r="J12" s="49" t="str">
        <f>'Rekapitulace stavby'!AN8</f>
        <v>8. 11. 2022</v>
      </c>
      <c r="L12" s="29"/>
    </row>
    <row r="13" spans="2:12" s="1" customFormat="1" ht="10.9" customHeight="1">
      <c r="B13" s="29"/>
      <c r="L13" s="29"/>
    </row>
    <row r="14" spans="2:12" s="1" customFormat="1" ht="12" customHeight="1">
      <c r="B14" s="29"/>
      <c r="D14" s="22" t="s">
        <v>24</v>
      </c>
      <c r="I14" s="22" t="s">
        <v>25</v>
      </c>
      <c r="J14" s="20" t="s">
        <v>26</v>
      </c>
      <c r="L14" s="29"/>
    </row>
    <row r="15" spans="2:12" s="1" customFormat="1" ht="18" customHeight="1">
      <c r="B15" s="29"/>
      <c r="E15" s="20" t="s">
        <v>27</v>
      </c>
      <c r="I15" s="22" t="s">
        <v>28</v>
      </c>
      <c r="J15" s="20" t="s">
        <v>1</v>
      </c>
      <c r="L15" s="29"/>
    </row>
    <row r="16" spans="2:12" s="1" customFormat="1" ht="6.95" customHeight="1">
      <c r="B16" s="29"/>
      <c r="L16" s="29"/>
    </row>
    <row r="17" spans="2:12" s="1" customFormat="1" ht="12" customHeight="1">
      <c r="B17" s="29"/>
      <c r="D17" s="22" t="s">
        <v>29</v>
      </c>
      <c r="I17" s="22" t="s">
        <v>25</v>
      </c>
      <c r="J17" s="23" t="str">
        <f>'Rekapitulace stavby'!AN13</f>
        <v>Vyplň údaj</v>
      </c>
      <c r="L17" s="29"/>
    </row>
    <row r="18" spans="2:12" s="1" customFormat="1" ht="18" customHeight="1">
      <c r="B18" s="29"/>
      <c r="E18" s="217" t="str">
        <f>'Rekapitulace stavby'!E14</f>
        <v>Vyplň údaj</v>
      </c>
      <c r="F18" s="196"/>
      <c r="G18" s="196"/>
      <c r="H18" s="196"/>
      <c r="I18" s="22" t="s">
        <v>28</v>
      </c>
      <c r="J18" s="23" t="str">
        <f>'Rekapitulace stavby'!AN14</f>
        <v>Vyplň údaj</v>
      </c>
      <c r="L18" s="29"/>
    </row>
    <row r="19" spans="2:12" s="1" customFormat="1" ht="6.95" customHeight="1">
      <c r="B19" s="29"/>
      <c r="L19" s="29"/>
    </row>
    <row r="20" spans="2:12" s="1" customFormat="1" ht="12" customHeight="1">
      <c r="B20" s="29"/>
      <c r="D20" s="22" t="s">
        <v>31</v>
      </c>
      <c r="I20" s="22" t="s">
        <v>25</v>
      </c>
      <c r="J20" s="20" t="str">
        <f>IF('Rekapitulace stavby'!AN16="","",'Rekapitulace stavby'!AN16)</f>
        <v/>
      </c>
      <c r="L20" s="29"/>
    </row>
    <row r="21" spans="2:12" s="1" customFormat="1" ht="18" customHeight="1">
      <c r="B21" s="29"/>
      <c r="E21" s="20" t="str">
        <f>IF('Rekapitulace stavby'!E17="","",'Rekapitulace stavby'!E17)</f>
        <v xml:space="preserve"> </v>
      </c>
      <c r="I21" s="22" t="s">
        <v>28</v>
      </c>
      <c r="J21" s="20" t="str">
        <f>IF('Rekapitulace stavby'!AN17="","",'Rekapitulace stavby'!AN17)</f>
        <v/>
      </c>
      <c r="L21" s="29"/>
    </row>
    <row r="22" spans="2:12" s="1" customFormat="1" ht="6.95" customHeight="1">
      <c r="B22" s="29"/>
      <c r="L22" s="29"/>
    </row>
    <row r="23" spans="2:12" s="1" customFormat="1" ht="12" customHeight="1">
      <c r="B23" s="29"/>
      <c r="D23" s="22" t="s">
        <v>34</v>
      </c>
      <c r="I23" s="22" t="s">
        <v>25</v>
      </c>
      <c r="J23" s="20" t="s">
        <v>35</v>
      </c>
      <c r="L23" s="29"/>
    </row>
    <row r="24" spans="2:12" s="1" customFormat="1" ht="18" customHeight="1">
      <c r="B24" s="29"/>
      <c r="E24" s="20" t="s">
        <v>36</v>
      </c>
      <c r="I24" s="22" t="s">
        <v>28</v>
      </c>
      <c r="J24" s="20" t="s">
        <v>1</v>
      </c>
      <c r="L24" s="29"/>
    </row>
    <row r="25" spans="2:12" s="1" customFormat="1" ht="6.95" customHeight="1">
      <c r="B25" s="29"/>
      <c r="L25" s="29"/>
    </row>
    <row r="26" spans="2:12" s="1" customFormat="1" ht="12" customHeight="1">
      <c r="B26" s="29"/>
      <c r="D26" s="22" t="s">
        <v>37</v>
      </c>
      <c r="L26" s="29"/>
    </row>
    <row r="27" spans="2:12" s="7" customFormat="1" ht="16.5" customHeight="1">
      <c r="B27" s="94"/>
      <c r="E27" s="200" t="s">
        <v>1</v>
      </c>
      <c r="F27" s="200"/>
      <c r="G27" s="200"/>
      <c r="H27" s="200"/>
      <c r="L27" s="94"/>
    </row>
    <row r="28" spans="2:12" s="1" customFormat="1" ht="6.95" customHeight="1">
      <c r="B28" s="29"/>
      <c r="L28" s="29"/>
    </row>
    <row r="29" spans="2:12" s="1" customFormat="1" ht="6.95" customHeight="1">
      <c r="B29" s="29"/>
      <c r="D29" s="50"/>
      <c r="E29" s="50"/>
      <c r="F29" s="50"/>
      <c r="G29" s="50"/>
      <c r="H29" s="50"/>
      <c r="I29" s="50"/>
      <c r="J29" s="50"/>
      <c r="K29" s="50"/>
      <c r="L29" s="29"/>
    </row>
    <row r="30" spans="2:12" s="1" customFormat="1" ht="14.45" customHeight="1">
      <c r="B30" s="29"/>
      <c r="D30" s="20" t="s">
        <v>112</v>
      </c>
      <c r="J30" s="28">
        <f>J96</f>
        <v>0</v>
      </c>
      <c r="L30" s="29"/>
    </row>
    <row r="31" spans="2:12" s="1" customFormat="1" ht="14.45" customHeight="1">
      <c r="B31" s="29"/>
      <c r="D31" s="27" t="s">
        <v>94</v>
      </c>
      <c r="J31" s="28">
        <f>J113</f>
        <v>0</v>
      </c>
      <c r="L31" s="29"/>
    </row>
    <row r="32" spans="2:12" s="1" customFormat="1" ht="25.35" customHeight="1">
      <c r="B32" s="29"/>
      <c r="D32" s="95" t="s">
        <v>40</v>
      </c>
      <c r="J32" s="63">
        <f>ROUND(J30+J31,2)</f>
        <v>0</v>
      </c>
      <c r="L32" s="29"/>
    </row>
    <row r="33" spans="2:12" s="1" customFormat="1" ht="6.95" customHeight="1">
      <c r="B33" s="29"/>
      <c r="D33" s="50"/>
      <c r="E33" s="50"/>
      <c r="F33" s="50"/>
      <c r="G33" s="50"/>
      <c r="H33" s="50"/>
      <c r="I33" s="50"/>
      <c r="J33" s="50"/>
      <c r="K33" s="50"/>
      <c r="L33" s="29"/>
    </row>
    <row r="34" spans="2:12" s="1" customFormat="1" ht="14.45" customHeight="1">
      <c r="B34" s="29"/>
      <c r="F34" s="32" t="s">
        <v>42</v>
      </c>
      <c r="I34" s="32" t="s">
        <v>41</v>
      </c>
      <c r="J34" s="32" t="s">
        <v>43</v>
      </c>
      <c r="L34" s="29"/>
    </row>
    <row r="35" spans="2:12" s="1" customFormat="1" ht="14.45" customHeight="1">
      <c r="B35" s="29"/>
      <c r="D35" s="52" t="s">
        <v>44</v>
      </c>
      <c r="E35" s="22" t="s">
        <v>45</v>
      </c>
      <c r="F35" s="96">
        <f>ROUND((SUM(BE113:BE120)+SUM(BE140:BE570)),2)</f>
        <v>0</v>
      </c>
      <c r="I35" s="97">
        <v>0.21</v>
      </c>
      <c r="J35" s="96">
        <f>ROUND(((SUM(BE113:BE120)+SUM(BE140:BE570))*I35),2)</f>
        <v>0</v>
      </c>
      <c r="L35" s="29"/>
    </row>
    <row r="36" spans="2:12" s="1" customFormat="1" ht="14.45" customHeight="1">
      <c r="B36" s="29"/>
      <c r="E36" s="22" t="s">
        <v>46</v>
      </c>
      <c r="F36" s="96">
        <f>ROUND((SUM(BF113:BF120)+SUM(BF140:BF570)),2)</f>
        <v>0</v>
      </c>
      <c r="I36" s="97">
        <v>0.15</v>
      </c>
      <c r="J36" s="96">
        <f>ROUND(((SUM(BF113:BF120)+SUM(BF140:BF570))*I36),2)</f>
        <v>0</v>
      </c>
      <c r="L36" s="29"/>
    </row>
    <row r="37" spans="2:12" s="1" customFormat="1" ht="14.45" customHeight="1" hidden="1">
      <c r="B37" s="29"/>
      <c r="E37" s="22" t="s">
        <v>47</v>
      </c>
      <c r="F37" s="96">
        <f>ROUND((SUM(BG113:BG120)+SUM(BG140:BG570)),2)</f>
        <v>0</v>
      </c>
      <c r="I37" s="97">
        <v>0.21</v>
      </c>
      <c r="J37" s="96">
        <f>0</f>
        <v>0</v>
      </c>
      <c r="L37" s="29"/>
    </row>
    <row r="38" spans="2:12" s="1" customFormat="1" ht="14.45" customHeight="1" hidden="1">
      <c r="B38" s="29"/>
      <c r="E38" s="22" t="s">
        <v>48</v>
      </c>
      <c r="F38" s="96">
        <f>ROUND((SUM(BH113:BH120)+SUM(BH140:BH570)),2)</f>
        <v>0</v>
      </c>
      <c r="I38" s="97">
        <v>0.15</v>
      </c>
      <c r="J38" s="96">
        <f>0</f>
        <v>0</v>
      </c>
      <c r="L38" s="29"/>
    </row>
    <row r="39" spans="2:12" s="1" customFormat="1" ht="14.45" customHeight="1" hidden="1">
      <c r="B39" s="29"/>
      <c r="E39" s="22" t="s">
        <v>49</v>
      </c>
      <c r="F39" s="96">
        <f>ROUND((SUM(BI113:BI120)+SUM(BI140:BI570)),2)</f>
        <v>0</v>
      </c>
      <c r="I39" s="97">
        <v>0</v>
      </c>
      <c r="J39" s="96">
        <f>0</f>
        <v>0</v>
      </c>
      <c r="L39" s="29"/>
    </row>
    <row r="40" spans="2:12" s="1" customFormat="1" ht="6.95" customHeight="1">
      <c r="B40" s="29"/>
      <c r="L40" s="29"/>
    </row>
    <row r="41" spans="2:12" s="1" customFormat="1" ht="25.35" customHeight="1">
      <c r="B41" s="29"/>
      <c r="C41" s="91"/>
      <c r="D41" s="98" t="s">
        <v>50</v>
      </c>
      <c r="E41" s="54"/>
      <c r="F41" s="54"/>
      <c r="G41" s="99" t="s">
        <v>51</v>
      </c>
      <c r="H41" s="100" t="s">
        <v>52</v>
      </c>
      <c r="I41" s="54"/>
      <c r="J41" s="101">
        <f>SUM(J32:J39)</f>
        <v>0</v>
      </c>
      <c r="K41" s="102"/>
      <c r="L41" s="29"/>
    </row>
    <row r="42" spans="2:12" s="1" customFormat="1" ht="14.45" customHeight="1">
      <c r="B42" s="29"/>
      <c r="L42" s="29"/>
    </row>
    <row r="43" spans="2:12" ht="14.45" customHeight="1">
      <c r="B43" s="15"/>
      <c r="L43" s="15"/>
    </row>
    <row r="44" spans="2:12" ht="14.45" customHeight="1">
      <c r="B44" s="15"/>
      <c r="L44" s="15"/>
    </row>
    <row r="45" spans="2:12" ht="14.45" customHeight="1">
      <c r="B45" s="15"/>
      <c r="L45" s="15"/>
    </row>
    <row r="46" spans="2:12" ht="14.45" customHeight="1">
      <c r="B46" s="15"/>
      <c r="L46" s="15"/>
    </row>
    <row r="47" spans="2:12" ht="14.45" customHeight="1">
      <c r="B47" s="15"/>
      <c r="L47" s="15"/>
    </row>
    <row r="48" spans="2:12" ht="14.45" customHeight="1">
      <c r="B48" s="15"/>
      <c r="L48" s="15"/>
    </row>
    <row r="49" spans="2:12" ht="14.45" customHeight="1">
      <c r="B49" s="15"/>
      <c r="L49" s="15"/>
    </row>
    <row r="50" spans="2:12" s="1" customFormat="1" ht="14.45" customHeight="1">
      <c r="B50" s="29"/>
      <c r="D50" s="38" t="s">
        <v>53</v>
      </c>
      <c r="E50" s="39"/>
      <c r="F50" s="39"/>
      <c r="G50" s="38" t="s">
        <v>54</v>
      </c>
      <c r="H50" s="39"/>
      <c r="I50" s="39"/>
      <c r="J50" s="39"/>
      <c r="K50" s="39"/>
      <c r="L50" s="29"/>
    </row>
    <row r="51" spans="2:12" ht="12">
      <c r="B51" s="15"/>
      <c r="L51" s="15"/>
    </row>
    <row r="52" spans="2:12" ht="12">
      <c r="B52" s="15"/>
      <c r="L52" s="15"/>
    </row>
    <row r="53" spans="2:12" ht="12">
      <c r="B53" s="15"/>
      <c r="L53" s="15"/>
    </row>
    <row r="54" spans="2:12" ht="12">
      <c r="B54" s="15"/>
      <c r="L54" s="15"/>
    </row>
    <row r="55" spans="2:12" ht="12">
      <c r="B55" s="15"/>
      <c r="L55" s="15"/>
    </row>
    <row r="56" spans="2:12" ht="12">
      <c r="B56" s="15"/>
      <c r="L56" s="15"/>
    </row>
    <row r="57" spans="2:12" ht="12">
      <c r="B57" s="15"/>
      <c r="L57" s="15"/>
    </row>
    <row r="58" spans="2:12" ht="12">
      <c r="B58" s="15"/>
      <c r="L58" s="15"/>
    </row>
    <row r="59" spans="2:12" ht="12">
      <c r="B59" s="15"/>
      <c r="L59" s="15"/>
    </row>
    <row r="60" spans="2:12" ht="12">
      <c r="B60" s="15"/>
      <c r="L60" s="15"/>
    </row>
    <row r="61" spans="2:12" s="1" customFormat="1" ht="12.75">
      <c r="B61" s="29"/>
      <c r="D61" s="40" t="s">
        <v>55</v>
      </c>
      <c r="E61" s="31"/>
      <c r="F61" s="103" t="s">
        <v>56</v>
      </c>
      <c r="G61" s="40" t="s">
        <v>55</v>
      </c>
      <c r="H61" s="31"/>
      <c r="I61" s="31"/>
      <c r="J61" s="104" t="s">
        <v>56</v>
      </c>
      <c r="K61" s="31"/>
      <c r="L61" s="29"/>
    </row>
    <row r="62" spans="2:12" ht="12">
      <c r="B62" s="15"/>
      <c r="L62" s="15"/>
    </row>
    <row r="63" spans="2:12" ht="12">
      <c r="B63" s="15"/>
      <c r="L63" s="15"/>
    </row>
    <row r="64" spans="2:12" ht="12">
      <c r="B64" s="15"/>
      <c r="L64" s="15"/>
    </row>
    <row r="65" spans="2:12" s="1" customFormat="1" ht="12.75">
      <c r="B65" s="29"/>
      <c r="D65" s="38" t="s">
        <v>57</v>
      </c>
      <c r="E65" s="39"/>
      <c r="F65" s="39"/>
      <c r="G65" s="38" t="s">
        <v>58</v>
      </c>
      <c r="H65" s="39"/>
      <c r="I65" s="39"/>
      <c r="J65" s="39"/>
      <c r="K65" s="39"/>
      <c r="L65" s="29"/>
    </row>
    <row r="66" spans="2:12" ht="12">
      <c r="B66" s="15"/>
      <c r="L66" s="15"/>
    </row>
    <row r="67" spans="2:12" ht="12">
      <c r="B67" s="15"/>
      <c r="L67" s="15"/>
    </row>
    <row r="68" spans="2:12" ht="12">
      <c r="B68" s="15"/>
      <c r="L68" s="15"/>
    </row>
    <row r="69" spans="2:12" ht="12">
      <c r="B69" s="15"/>
      <c r="L69" s="15"/>
    </row>
    <row r="70" spans="2:12" ht="12">
      <c r="B70" s="15"/>
      <c r="L70" s="15"/>
    </row>
    <row r="71" spans="2:12" ht="12">
      <c r="B71" s="15"/>
      <c r="L71" s="15"/>
    </row>
    <row r="72" spans="2:12" ht="12">
      <c r="B72" s="15"/>
      <c r="L72" s="15"/>
    </row>
    <row r="73" spans="2:12" ht="12">
      <c r="B73" s="15"/>
      <c r="L73" s="15"/>
    </row>
    <row r="74" spans="2:12" ht="12">
      <c r="B74" s="15"/>
      <c r="L74" s="15"/>
    </row>
    <row r="75" spans="2:12" ht="12">
      <c r="B75" s="15"/>
      <c r="L75" s="15"/>
    </row>
    <row r="76" spans="2:12" s="1" customFormat="1" ht="12.75">
      <c r="B76" s="29"/>
      <c r="D76" s="40" t="s">
        <v>55</v>
      </c>
      <c r="E76" s="31"/>
      <c r="F76" s="103" t="s">
        <v>56</v>
      </c>
      <c r="G76" s="40" t="s">
        <v>55</v>
      </c>
      <c r="H76" s="31"/>
      <c r="I76" s="31"/>
      <c r="J76" s="104" t="s">
        <v>56</v>
      </c>
      <c r="K76" s="31"/>
      <c r="L76" s="29"/>
    </row>
    <row r="77" spans="2:12" s="1" customFormat="1" ht="14.45" customHeight="1">
      <c r="B77" s="41"/>
      <c r="C77" s="42"/>
      <c r="D77" s="42"/>
      <c r="E77" s="42"/>
      <c r="F77" s="42"/>
      <c r="G77" s="42"/>
      <c r="H77" s="42"/>
      <c r="I77" s="42"/>
      <c r="J77" s="42"/>
      <c r="K77" s="42"/>
      <c r="L77" s="29"/>
    </row>
    <row r="81" spans="2:12" s="1" customFormat="1" ht="6.95" customHeight="1">
      <c r="B81" s="43"/>
      <c r="C81" s="44"/>
      <c r="D81" s="44"/>
      <c r="E81" s="44"/>
      <c r="F81" s="44"/>
      <c r="G81" s="44"/>
      <c r="H81" s="44"/>
      <c r="I81" s="44"/>
      <c r="J81" s="44"/>
      <c r="K81" s="44"/>
      <c r="L81" s="29"/>
    </row>
    <row r="82" spans="2:12" s="1" customFormat="1" ht="24.95" customHeight="1">
      <c r="B82" s="29"/>
      <c r="C82" s="16" t="s">
        <v>113</v>
      </c>
      <c r="L82" s="29"/>
    </row>
    <row r="83" spans="2:12" s="1" customFormat="1" ht="6.95" customHeight="1">
      <c r="B83" s="29"/>
      <c r="L83" s="29"/>
    </row>
    <row r="84" spans="2:12" s="1" customFormat="1" ht="12" customHeight="1">
      <c r="B84" s="29"/>
      <c r="C84" s="22" t="s">
        <v>16</v>
      </c>
      <c r="L84" s="29"/>
    </row>
    <row r="85" spans="2:12" s="1" customFormat="1" ht="16.5" customHeight="1">
      <c r="B85" s="29"/>
      <c r="E85" s="214" t="str">
        <f>E7</f>
        <v>Rekonstrukce a vybudování nových kabelových rozvodů</v>
      </c>
      <c r="F85" s="215"/>
      <c r="G85" s="215"/>
      <c r="H85" s="215"/>
      <c r="L85" s="29"/>
    </row>
    <row r="86" spans="2:12" s="1" customFormat="1" ht="12" customHeight="1">
      <c r="B86" s="29"/>
      <c r="C86" s="22" t="s">
        <v>110</v>
      </c>
      <c r="L86" s="29"/>
    </row>
    <row r="87" spans="2:12" s="1" customFormat="1" ht="30" customHeight="1">
      <c r="B87" s="29"/>
      <c r="E87" s="210" t="str">
        <f>E9</f>
        <v>SO 01 - Výkopové práce včetně pokládky kabelového vedení NN a výstavba zásuvkových skříní</v>
      </c>
      <c r="F87" s="216"/>
      <c r="G87" s="216"/>
      <c r="H87" s="216"/>
      <c r="L87" s="29"/>
    </row>
    <row r="88" spans="2:12" s="1" customFormat="1" ht="6.95" customHeight="1">
      <c r="B88" s="29"/>
      <c r="L88" s="29"/>
    </row>
    <row r="89" spans="2:12" s="1" customFormat="1" ht="12" customHeight="1">
      <c r="B89" s="29"/>
      <c r="C89" s="22" t="s">
        <v>20</v>
      </c>
      <c r="F89" s="20" t="str">
        <f>F12</f>
        <v>Děčín</v>
      </c>
      <c r="I89" s="22" t="s">
        <v>22</v>
      </c>
      <c r="J89" s="49" t="str">
        <f>IF(J12="","",J12)</f>
        <v>8. 11. 2022</v>
      </c>
      <c r="L89" s="29"/>
    </row>
    <row r="90" spans="2:12" s="1" customFormat="1" ht="6.95" customHeight="1">
      <c r="B90" s="29"/>
      <c r="L90" s="29"/>
    </row>
    <row r="91" spans="2:12" s="1" customFormat="1" ht="15.2" customHeight="1">
      <c r="B91" s="29"/>
      <c r="C91" s="22" t="s">
        <v>24</v>
      </c>
      <c r="F91" s="20" t="str">
        <f>E15</f>
        <v>Statutární město Děčín</v>
      </c>
      <c r="I91" s="22" t="s">
        <v>31</v>
      </c>
      <c r="J91" s="25" t="str">
        <f>E21</f>
        <v xml:space="preserve"> </v>
      </c>
      <c r="L91" s="29"/>
    </row>
    <row r="92" spans="2:12" s="1" customFormat="1" ht="15.2" customHeight="1">
      <c r="B92" s="29"/>
      <c r="C92" s="22" t="s">
        <v>29</v>
      </c>
      <c r="F92" s="20" t="str">
        <f>IF(E18="","",E18)</f>
        <v>Vyplň údaj</v>
      </c>
      <c r="I92" s="22" t="s">
        <v>34</v>
      </c>
      <c r="J92" s="25" t="str">
        <f>E24</f>
        <v>V A M A s.r.o.</v>
      </c>
      <c r="L92" s="29"/>
    </row>
    <row r="93" spans="2:12" s="1" customFormat="1" ht="10.35" customHeight="1">
      <c r="B93" s="29"/>
      <c r="L93" s="29"/>
    </row>
    <row r="94" spans="2:12" s="1" customFormat="1" ht="29.25" customHeight="1">
      <c r="B94" s="29"/>
      <c r="C94" s="105" t="s">
        <v>114</v>
      </c>
      <c r="D94" s="91"/>
      <c r="E94" s="91"/>
      <c r="F94" s="91"/>
      <c r="G94" s="91"/>
      <c r="H94" s="91"/>
      <c r="I94" s="91"/>
      <c r="J94" s="106" t="s">
        <v>115</v>
      </c>
      <c r="K94" s="91"/>
      <c r="L94" s="29"/>
    </row>
    <row r="95" spans="2:12" s="1" customFormat="1" ht="10.35" customHeight="1">
      <c r="B95" s="29"/>
      <c r="L95" s="29"/>
    </row>
    <row r="96" spans="2:47" s="1" customFormat="1" ht="22.9" customHeight="1">
      <c r="B96" s="29"/>
      <c r="C96" s="107" t="s">
        <v>116</v>
      </c>
      <c r="J96" s="63">
        <f>J140</f>
        <v>0</v>
      </c>
      <c r="L96" s="29"/>
      <c r="AU96" s="12" t="s">
        <v>117</v>
      </c>
    </row>
    <row r="97" spans="2:12" s="8" customFormat="1" ht="24.95" customHeight="1">
      <c r="B97" s="108"/>
      <c r="D97" s="109" t="s">
        <v>118</v>
      </c>
      <c r="E97" s="110"/>
      <c r="F97" s="110"/>
      <c r="G97" s="110"/>
      <c r="H97" s="110"/>
      <c r="I97" s="110"/>
      <c r="J97" s="111">
        <f>J141</f>
        <v>0</v>
      </c>
      <c r="L97" s="108"/>
    </row>
    <row r="98" spans="2:12" s="8" customFormat="1" ht="24.95" customHeight="1">
      <c r="B98" s="108"/>
      <c r="D98" s="109" t="s">
        <v>119</v>
      </c>
      <c r="E98" s="110"/>
      <c r="F98" s="110"/>
      <c r="G98" s="110"/>
      <c r="H98" s="110"/>
      <c r="I98" s="110"/>
      <c r="J98" s="111">
        <f>J152</f>
        <v>0</v>
      </c>
      <c r="L98" s="108"/>
    </row>
    <row r="99" spans="2:12" s="8" customFormat="1" ht="24.95" customHeight="1">
      <c r="B99" s="108"/>
      <c r="D99" s="109" t="s">
        <v>120</v>
      </c>
      <c r="E99" s="110"/>
      <c r="F99" s="110"/>
      <c r="G99" s="110"/>
      <c r="H99" s="110"/>
      <c r="I99" s="110"/>
      <c r="J99" s="111">
        <f>J175</f>
        <v>0</v>
      </c>
      <c r="L99" s="108"/>
    </row>
    <row r="100" spans="2:12" s="8" customFormat="1" ht="24.95" customHeight="1">
      <c r="B100" s="108"/>
      <c r="D100" s="109" t="s">
        <v>121</v>
      </c>
      <c r="E100" s="110"/>
      <c r="F100" s="110"/>
      <c r="G100" s="110"/>
      <c r="H100" s="110"/>
      <c r="I100" s="110"/>
      <c r="J100" s="111">
        <f>J215</f>
        <v>0</v>
      </c>
      <c r="L100" s="108"/>
    </row>
    <row r="101" spans="2:12" s="8" customFormat="1" ht="24.95" customHeight="1">
      <c r="B101" s="108"/>
      <c r="D101" s="109" t="s">
        <v>122</v>
      </c>
      <c r="E101" s="110"/>
      <c r="F101" s="110"/>
      <c r="G101" s="110"/>
      <c r="H101" s="110"/>
      <c r="I101" s="110"/>
      <c r="J101" s="111">
        <f>J247</f>
        <v>0</v>
      </c>
      <c r="L101" s="108"/>
    </row>
    <row r="102" spans="2:12" s="8" customFormat="1" ht="24.95" customHeight="1">
      <c r="B102" s="108"/>
      <c r="D102" s="109" t="s">
        <v>123</v>
      </c>
      <c r="E102" s="110"/>
      <c r="F102" s="110"/>
      <c r="G102" s="110"/>
      <c r="H102" s="110"/>
      <c r="I102" s="110"/>
      <c r="J102" s="111">
        <f>J287</f>
        <v>0</v>
      </c>
      <c r="L102" s="108"/>
    </row>
    <row r="103" spans="2:12" s="8" customFormat="1" ht="24.95" customHeight="1">
      <c r="B103" s="108"/>
      <c r="D103" s="109" t="s">
        <v>124</v>
      </c>
      <c r="E103" s="110"/>
      <c r="F103" s="110"/>
      <c r="G103" s="110"/>
      <c r="H103" s="110"/>
      <c r="I103" s="110"/>
      <c r="J103" s="111">
        <f>J316</f>
        <v>0</v>
      </c>
      <c r="L103" s="108"/>
    </row>
    <row r="104" spans="2:12" s="8" customFormat="1" ht="24.95" customHeight="1">
      <c r="B104" s="108"/>
      <c r="D104" s="109" t="s">
        <v>125</v>
      </c>
      <c r="E104" s="110"/>
      <c r="F104" s="110"/>
      <c r="G104" s="110"/>
      <c r="H104" s="110"/>
      <c r="I104" s="110"/>
      <c r="J104" s="111">
        <f>J355</f>
        <v>0</v>
      </c>
      <c r="L104" s="108"/>
    </row>
    <row r="105" spans="2:12" s="8" customFormat="1" ht="24.95" customHeight="1">
      <c r="B105" s="108"/>
      <c r="D105" s="109" t="s">
        <v>126</v>
      </c>
      <c r="E105" s="110"/>
      <c r="F105" s="110"/>
      <c r="G105" s="110"/>
      <c r="H105" s="110"/>
      <c r="I105" s="110"/>
      <c r="J105" s="111">
        <f>J378</f>
        <v>0</v>
      </c>
      <c r="L105" s="108"/>
    </row>
    <row r="106" spans="2:12" s="8" customFormat="1" ht="24.95" customHeight="1">
      <c r="B106" s="108"/>
      <c r="D106" s="109" t="s">
        <v>127</v>
      </c>
      <c r="E106" s="110"/>
      <c r="F106" s="110"/>
      <c r="G106" s="110"/>
      <c r="H106" s="110"/>
      <c r="I106" s="110"/>
      <c r="J106" s="111">
        <f>J415</f>
        <v>0</v>
      </c>
      <c r="L106" s="108"/>
    </row>
    <row r="107" spans="2:12" s="8" customFormat="1" ht="24.95" customHeight="1">
      <c r="B107" s="108"/>
      <c r="D107" s="109" t="s">
        <v>128</v>
      </c>
      <c r="E107" s="110"/>
      <c r="F107" s="110"/>
      <c r="G107" s="110"/>
      <c r="H107" s="110"/>
      <c r="I107" s="110"/>
      <c r="J107" s="111">
        <f>J445</f>
        <v>0</v>
      </c>
      <c r="L107" s="108"/>
    </row>
    <row r="108" spans="2:12" s="8" customFormat="1" ht="24.95" customHeight="1">
      <c r="B108" s="108"/>
      <c r="D108" s="109" t="s">
        <v>129</v>
      </c>
      <c r="E108" s="110"/>
      <c r="F108" s="110"/>
      <c r="G108" s="110"/>
      <c r="H108" s="110"/>
      <c r="I108" s="110"/>
      <c r="J108" s="111">
        <f>J473</f>
        <v>0</v>
      </c>
      <c r="L108" s="108"/>
    </row>
    <row r="109" spans="2:12" s="8" customFormat="1" ht="24.95" customHeight="1">
      <c r="B109" s="108"/>
      <c r="D109" s="109" t="s">
        <v>130</v>
      </c>
      <c r="E109" s="110"/>
      <c r="F109" s="110"/>
      <c r="G109" s="110"/>
      <c r="H109" s="110"/>
      <c r="I109" s="110"/>
      <c r="J109" s="111">
        <f>J509</f>
        <v>0</v>
      </c>
      <c r="L109" s="108"/>
    </row>
    <row r="110" spans="2:12" s="8" customFormat="1" ht="24.95" customHeight="1">
      <c r="B110" s="108"/>
      <c r="D110" s="109" t="s">
        <v>131</v>
      </c>
      <c r="E110" s="110"/>
      <c r="F110" s="110"/>
      <c r="G110" s="110"/>
      <c r="H110" s="110"/>
      <c r="I110" s="110"/>
      <c r="J110" s="111">
        <f>J551</f>
        <v>0</v>
      </c>
      <c r="L110" s="108"/>
    </row>
    <row r="111" spans="2:12" s="1" customFormat="1" ht="21.75" customHeight="1">
      <c r="B111" s="29"/>
      <c r="L111" s="29"/>
    </row>
    <row r="112" spans="2:12" s="1" customFormat="1" ht="6.95" customHeight="1">
      <c r="B112" s="29"/>
      <c r="L112" s="29"/>
    </row>
    <row r="113" spans="2:14" s="1" customFormat="1" ht="29.25" customHeight="1">
      <c r="B113" s="29"/>
      <c r="C113" s="107" t="s">
        <v>132</v>
      </c>
      <c r="J113" s="112">
        <f>ROUND(J114+J115+J116+J117+J118+J119,2)</f>
        <v>0</v>
      </c>
      <c r="L113" s="29"/>
      <c r="N113" s="113" t="s">
        <v>44</v>
      </c>
    </row>
    <row r="114" spans="2:65" s="1" customFormat="1" ht="18" customHeight="1">
      <c r="B114" s="114"/>
      <c r="C114" s="115"/>
      <c r="D114" s="213" t="s">
        <v>133</v>
      </c>
      <c r="E114" s="205"/>
      <c r="F114" s="205"/>
      <c r="G114" s="115"/>
      <c r="H114" s="115"/>
      <c r="I114" s="115"/>
      <c r="J114" s="82">
        <v>0</v>
      </c>
      <c r="K114" s="115"/>
      <c r="L114" s="114"/>
      <c r="M114" s="115"/>
      <c r="N114" s="117" t="s">
        <v>45</v>
      </c>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8" t="s">
        <v>134</v>
      </c>
      <c r="AZ114" s="115"/>
      <c r="BA114" s="115"/>
      <c r="BB114" s="115"/>
      <c r="BC114" s="115"/>
      <c r="BD114" s="115"/>
      <c r="BE114" s="119">
        <f aca="true" t="shared" si="0" ref="BE114:BE119">IF(N114="základní",J114,0)</f>
        <v>0</v>
      </c>
      <c r="BF114" s="119">
        <f aca="true" t="shared" si="1" ref="BF114:BF119">IF(N114="snížená",J114,0)</f>
        <v>0</v>
      </c>
      <c r="BG114" s="119">
        <f aca="true" t="shared" si="2" ref="BG114:BG119">IF(N114="zákl. přenesená",J114,0)</f>
        <v>0</v>
      </c>
      <c r="BH114" s="119">
        <f aca="true" t="shared" si="3" ref="BH114:BH119">IF(N114="sníž. přenesená",J114,0)</f>
        <v>0</v>
      </c>
      <c r="BI114" s="119">
        <f aca="true" t="shared" si="4" ref="BI114:BI119">IF(N114="nulová",J114,0)</f>
        <v>0</v>
      </c>
      <c r="BJ114" s="118" t="s">
        <v>88</v>
      </c>
      <c r="BK114" s="115"/>
      <c r="BL114" s="115"/>
      <c r="BM114" s="115"/>
    </row>
    <row r="115" spans="2:65" s="1" customFormat="1" ht="18" customHeight="1">
      <c r="B115" s="114"/>
      <c r="C115" s="115"/>
      <c r="D115" s="213" t="s">
        <v>135</v>
      </c>
      <c r="E115" s="205"/>
      <c r="F115" s="205"/>
      <c r="G115" s="115"/>
      <c r="H115" s="115"/>
      <c r="I115" s="115"/>
      <c r="J115" s="82">
        <v>0</v>
      </c>
      <c r="K115" s="115"/>
      <c r="L115" s="114"/>
      <c r="M115" s="115"/>
      <c r="N115" s="117" t="s">
        <v>45</v>
      </c>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8" t="s">
        <v>134</v>
      </c>
      <c r="AZ115" s="115"/>
      <c r="BA115" s="115"/>
      <c r="BB115" s="115"/>
      <c r="BC115" s="115"/>
      <c r="BD115" s="115"/>
      <c r="BE115" s="119">
        <f t="shared" si="0"/>
        <v>0</v>
      </c>
      <c r="BF115" s="119">
        <f t="shared" si="1"/>
        <v>0</v>
      </c>
      <c r="BG115" s="119">
        <f t="shared" si="2"/>
        <v>0</v>
      </c>
      <c r="BH115" s="119">
        <f t="shared" si="3"/>
        <v>0</v>
      </c>
      <c r="BI115" s="119">
        <f t="shared" si="4"/>
        <v>0</v>
      </c>
      <c r="BJ115" s="118" t="s">
        <v>88</v>
      </c>
      <c r="BK115" s="115"/>
      <c r="BL115" s="115"/>
      <c r="BM115" s="115"/>
    </row>
    <row r="116" spans="2:65" s="1" customFormat="1" ht="18" customHeight="1">
      <c r="B116" s="114"/>
      <c r="C116" s="115"/>
      <c r="D116" s="213" t="s">
        <v>136</v>
      </c>
      <c r="E116" s="205"/>
      <c r="F116" s="205"/>
      <c r="G116" s="115"/>
      <c r="H116" s="115"/>
      <c r="I116" s="115"/>
      <c r="J116" s="82">
        <v>0</v>
      </c>
      <c r="K116" s="115"/>
      <c r="L116" s="114"/>
      <c r="M116" s="115"/>
      <c r="N116" s="117" t="s">
        <v>45</v>
      </c>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8" t="s">
        <v>134</v>
      </c>
      <c r="AZ116" s="115"/>
      <c r="BA116" s="115"/>
      <c r="BB116" s="115"/>
      <c r="BC116" s="115"/>
      <c r="BD116" s="115"/>
      <c r="BE116" s="119">
        <f t="shared" si="0"/>
        <v>0</v>
      </c>
      <c r="BF116" s="119">
        <f t="shared" si="1"/>
        <v>0</v>
      </c>
      <c r="BG116" s="119">
        <f t="shared" si="2"/>
        <v>0</v>
      </c>
      <c r="BH116" s="119">
        <f t="shared" si="3"/>
        <v>0</v>
      </c>
      <c r="BI116" s="119">
        <f t="shared" si="4"/>
        <v>0</v>
      </c>
      <c r="BJ116" s="118" t="s">
        <v>88</v>
      </c>
      <c r="BK116" s="115"/>
      <c r="BL116" s="115"/>
      <c r="BM116" s="115"/>
    </row>
    <row r="117" spans="2:65" s="1" customFormat="1" ht="18" customHeight="1">
      <c r="B117" s="114"/>
      <c r="C117" s="115"/>
      <c r="D117" s="213" t="s">
        <v>137</v>
      </c>
      <c r="E117" s="205"/>
      <c r="F117" s="205"/>
      <c r="G117" s="115"/>
      <c r="H117" s="115"/>
      <c r="I117" s="115"/>
      <c r="J117" s="82">
        <v>0</v>
      </c>
      <c r="K117" s="115"/>
      <c r="L117" s="114"/>
      <c r="M117" s="115"/>
      <c r="N117" s="117" t="s">
        <v>45</v>
      </c>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8" t="s">
        <v>134</v>
      </c>
      <c r="AZ117" s="115"/>
      <c r="BA117" s="115"/>
      <c r="BB117" s="115"/>
      <c r="BC117" s="115"/>
      <c r="BD117" s="115"/>
      <c r="BE117" s="119">
        <f t="shared" si="0"/>
        <v>0</v>
      </c>
      <c r="BF117" s="119">
        <f t="shared" si="1"/>
        <v>0</v>
      </c>
      <c r="BG117" s="119">
        <f t="shared" si="2"/>
        <v>0</v>
      </c>
      <c r="BH117" s="119">
        <f t="shared" si="3"/>
        <v>0</v>
      </c>
      <c r="BI117" s="119">
        <f t="shared" si="4"/>
        <v>0</v>
      </c>
      <c r="BJ117" s="118" t="s">
        <v>88</v>
      </c>
      <c r="BK117" s="115"/>
      <c r="BL117" s="115"/>
      <c r="BM117" s="115"/>
    </row>
    <row r="118" spans="2:65" s="1" customFormat="1" ht="18" customHeight="1">
      <c r="B118" s="114"/>
      <c r="C118" s="115"/>
      <c r="D118" s="213" t="s">
        <v>138</v>
      </c>
      <c r="E118" s="205"/>
      <c r="F118" s="205"/>
      <c r="G118" s="115"/>
      <c r="H118" s="115"/>
      <c r="I118" s="115"/>
      <c r="J118" s="82">
        <v>0</v>
      </c>
      <c r="K118" s="115"/>
      <c r="L118" s="114"/>
      <c r="M118" s="115"/>
      <c r="N118" s="117" t="s">
        <v>45</v>
      </c>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8" t="s">
        <v>134</v>
      </c>
      <c r="AZ118" s="115"/>
      <c r="BA118" s="115"/>
      <c r="BB118" s="115"/>
      <c r="BC118" s="115"/>
      <c r="BD118" s="115"/>
      <c r="BE118" s="119">
        <f t="shared" si="0"/>
        <v>0</v>
      </c>
      <c r="BF118" s="119">
        <f t="shared" si="1"/>
        <v>0</v>
      </c>
      <c r="BG118" s="119">
        <f t="shared" si="2"/>
        <v>0</v>
      </c>
      <c r="BH118" s="119">
        <f t="shared" si="3"/>
        <v>0</v>
      </c>
      <c r="BI118" s="119">
        <f t="shared" si="4"/>
        <v>0</v>
      </c>
      <c r="BJ118" s="118" t="s">
        <v>88</v>
      </c>
      <c r="BK118" s="115"/>
      <c r="BL118" s="115"/>
      <c r="BM118" s="115"/>
    </row>
    <row r="119" spans="2:65" s="1" customFormat="1" ht="18" customHeight="1">
      <c r="B119" s="114"/>
      <c r="C119" s="115"/>
      <c r="D119" s="116" t="s">
        <v>139</v>
      </c>
      <c r="E119" s="115"/>
      <c r="F119" s="115"/>
      <c r="G119" s="115"/>
      <c r="H119" s="115"/>
      <c r="I119" s="115"/>
      <c r="J119" s="82">
        <f>ROUND(J30*T119,2)</f>
        <v>0</v>
      </c>
      <c r="K119" s="115"/>
      <c r="L119" s="114"/>
      <c r="M119" s="115"/>
      <c r="N119" s="117" t="s">
        <v>45</v>
      </c>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8" t="s">
        <v>140</v>
      </c>
      <c r="AZ119" s="115"/>
      <c r="BA119" s="115"/>
      <c r="BB119" s="115"/>
      <c r="BC119" s="115"/>
      <c r="BD119" s="115"/>
      <c r="BE119" s="119">
        <f t="shared" si="0"/>
        <v>0</v>
      </c>
      <c r="BF119" s="119">
        <f t="shared" si="1"/>
        <v>0</v>
      </c>
      <c r="BG119" s="119">
        <f t="shared" si="2"/>
        <v>0</v>
      </c>
      <c r="BH119" s="119">
        <f t="shared" si="3"/>
        <v>0</v>
      </c>
      <c r="BI119" s="119">
        <f t="shared" si="4"/>
        <v>0</v>
      </c>
      <c r="BJ119" s="118" t="s">
        <v>88</v>
      </c>
      <c r="BK119" s="115"/>
      <c r="BL119" s="115"/>
      <c r="BM119" s="115"/>
    </row>
    <row r="120" spans="2:12" s="1" customFormat="1" ht="12">
      <c r="B120" s="29"/>
      <c r="L120" s="29"/>
    </row>
    <row r="121" spans="2:12" s="1" customFormat="1" ht="29.25" customHeight="1">
      <c r="B121" s="29"/>
      <c r="C121" s="90" t="s">
        <v>108</v>
      </c>
      <c r="D121" s="91"/>
      <c r="E121" s="91"/>
      <c r="F121" s="91"/>
      <c r="G121" s="91"/>
      <c r="H121" s="91"/>
      <c r="I121" s="91"/>
      <c r="J121" s="92">
        <f>ROUND(J96+J113,2)</f>
        <v>0</v>
      </c>
      <c r="K121" s="91"/>
      <c r="L121" s="29"/>
    </row>
    <row r="122" spans="2:12" s="1" customFormat="1" ht="6.95" customHeight="1">
      <c r="B122" s="41"/>
      <c r="C122" s="42"/>
      <c r="D122" s="42"/>
      <c r="E122" s="42"/>
      <c r="F122" s="42"/>
      <c r="G122" s="42"/>
      <c r="H122" s="42"/>
      <c r="I122" s="42"/>
      <c r="J122" s="42"/>
      <c r="K122" s="42"/>
      <c r="L122" s="29"/>
    </row>
    <row r="126" spans="2:12" s="1" customFormat="1" ht="6.95" customHeight="1">
      <c r="B126" s="43"/>
      <c r="C126" s="44"/>
      <c r="D126" s="44"/>
      <c r="E126" s="44"/>
      <c r="F126" s="44"/>
      <c r="G126" s="44"/>
      <c r="H126" s="44"/>
      <c r="I126" s="44"/>
      <c r="J126" s="44"/>
      <c r="K126" s="44"/>
      <c r="L126" s="29"/>
    </row>
    <row r="127" spans="2:12" s="1" customFormat="1" ht="24.95" customHeight="1">
      <c r="B127" s="29"/>
      <c r="C127" s="16" t="s">
        <v>141</v>
      </c>
      <c r="L127" s="29"/>
    </row>
    <row r="128" spans="2:12" s="1" customFormat="1" ht="6.95" customHeight="1">
      <c r="B128" s="29"/>
      <c r="L128" s="29"/>
    </row>
    <row r="129" spans="2:12" s="1" customFormat="1" ht="12" customHeight="1">
      <c r="B129" s="29"/>
      <c r="C129" s="22" t="s">
        <v>16</v>
      </c>
      <c r="L129" s="29"/>
    </row>
    <row r="130" spans="2:12" s="1" customFormat="1" ht="16.5" customHeight="1">
      <c r="B130" s="29"/>
      <c r="E130" s="214" t="str">
        <f>E7</f>
        <v>Rekonstrukce a vybudování nových kabelových rozvodů</v>
      </c>
      <c r="F130" s="215"/>
      <c r="G130" s="215"/>
      <c r="H130" s="215"/>
      <c r="L130" s="29"/>
    </row>
    <row r="131" spans="2:12" s="1" customFormat="1" ht="12" customHeight="1">
      <c r="B131" s="29"/>
      <c r="C131" s="22" t="s">
        <v>110</v>
      </c>
      <c r="L131" s="29"/>
    </row>
    <row r="132" spans="2:12" s="1" customFormat="1" ht="30" customHeight="1">
      <c r="B132" s="29"/>
      <c r="E132" s="210" t="str">
        <f>E9</f>
        <v>SO 01 - Výkopové práce včetně pokládky kabelového vedení NN a výstavba zásuvkových skříní</v>
      </c>
      <c r="F132" s="216"/>
      <c r="G132" s="216"/>
      <c r="H132" s="216"/>
      <c r="L132" s="29"/>
    </row>
    <row r="133" spans="2:12" s="1" customFormat="1" ht="6.95" customHeight="1">
      <c r="B133" s="29"/>
      <c r="L133" s="29"/>
    </row>
    <row r="134" spans="2:12" s="1" customFormat="1" ht="12" customHeight="1">
      <c r="B134" s="29"/>
      <c r="C134" s="22" t="s">
        <v>20</v>
      </c>
      <c r="F134" s="20" t="str">
        <f>F12</f>
        <v>Děčín</v>
      </c>
      <c r="I134" s="22" t="s">
        <v>22</v>
      </c>
      <c r="J134" s="49" t="str">
        <f>IF(J12="","",J12)</f>
        <v>8. 11. 2022</v>
      </c>
      <c r="L134" s="29"/>
    </row>
    <row r="135" spans="2:12" s="1" customFormat="1" ht="6.95" customHeight="1">
      <c r="B135" s="29"/>
      <c r="L135" s="29"/>
    </row>
    <row r="136" spans="2:12" s="1" customFormat="1" ht="15.2" customHeight="1">
      <c r="B136" s="29"/>
      <c r="C136" s="22" t="s">
        <v>24</v>
      </c>
      <c r="F136" s="20" t="str">
        <f>E15</f>
        <v>Statutární město Děčín</v>
      </c>
      <c r="I136" s="22" t="s">
        <v>31</v>
      </c>
      <c r="J136" s="25" t="str">
        <f>E21</f>
        <v xml:space="preserve"> </v>
      </c>
      <c r="L136" s="29"/>
    </row>
    <row r="137" spans="2:12" s="1" customFormat="1" ht="15.2" customHeight="1">
      <c r="B137" s="29"/>
      <c r="C137" s="22" t="s">
        <v>29</v>
      </c>
      <c r="F137" s="20" t="str">
        <f>IF(E18="","",E18)</f>
        <v>Vyplň údaj</v>
      </c>
      <c r="I137" s="22" t="s">
        <v>34</v>
      </c>
      <c r="J137" s="25" t="str">
        <f>E24</f>
        <v>V A M A s.r.o.</v>
      </c>
      <c r="L137" s="29"/>
    </row>
    <row r="138" spans="2:12" s="1" customFormat="1" ht="10.35" customHeight="1">
      <c r="B138" s="29"/>
      <c r="L138" s="29"/>
    </row>
    <row r="139" spans="2:20" s="9" customFormat="1" ht="29.25" customHeight="1">
      <c r="B139" s="120"/>
      <c r="C139" s="121" t="s">
        <v>142</v>
      </c>
      <c r="D139" s="122" t="s">
        <v>65</v>
      </c>
      <c r="E139" s="122" t="s">
        <v>61</v>
      </c>
      <c r="F139" s="122" t="s">
        <v>62</v>
      </c>
      <c r="G139" s="122" t="s">
        <v>143</v>
      </c>
      <c r="H139" s="122" t="s">
        <v>144</v>
      </c>
      <c r="I139" s="122" t="s">
        <v>145</v>
      </c>
      <c r="J139" s="123" t="s">
        <v>115</v>
      </c>
      <c r="K139" s="124" t="s">
        <v>146</v>
      </c>
      <c r="L139" s="120"/>
      <c r="M139" s="56" t="s">
        <v>1</v>
      </c>
      <c r="N139" s="57" t="s">
        <v>44</v>
      </c>
      <c r="O139" s="57" t="s">
        <v>147</v>
      </c>
      <c r="P139" s="57" t="s">
        <v>148</v>
      </c>
      <c r="Q139" s="57" t="s">
        <v>149</v>
      </c>
      <c r="R139" s="57" t="s">
        <v>150</v>
      </c>
      <c r="S139" s="57" t="s">
        <v>151</v>
      </c>
      <c r="T139" s="58" t="s">
        <v>152</v>
      </c>
    </row>
    <row r="140" spans="2:63" s="1" customFormat="1" ht="22.9" customHeight="1">
      <c r="B140" s="29"/>
      <c r="C140" s="61" t="s">
        <v>153</v>
      </c>
      <c r="J140" s="125">
        <f>BK140</f>
        <v>0</v>
      </c>
      <c r="L140" s="29"/>
      <c r="M140" s="59"/>
      <c r="N140" s="50"/>
      <c r="O140" s="50"/>
      <c r="P140" s="126">
        <f>P141+P152+P175+P215+P247+P287+P316+P355+P378+P415+P445+P473+P509+P551</f>
        <v>0</v>
      </c>
      <c r="Q140" s="50"/>
      <c r="R140" s="126">
        <f>R141+R152+R175+R215+R247+R287+R316+R355+R378+R415+R445+R473+R509+R551</f>
        <v>200.42042655</v>
      </c>
      <c r="S140" s="50"/>
      <c r="T140" s="127">
        <f>T141+T152+T175+T215+T247+T287+T316+T355+T378+T415+T445+T473+T509+T551</f>
        <v>18.47785</v>
      </c>
      <c r="AT140" s="12" t="s">
        <v>79</v>
      </c>
      <c r="AU140" s="12" t="s">
        <v>117</v>
      </c>
      <c r="BK140" s="128">
        <f>BK141+BK152+BK175+BK215+BK247+BK287+BK316+BK355+BK378+BK415+BK445+BK473+BK509+BK551</f>
        <v>0</v>
      </c>
    </row>
    <row r="141" spans="2:63" s="10" customFormat="1" ht="25.9" customHeight="1">
      <c r="B141" s="129"/>
      <c r="D141" s="130" t="s">
        <v>79</v>
      </c>
      <c r="E141" s="131" t="s">
        <v>154</v>
      </c>
      <c r="F141" s="131" t="s">
        <v>155</v>
      </c>
      <c r="I141" s="132"/>
      <c r="J141" s="133">
        <f>BK141</f>
        <v>0</v>
      </c>
      <c r="L141" s="129"/>
      <c r="M141" s="134"/>
      <c r="P141" s="135">
        <f>SUM(P142:P151)</f>
        <v>0</v>
      </c>
      <c r="R141" s="135">
        <f>SUM(R142:R151)</f>
        <v>0.0609294</v>
      </c>
      <c r="T141" s="136">
        <f>SUM(T142:T151)</f>
        <v>0</v>
      </c>
      <c r="AR141" s="130" t="s">
        <v>88</v>
      </c>
      <c r="AT141" s="137" t="s">
        <v>79</v>
      </c>
      <c r="AU141" s="137" t="s">
        <v>80</v>
      </c>
      <c r="AY141" s="130" t="s">
        <v>156</v>
      </c>
      <c r="BK141" s="138">
        <f>SUM(BK142:BK151)</f>
        <v>0</v>
      </c>
    </row>
    <row r="142" spans="2:65" s="1" customFormat="1" ht="24.2" customHeight="1">
      <c r="B142" s="114"/>
      <c r="C142" s="157" t="s">
        <v>88</v>
      </c>
      <c r="D142" s="157" t="s">
        <v>157</v>
      </c>
      <c r="E142" s="158" t="s">
        <v>158</v>
      </c>
      <c r="F142" s="159" t="s">
        <v>159</v>
      </c>
      <c r="G142" s="160" t="s">
        <v>160</v>
      </c>
      <c r="H142" s="161">
        <v>2</v>
      </c>
      <c r="I142" s="139"/>
      <c r="J142" s="140">
        <f aca="true" t="shared" si="5" ref="J142:J151">ROUND(I142*H142,2)</f>
        <v>0</v>
      </c>
      <c r="K142" s="141"/>
      <c r="L142" s="29"/>
      <c r="M142" s="142" t="s">
        <v>1</v>
      </c>
      <c r="N142" s="113" t="s">
        <v>45</v>
      </c>
      <c r="P142" s="143">
        <f aca="true" t="shared" si="6" ref="P142:P151">O142*H142</f>
        <v>0</v>
      </c>
      <c r="Q142" s="143">
        <v>0</v>
      </c>
      <c r="R142" s="143">
        <f aca="true" t="shared" si="7" ref="R142:R151">Q142*H142</f>
        <v>0</v>
      </c>
      <c r="S142" s="143">
        <v>0</v>
      </c>
      <c r="T142" s="144">
        <f aca="true" t="shared" si="8" ref="T142:T151">S142*H142</f>
        <v>0</v>
      </c>
      <c r="AR142" s="145" t="s">
        <v>161</v>
      </c>
      <c r="AT142" s="145" t="s">
        <v>157</v>
      </c>
      <c r="AU142" s="145" t="s">
        <v>88</v>
      </c>
      <c r="AY142" s="12" t="s">
        <v>156</v>
      </c>
      <c r="BE142" s="86">
        <f aca="true" t="shared" si="9" ref="BE142:BE151">IF(N142="základní",J142,0)</f>
        <v>0</v>
      </c>
      <c r="BF142" s="86">
        <f aca="true" t="shared" si="10" ref="BF142:BF151">IF(N142="snížená",J142,0)</f>
        <v>0</v>
      </c>
      <c r="BG142" s="86">
        <f aca="true" t="shared" si="11" ref="BG142:BG151">IF(N142="zákl. přenesená",J142,0)</f>
        <v>0</v>
      </c>
      <c r="BH142" s="86">
        <f aca="true" t="shared" si="12" ref="BH142:BH151">IF(N142="sníž. přenesená",J142,0)</f>
        <v>0</v>
      </c>
      <c r="BI142" s="86">
        <f aca="true" t="shared" si="13" ref="BI142:BI151">IF(N142="nulová",J142,0)</f>
        <v>0</v>
      </c>
      <c r="BJ142" s="12" t="s">
        <v>88</v>
      </c>
      <c r="BK142" s="86">
        <f aca="true" t="shared" si="14" ref="BK142:BK151">ROUND(I142*H142,2)</f>
        <v>0</v>
      </c>
      <c r="BL142" s="12" t="s">
        <v>161</v>
      </c>
      <c r="BM142" s="145" t="s">
        <v>162</v>
      </c>
    </row>
    <row r="143" spans="2:65" s="1" customFormat="1" ht="24.2" customHeight="1">
      <c r="B143" s="114"/>
      <c r="C143" s="157" t="s">
        <v>163</v>
      </c>
      <c r="D143" s="157" t="s">
        <v>157</v>
      </c>
      <c r="E143" s="158" t="s">
        <v>164</v>
      </c>
      <c r="F143" s="159" t="s">
        <v>165</v>
      </c>
      <c r="G143" s="160" t="s">
        <v>160</v>
      </c>
      <c r="H143" s="161">
        <v>6</v>
      </c>
      <c r="I143" s="139"/>
      <c r="J143" s="140">
        <f t="shared" si="5"/>
        <v>0</v>
      </c>
      <c r="K143" s="141"/>
      <c r="L143" s="29"/>
      <c r="M143" s="142" t="s">
        <v>1</v>
      </c>
      <c r="N143" s="113" t="s">
        <v>45</v>
      </c>
      <c r="P143" s="143">
        <f t="shared" si="6"/>
        <v>0</v>
      </c>
      <c r="Q143" s="143">
        <v>0</v>
      </c>
      <c r="R143" s="143">
        <f t="shared" si="7"/>
        <v>0</v>
      </c>
      <c r="S143" s="143">
        <v>0</v>
      </c>
      <c r="T143" s="144">
        <f t="shared" si="8"/>
        <v>0</v>
      </c>
      <c r="AR143" s="145" t="s">
        <v>161</v>
      </c>
      <c r="AT143" s="145" t="s">
        <v>157</v>
      </c>
      <c r="AU143" s="145" t="s">
        <v>88</v>
      </c>
      <c r="AY143" s="12" t="s">
        <v>156</v>
      </c>
      <c r="BE143" s="86">
        <f t="shared" si="9"/>
        <v>0</v>
      </c>
      <c r="BF143" s="86">
        <f t="shared" si="10"/>
        <v>0</v>
      </c>
      <c r="BG143" s="86">
        <f t="shared" si="11"/>
        <v>0</v>
      </c>
      <c r="BH143" s="86">
        <f t="shared" si="12"/>
        <v>0</v>
      </c>
      <c r="BI143" s="86">
        <f t="shared" si="13"/>
        <v>0</v>
      </c>
      <c r="BJ143" s="12" t="s">
        <v>88</v>
      </c>
      <c r="BK143" s="86">
        <f t="shared" si="14"/>
        <v>0</v>
      </c>
      <c r="BL143" s="12" t="s">
        <v>161</v>
      </c>
      <c r="BM143" s="145" t="s">
        <v>166</v>
      </c>
    </row>
    <row r="144" spans="2:65" s="1" customFormat="1" ht="24.2" customHeight="1">
      <c r="B144" s="114"/>
      <c r="C144" s="157" t="s">
        <v>167</v>
      </c>
      <c r="D144" s="157" t="s">
        <v>157</v>
      </c>
      <c r="E144" s="158" t="s">
        <v>168</v>
      </c>
      <c r="F144" s="159" t="s">
        <v>169</v>
      </c>
      <c r="G144" s="160" t="s">
        <v>170</v>
      </c>
      <c r="H144" s="161">
        <v>11</v>
      </c>
      <c r="I144" s="139"/>
      <c r="J144" s="140">
        <f t="shared" si="5"/>
        <v>0</v>
      </c>
      <c r="K144" s="141"/>
      <c r="L144" s="29"/>
      <c r="M144" s="142" t="s">
        <v>1</v>
      </c>
      <c r="N144" s="113" t="s">
        <v>45</v>
      </c>
      <c r="P144" s="143">
        <f t="shared" si="6"/>
        <v>0</v>
      </c>
      <c r="Q144" s="143">
        <v>0</v>
      </c>
      <c r="R144" s="143">
        <f t="shared" si="7"/>
        <v>0</v>
      </c>
      <c r="S144" s="143">
        <v>0</v>
      </c>
      <c r="T144" s="144">
        <f t="shared" si="8"/>
        <v>0</v>
      </c>
      <c r="AR144" s="145" t="s">
        <v>161</v>
      </c>
      <c r="AT144" s="145" t="s">
        <v>157</v>
      </c>
      <c r="AU144" s="145" t="s">
        <v>88</v>
      </c>
      <c r="AY144" s="12" t="s">
        <v>156</v>
      </c>
      <c r="BE144" s="86">
        <f t="shared" si="9"/>
        <v>0</v>
      </c>
      <c r="BF144" s="86">
        <f t="shared" si="10"/>
        <v>0</v>
      </c>
      <c r="BG144" s="86">
        <f t="shared" si="11"/>
        <v>0</v>
      </c>
      <c r="BH144" s="86">
        <f t="shared" si="12"/>
        <v>0</v>
      </c>
      <c r="BI144" s="86">
        <f t="shared" si="13"/>
        <v>0</v>
      </c>
      <c r="BJ144" s="12" t="s">
        <v>88</v>
      </c>
      <c r="BK144" s="86">
        <f t="shared" si="14"/>
        <v>0</v>
      </c>
      <c r="BL144" s="12" t="s">
        <v>161</v>
      </c>
      <c r="BM144" s="145" t="s">
        <v>171</v>
      </c>
    </row>
    <row r="145" spans="2:65" s="1" customFormat="1" ht="16.5" customHeight="1">
      <c r="B145" s="114"/>
      <c r="C145" s="157" t="s">
        <v>172</v>
      </c>
      <c r="D145" s="157" t="s">
        <v>157</v>
      </c>
      <c r="E145" s="158" t="s">
        <v>173</v>
      </c>
      <c r="F145" s="159" t="s">
        <v>174</v>
      </c>
      <c r="G145" s="160" t="s">
        <v>160</v>
      </c>
      <c r="H145" s="161">
        <v>6</v>
      </c>
      <c r="I145" s="139"/>
      <c r="J145" s="140">
        <f t="shared" si="5"/>
        <v>0</v>
      </c>
      <c r="K145" s="141"/>
      <c r="L145" s="29"/>
      <c r="M145" s="142" t="s">
        <v>1</v>
      </c>
      <c r="N145" s="113" t="s">
        <v>45</v>
      </c>
      <c r="P145" s="143">
        <f t="shared" si="6"/>
        <v>0</v>
      </c>
      <c r="Q145" s="143">
        <v>0</v>
      </c>
      <c r="R145" s="143">
        <f t="shared" si="7"/>
        <v>0</v>
      </c>
      <c r="S145" s="143">
        <v>0</v>
      </c>
      <c r="T145" s="144">
        <f t="shared" si="8"/>
        <v>0</v>
      </c>
      <c r="AR145" s="145" t="s">
        <v>161</v>
      </c>
      <c r="AT145" s="145" t="s">
        <v>157</v>
      </c>
      <c r="AU145" s="145" t="s">
        <v>88</v>
      </c>
      <c r="AY145" s="12" t="s">
        <v>156</v>
      </c>
      <c r="BE145" s="86">
        <f t="shared" si="9"/>
        <v>0</v>
      </c>
      <c r="BF145" s="86">
        <f t="shared" si="10"/>
        <v>0</v>
      </c>
      <c r="BG145" s="86">
        <f t="shared" si="11"/>
        <v>0</v>
      </c>
      <c r="BH145" s="86">
        <f t="shared" si="12"/>
        <v>0</v>
      </c>
      <c r="BI145" s="86">
        <f t="shared" si="13"/>
        <v>0</v>
      </c>
      <c r="BJ145" s="12" t="s">
        <v>88</v>
      </c>
      <c r="BK145" s="86">
        <f t="shared" si="14"/>
        <v>0</v>
      </c>
      <c r="BL145" s="12" t="s">
        <v>161</v>
      </c>
      <c r="BM145" s="145" t="s">
        <v>175</v>
      </c>
    </row>
    <row r="146" spans="2:65" s="1" customFormat="1" ht="16.5" customHeight="1">
      <c r="B146" s="114"/>
      <c r="C146" s="162" t="s">
        <v>176</v>
      </c>
      <c r="D146" s="162" t="s">
        <v>177</v>
      </c>
      <c r="E146" s="163" t="s">
        <v>178</v>
      </c>
      <c r="F146" s="164" t="s">
        <v>179</v>
      </c>
      <c r="G146" s="165" t="s">
        <v>180</v>
      </c>
      <c r="H146" s="166">
        <v>0.015</v>
      </c>
      <c r="I146" s="146"/>
      <c r="J146" s="147">
        <f t="shared" si="5"/>
        <v>0</v>
      </c>
      <c r="K146" s="148"/>
      <c r="L146" s="149"/>
      <c r="M146" s="150" t="s">
        <v>1</v>
      </c>
      <c r="N146" s="151" t="s">
        <v>45</v>
      </c>
      <c r="P146" s="143">
        <f t="shared" si="6"/>
        <v>0</v>
      </c>
      <c r="Q146" s="143">
        <v>3.77796</v>
      </c>
      <c r="R146" s="143">
        <f t="shared" si="7"/>
        <v>0.0566694</v>
      </c>
      <c r="S146" s="143">
        <v>0</v>
      </c>
      <c r="T146" s="144">
        <f t="shared" si="8"/>
        <v>0</v>
      </c>
      <c r="AR146" s="145" t="s">
        <v>181</v>
      </c>
      <c r="AT146" s="145" t="s">
        <v>177</v>
      </c>
      <c r="AU146" s="145" t="s">
        <v>88</v>
      </c>
      <c r="AY146" s="12" t="s">
        <v>156</v>
      </c>
      <c r="BE146" s="86">
        <f t="shared" si="9"/>
        <v>0</v>
      </c>
      <c r="BF146" s="86">
        <f t="shared" si="10"/>
        <v>0</v>
      </c>
      <c r="BG146" s="86">
        <f t="shared" si="11"/>
        <v>0</v>
      </c>
      <c r="BH146" s="86">
        <f t="shared" si="12"/>
        <v>0</v>
      </c>
      <c r="BI146" s="86">
        <f t="shared" si="13"/>
        <v>0</v>
      </c>
      <c r="BJ146" s="12" t="s">
        <v>88</v>
      </c>
      <c r="BK146" s="86">
        <f t="shared" si="14"/>
        <v>0</v>
      </c>
      <c r="BL146" s="12" t="s">
        <v>161</v>
      </c>
      <c r="BM146" s="145" t="s">
        <v>182</v>
      </c>
    </row>
    <row r="147" spans="2:65" s="1" customFormat="1" ht="16.5" customHeight="1">
      <c r="B147" s="114"/>
      <c r="C147" s="162" t="s">
        <v>183</v>
      </c>
      <c r="D147" s="162" t="s">
        <v>177</v>
      </c>
      <c r="E147" s="163" t="s">
        <v>184</v>
      </c>
      <c r="F147" s="164" t="s">
        <v>185</v>
      </c>
      <c r="G147" s="165" t="s">
        <v>160</v>
      </c>
      <c r="H147" s="166">
        <v>6</v>
      </c>
      <c r="I147" s="146"/>
      <c r="J147" s="147">
        <f t="shared" si="5"/>
        <v>0</v>
      </c>
      <c r="K147" s="148"/>
      <c r="L147" s="149"/>
      <c r="M147" s="150" t="s">
        <v>1</v>
      </c>
      <c r="N147" s="151" t="s">
        <v>45</v>
      </c>
      <c r="P147" s="143">
        <f t="shared" si="6"/>
        <v>0</v>
      </c>
      <c r="Q147" s="143">
        <v>0.00071</v>
      </c>
      <c r="R147" s="143">
        <f t="shared" si="7"/>
        <v>0.00426</v>
      </c>
      <c r="S147" s="143">
        <v>0</v>
      </c>
      <c r="T147" s="144">
        <f t="shared" si="8"/>
        <v>0</v>
      </c>
      <c r="AR147" s="145" t="s">
        <v>181</v>
      </c>
      <c r="AT147" s="145" t="s">
        <v>177</v>
      </c>
      <c r="AU147" s="145" t="s">
        <v>88</v>
      </c>
      <c r="AY147" s="12" t="s">
        <v>156</v>
      </c>
      <c r="BE147" s="86">
        <f t="shared" si="9"/>
        <v>0</v>
      </c>
      <c r="BF147" s="86">
        <f t="shared" si="10"/>
        <v>0</v>
      </c>
      <c r="BG147" s="86">
        <f t="shared" si="11"/>
        <v>0</v>
      </c>
      <c r="BH147" s="86">
        <f t="shared" si="12"/>
        <v>0</v>
      </c>
      <c r="BI147" s="86">
        <f t="shared" si="13"/>
        <v>0</v>
      </c>
      <c r="BJ147" s="12" t="s">
        <v>88</v>
      </c>
      <c r="BK147" s="86">
        <f t="shared" si="14"/>
        <v>0</v>
      </c>
      <c r="BL147" s="12" t="s">
        <v>161</v>
      </c>
      <c r="BM147" s="145" t="s">
        <v>186</v>
      </c>
    </row>
    <row r="148" spans="2:65" s="1" customFormat="1" ht="24.2" customHeight="1">
      <c r="B148" s="114"/>
      <c r="C148" s="157" t="s">
        <v>187</v>
      </c>
      <c r="D148" s="157" t="s">
        <v>157</v>
      </c>
      <c r="E148" s="158" t="s">
        <v>188</v>
      </c>
      <c r="F148" s="159" t="s">
        <v>189</v>
      </c>
      <c r="G148" s="160" t="s">
        <v>170</v>
      </c>
      <c r="H148" s="161">
        <v>11</v>
      </c>
      <c r="I148" s="139"/>
      <c r="J148" s="140">
        <f t="shared" si="5"/>
        <v>0</v>
      </c>
      <c r="K148" s="141"/>
      <c r="L148" s="29"/>
      <c r="M148" s="142" t="s">
        <v>1</v>
      </c>
      <c r="N148" s="113" t="s">
        <v>45</v>
      </c>
      <c r="P148" s="143">
        <f t="shared" si="6"/>
        <v>0</v>
      </c>
      <c r="Q148" s="143">
        <v>0</v>
      </c>
      <c r="R148" s="143">
        <f t="shared" si="7"/>
        <v>0</v>
      </c>
      <c r="S148" s="143">
        <v>0</v>
      </c>
      <c r="T148" s="144">
        <f t="shared" si="8"/>
        <v>0</v>
      </c>
      <c r="AR148" s="145" t="s">
        <v>161</v>
      </c>
      <c r="AT148" s="145" t="s">
        <v>157</v>
      </c>
      <c r="AU148" s="145" t="s">
        <v>88</v>
      </c>
      <c r="AY148" s="12" t="s">
        <v>156</v>
      </c>
      <c r="BE148" s="86">
        <f t="shared" si="9"/>
        <v>0</v>
      </c>
      <c r="BF148" s="86">
        <f t="shared" si="10"/>
        <v>0</v>
      </c>
      <c r="BG148" s="86">
        <f t="shared" si="11"/>
        <v>0</v>
      </c>
      <c r="BH148" s="86">
        <f t="shared" si="12"/>
        <v>0</v>
      </c>
      <c r="BI148" s="86">
        <f t="shared" si="13"/>
        <v>0</v>
      </c>
      <c r="BJ148" s="12" t="s">
        <v>88</v>
      </c>
      <c r="BK148" s="86">
        <f t="shared" si="14"/>
        <v>0</v>
      </c>
      <c r="BL148" s="12" t="s">
        <v>161</v>
      </c>
      <c r="BM148" s="145" t="s">
        <v>190</v>
      </c>
    </row>
    <row r="149" spans="2:65" s="1" customFormat="1" ht="24.2" customHeight="1">
      <c r="B149" s="114"/>
      <c r="C149" s="157" t="s">
        <v>191</v>
      </c>
      <c r="D149" s="157" t="s">
        <v>157</v>
      </c>
      <c r="E149" s="158" t="s">
        <v>192</v>
      </c>
      <c r="F149" s="159" t="s">
        <v>193</v>
      </c>
      <c r="G149" s="160" t="s">
        <v>194</v>
      </c>
      <c r="H149" s="161">
        <v>3</v>
      </c>
      <c r="I149" s="139"/>
      <c r="J149" s="140">
        <f t="shared" si="5"/>
        <v>0</v>
      </c>
      <c r="K149" s="141"/>
      <c r="L149" s="29"/>
      <c r="M149" s="142" t="s">
        <v>1</v>
      </c>
      <c r="N149" s="113" t="s">
        <v>45</v>
      </c>
      <c r="P149" s="143">
        <f t="shared" si="6"/>
        <v>0</v>
      </c>
      <c r="Q149" s="143">
        <v>0</v>
      </c>
      <c r="R149" s="143">
        <f t="shared" si="7"/>
        <v>0</v>
      </c>
      <c r="S149" s="143">
        <v>0</v>
      </c>
      <c r="T149" s="144">
        <f t="shared" si="8"/>
        <v>0</v>
      </c>
      <c r="AR149" s="145" t="s">
        <v>161</v>
      </c>
      <c r="AT149" s="145" t="s">
        <v>157</v>
      </c>
      <c r="AU149" s="145" t="s">
        <v>88</v>
      </c>
      <c r="AY149" s="12" t="s">
        <v>156</v>
      </c>
      <c r="BE149" s="86">
        <f t="shared" si="9"/>
        <v>0</v>
      </c>
      <c r="BF149" s="86">
        <f t="shared" si="10"/>
        <v>0</v>
      </c>
      <c r="BG149" s="86">
        <f t="shared" si="11"/>
        <v>0</v>
      </c>
      <c r="BH149" s="86">
        <f t="shared" si="12"/>
        <v>0</v>
      </c>
      <c r="BI149" s="86">
        <f t="shared" si="13"/>
        <v>0</v>
      </c>
      <c r="BJ149" s="12" t="s">
        <v>88</v>
      </c>
      <c r="BK149" s="86">
        <f t="shared" si="14"/>
        <v>0</v>
      </c>
      <c r="BL149" s="12" t="s">
        <v>161</v>
      </c>
      <c r="BM149" s="145" t="s">
        <v>195</v>
      </c>
    </row>
    <row r="150" spans="2:65" s="1" customFormat="1" ht="24.2" customHeight="1">
      <c r="B150" s="114"/>
      <c r="C150" s="157" t="s">
        <v>196</v>
      </c>
      <c r="D150" s="157" t="s">
        <v>157</v>
      </c>
      <c r="E150" s="158" t="s">
        <v>197</v>
      </c>
      <c r="F150" s="159" t="s">
        <v>198</v>
      </c>
      <c r="G150" s="160" t="s">
        <v>160</v>
      </c>
      <c r="H150" s="161">
        <v>2</v>
      </c>
      <c r="I150" s="139"/>
      <c r="J150" s="140">
        <f t="shared" si="5"/>
        <v>0</v>
      </c>
      <c r="K150" s="141"/>
      <c r="L150" s="29"/>
      <c r="M150" s="142" t="s">
        <v>1</v>
      </c>
      <c r="N150" s="113" t="s">
        <v>45</v>
      </c>
      <c r="P150" s="143">
        <f t="shared" si="6"/>
        <v>0</v>
      </c>
      <c r="Q150" s="143">
        <v>0</v>
      </c>
      <c r="R150" s="143">
        <f t="shared" si="7"/>
        <v>0</v>
      </c>
      <c r="S150" s="143">
        <v>0</v>
      </c>
      <c r="T150" s="144">
        <f t="shared" si="8"/>
        <v>0</v>
      </c>
      <c r="AR150" s="145" t="s">
        <v>161</v>
      </c>
      <c r="AT150" s="145" t="s">
        <v>157</v>
      </c>
      <c r="AU150" s="145" t="s">
        <v>88</v>
      </c>
      <c r="AY150" s="12" t="s">
        <v>156</v>
      </c>
      <c r="BE150" s="86">
        <f t="shared" si="9"/>
        <v>0</v>
      </c>
      <c r="BF150" s="86">
        <f t="shared" si="10"/>
        <v>0</v>
      </c>
      <c r="BG150" s="86">
        <f t="shared" si="11"/>
        <v>0</v>
      </c>
      <c r="BH150" s="86">
        <f t="shared" si="12"/>
        <v>0</v>
      </c>
      <c r="BI150" s="86">
        <f t="shared" si="13"/>
        <v>0</v>
      </c>
      <c r="BJ150" s="12" t="s">
        <v>88</v>
      </c>
      <c r="BK150" s="86">
        <f t="shared" si="14"/>
        <v>0</v>
      </c>
      <c r="BL150" s="12" t="s">
        <v>161</v>
      </c>
      <c r="BM150" s="145" t="s">
        <v>199</v>
      </c>
    </row>
    <row r="151" spans="2:65" s="1" customFormat="1" ht="16.5" customHeight="1">
      <c r="B151" s="114"/>
      <c r="C151" s="162" t="s">
        <v>200</v>
      </c>
      <c r="D151" s="162" t="s">
        <v>177</v>
      </c>
      <c r="E151" s="163" t="s">
        <v>201</v>
      </c>
      <c r="F151" s="164" t="s">
        <v>202</v>
      </c>
      <c r="G151" s="165" t="s">
        <v>160</v>
      </c>
      <c r="H151" s="166">
        <v>2</v>
      </c>
      <c r="I151" s="146"/>
      <c r="J151" s="147">
        <f t="shared" si="5"/>
        <v>0</v>
      </c>
      <c r="K151" s="148"/>
      <c r="L151" s="149"/>
      <c r="M151" s="150" t="s">
        <v>1</v>
      </c>
      <c r="N151" s="151" t="s">
        <v>45</v>
      </c>
      <c r="P151" s="143">
        <f t="shared" si="6"/>
        <v>0</v>
      </c>
      <c r="Q151" s="143">
        <v>0</v>
      </c>
      <c r="R151" s="143">
        <f t="shared" si="7"/>
        <v>0</v>
      </c>
      <c r="S151" s="143">
        <v>0</v>
      </c>
      <c r="T151" s="144">
        <f t="shared" si="8"/>
        <v>0</v>
      </c>
      <c r="AR151" s="145" t="s">
        <v>181</v>
      </c>
      <c r="AT151" s="145" t="s">
        <v>177</v>
      </c>
      <c r="AU151" s="145" t="s">
        <v>88</v>
      </c>
      <c r="AY151" s="12" t="s">
        <v>156</v>
      </c>
      <c r="BE151" s="86">
        <f t="shared" si="9"/>
        <v>0</v>
      </c>
      <c r="BF151" s="86">
        <f t="shared" si="10"/>
        <v>0</v>
      </c>
      <c r="BG151" s="86">
        <f t="shared" si="11"/>
        <v>0</v>
      </c>
      <c r="BH151" s="86">
        <f t="shared" si="12"/>
        <v>0</v>
      </c>
      <c r="BI151" s="86">
        <f t="shared" si="13"/>
        <v>0</v>
      </c>
      <c r="BJ151" s="12" t="s">
        <v>88</v>
      </c>
      <c r="BK151" s="86">
        <f t="shared" si="14"/>
        <v>0</v>
      </c>
      <c r="BL151" s="12" t="s">
        <v>161</v>
      </c>
      <c r="BM151" s="145" t="s">
        <v>203</v>
      </c>
    </row>
    <row r="152" spans="2:63" s="10" customFormat="1" ht="25.9" customHeight="1">
      <c r="B152" s="129"/>
      <c r="D152" s="130" t="s">
        <v>79</v>
      </c>
      <c r="E152" s="131" t="s">
        <v>204</v>
      </c>
      <c r="F152" s="131" t="s">
        <v>205</v>
      </c>
      <c r="I152" s="132"/>
      <c r="J152" s="133">
        <f>BK152</f>
        <v>0</v>
      </c>
      <c r="L152" s="129"/>
      <c r="M152" s="134"/>
      <c r="P152" s="135">
        <f>SUM(P153:P174)</f>
        <v>0</v>
      </c>
      <c r="R152" s="135">
        <f>SUM(R153:R174)</f>
        <v>2.9929854</v>
      </c>
      <c r="T152" s="136">
        <f>SUM(T153:T174)</f>
        <v>2.0625</v>
      </c>
      <c r="AR152" s="130" t="s">
        <v>88</v>
      </c>
      <c r="AT152" s="137" t="s">
        <v>79</v>
      </c>
      <c r="AU152" s="137" t="s">
        <v>80</v>
      </c>
      <c r="AY152" s="130" t="s">
        <v>156</v>
      </c>
      <c r="BK152" s="138">
        <f>SUM(BK153:BK174)</f>
        <v>0</v>
      </c>
    </row>
    <row r="153" spans="2:65" s="1" customFormat="1" ht="33" customHeight="1">
      <c r="B153" s="114"/>
      <c r="C153" s="157" t="s">
        <v>206</v>
      </c>
      <c r="D153" s="157" t="s">
        <v>157</v>
      </c>
      <c r="E153" s="158" t="s">
        <v>207</v>
      </c>
      <c r="F153" s="159" t="s">
        <v>208</v>
      </c>
      <c r="G153" s="160" t="s">
        <v>194</v>
      </c>
      <c r="H153" s="161">
        <v>5.5</v>
      </c>
      <c r="I153" s="139"/>
      <c r="J153" s="140">
        <f aca="true" t="shared" si="15" ref="J153:J174">ROUND(I153*H153,2)</f>
        <v>0</v>
      </c>
      <c r="K153" s="141"/>
      <c r="L153" s="29"/>
      <c r="M153" s="142" t="s">
        <v>1</v>
      </c>
      <c r="N153" s="113" t="s">
        <v>45</v>
      </c>
      <c r="P153" s="143">
        <f aca="true" t="shared" si="16" ref="P153:P174">O153*H153</f>
        <v>0</v>
      </c>
      <c r="Q153" s="143">
        <v>0</v>
      </c>
      <c r="R153" s="143">
        <f aca="true" t="shared" si="17" ref="R153:R174">Q153*H153</f>
        <v>0</v>
      </c>
      <c r="S153" s="143">
        <v>0.255</v>
      </c>
      <c r="T153" s="144">
        <f aca="true" t="shared" si="18" ref="T153:T174">S153*H153</f>
        <v>1.4025</v>
      </c>
      <c r="AR153" s="145" t="s">
        <v>209</v>
      </c>
      <c r="AT153" s="145" t="s">
        <v>157</v>
      </c>
      <c r="AU153" s="145" t="s">
        <v>88</v>
      </c>
      <c r="AY153" s="12" t="s">
        <v>156</v>
      </c>
      <c r="BE153" s="86">
        <f aca="true" t="shared" si="19" ref="BE153:BE174">IF(N153="základní",J153,0)</f>
        <v>0</v>
      </c>
      <c r="BF153" s="86">
        <f aca="true" t="shared" si="20" ref="BF153:BF174">IF(N153="snížená",J153,0)</f>
        <v>0</v>
      </c>
      <c r="BG153" s="86">
        <f aca="true" t="shared" si="21" ref="BG153:BG174">IF(N153="zákl. přenesená",J153,0)</f>
        <v>0</v>
      </c>
      <c r="BH153" s="86">
        <f aca="true" t="shared" si="22" ref="BH153:BH174">IF(N153="sníž. přenesená",J153,0)</f>
        <v>0</v>
      </c>
      <c r="BI153" s="86">
        <f aca="true" t="shared" si="23" ref="BI153:BI174">IF(N153="nulová",J153,0)</f>
        <v>0</v>
      </c>
      <c r="BJ153" s="12" t="s">
        <v>88</v>
      </c>
      <c r="BK153" s="86">
        <f aca="true" t="shared" si="24" ref="BK153:BK174">ROUND(I153*H153,2)</f>
        <v>0</v>
      </c>
      <c r="BL153" s="12" t="s">
        <v>209</v>
      </c>
      <c r="BM153" s="145" t="s">
        <v>210</v>
      </c>
    </row>
    <row r="154" spans="2:65" s="1" customFormat="1" ht="16.5" customHeight="1">
      <c r="B154" s="114"/>
      <c r="C154" s="157" t="s">
        <v>211</v>
      </c>
      <c r="D154" s="157" t="s">
        <v>157</v>
      </c>
      <c r="E154" s="158" t="s">
        <v>212</v>
      </c>
      <c r="F154" s="159" t="s">
        <v>213</v>
      </c>
      <c r="G154" s="160" t="s">
        <v>214</v>
      </c>
      <c r="H154" s="161">
        <v>0.06</v>
      </c>
      <c r="I154" s="139"/>
      <c r="J154" s="140">
        <f t="shared" si="15"/>
        <v>0</v>
      </c>
      <c r="K154" s="141"/>
      <c r="L154" s="29"/>
      <c r="M154" s="142" t="s">
        <v>1</v>
      </c>
      <c r="N154" s="113" t="s">
        <v>45</v>
      </c>
      <c r="P154" s="143">
        <f t="shared" si="16"/>
        <v>0</v>
      </c>
      <c r="Q154" s="143">
        <v>0.0385</v>
      </c>
      <c r="R154" s="143">
        <f t="shared" si="17"/>
        <v>0.00231</v>
      </c>
      <c r="S154" s="143">
        <v>0</v>
      </c>
      <c r="T154" s="144">
        <f t="shared" si="18"/>
        <v>0</v>
      </c>
      <c r="AR154" s="145" t="s">
        <v>209</v>
      </c>
      <c r="AT154" s="145" t="s">
        <v>157</v>
      </c>
      <c r="AU154" s="145" t="s">
        <v>88</v>
      </c>
      <c r="AY154" s="12" t="s">
        <v>156</v>
      </c>
      <c r="BE154" s="86">
        <f t="shared" si="19"/>
        <v>0</v>
      </c>
      <c r="BF154" s="86">
        <f t="shared" si="20"/>
        <v>0</v>
      </c>
      <c r="BG154" s="86">
        <f t="shared" si="21"/>
        <v>0</v>
      </c>
      <c r="BH154" s="86">
        <f t="shared" si="22"/>
        <v>0</v>
      </c>
      <c r="BI154" s="86">
        <f t="shared" si="23"/>
        <v>0</v>
      </c>
      <c r="BJ154" s="12" t="s">
        <v>88</v>
      </c>
      <c r="BK154" s="86">
        <f t="shared" si="24"/>
        <v>0</v>
      </c>
      <c r="BL154" s="12" t="s">
        <v>209</v>
      </c>
      <c r="BM154" s="145" t="s">
        <v>215</v>
      </c>
    </row>
    <row r="155" spans="2:65" s="1" customFormat="1" ht="33" customHeight="1">
      <c r="B155" s="114"/>
      <c r="C155" s="157" t="s">
        <v>216</v>
      </c>
      <c r="D155" s="157" t="s">
        <v>157</v>
      </c>
      <c r="E155" s="158" t="s">
        <v>217</v>
      </c>
      <c r="F155" s="159" t="s">
        <v>218</v>
      </c>
      <c r="G155" s="160" t="s">
        <v>219</v>
      </c>
      <c r="H155" s="161">
        <v>0.106</v>
      </c>
      <c r="I155" s="139"/>
      <c r="J155" s="140">
        <f t="shared" si="15"/>
        <v>0</v>
      </c>
      <c r="K155" s="141"/>
      <c r="L155" s="29"/>
      <c r="M155" s="142" t="s">
        <v>1</v>
      </c>
      <c r="N155" s="113" t="s">
        <v>45</v>
      </c>
      <c r="P155" s="143">
        <f t="shared" si="16"/>
        <v>0</v>
      </c>
      <c r="Q155" s="143">
        <v>0</v>
      </c>
      <c r="R155" s="143">
        <f t="shared" si="17"/>
        <v>0</v>
      </c>
      <c r="S155" s="143">
        <v>0</v>
      </c>
      <c r="T155" s="144">
        <f t="shared" si="18"/>
        <v>0</v>
      </c>
      <c r="AR155" s="145" t="s">
        <v>209</v>
      </c>
      <c r="AT155" s="145" t="s">
        <v>157</v>
      </c>
      <c r="AU155" s="145" t="s">
        <v>88</v>
      </c>
      <c r="AY155" s="12" t="s">
        <v>156</v>
      </c>
      <c r="BE155" s="86">
        <f t="shared" si="19"/>
        <v>0</v>
      </c>
      <c r="BF155" s="86">
        <f t="shared" si="20"/>
        <v>0</v>
      </c>
      <c r="BG155" s="86">
        <f t="shared" si="21"/>
        <v>0</v>
      </c>
      <c r="BH155" s="86">
        <f t="shared" si="22"/>
        <v>0</v>
      </c>
      <c r="BI155" s="86">
        <f t="shared" si="23"/>
        <v>0</v>
      </c>
      <c r="BJ155" s="12" t="s">
        <v>88</v>
      </c>
      <c r="BK155" s="86">
        <f t="shared" si="24"/>
        <v>0</v>
      </c>
      <c r="BL155" s="12" t="s">
        <v>209</v>
      </c>
      <c r="BM155" s="145" t="s">
        <v>220</v>
      </c>
    </row>
    <row r="156" spans="2:65" s="1" customFormat="1" ht="24.2" customHeight="1">
      <c r="B156" s="114"/>
      <c r="C156" s="157" t="s">
        <v>221</v>
      </c>
      <c r="D156" s="157" t="s">
        <v>157</v>
      </c>
      <c r="E156" s="158" t="s">
        <v>222</v>
      </c>
      <c r="F156" s="159" t="s">
        <v>223</v>
      </c>
      <c r="G156" s="160" t="s">
        <v>194</v>
      </c>
      <c r="H156" s="161">
        <v>5.5</v>
      </c>
      <c r="I156" s="139"/>
      <c r="J156" s="140">
        <f t="shared" si="15"/>
        <v>0</v>
      </c>
      <c r="K156" s="141"/>
      <c r="L156" s="29"/>
      <c r="M156" s="142" t="s">
        <v>1</v>
      </c>
      <c r="N156" s="113" t="s">
        <v>45</v>
      </c>
      <c r="P156" s="143">
        <f t="shared" si="16"/>
        <v>0</v>
      </c>
      <c r="Q156" s="143">
        <v>0</v>
      </c>
      <c r="R156" s="143">
        <f t="shared" si="17"/>
        <v>0</v>
      </c>
      <c r="S156" s="143">
        <v>0.12</v>
      </c>
      <c r="T156" s="144">
        <f t="shared" si="18"/>
        <v>0.6599999999999999</v>
      </c>
      <c r="AR156" s="145" t="s">
        <v>224</v>
      </c>
      <c r="AT156" s="145" t="s">
        <v>157</v>
      </c>
      <c r="AU156" s="145" t="s">
        <v>88</v>
      </c>
      <c r="AY156" s="12" t="s">
        <v>156</v>
      </c>
      <c r="BE156" s="86">
        <f t="shared" si="19"/>
        <v>0</v>
      </c>
      <c r="BF156" s="86">
        <f t="shared" si="20"/>
        <v>0</v>
      </c>
      <c r="BG156" s="86">
        <f t="shared" si="21"/>
        <v>0</v>
      </c>
      <c r="BH156" s="86">
        <f t="shared" si="22"/>
        <v>0</v>
      </c>
      <c r="BI156" s="86">
        <f t="shared" si="23"/>
        <v>0</v>
      </c>
      <c r="BJ156" s="12" t="s">
        <v>88</v>
      </c>
      <c r="BK156" s="86">
        <f t="shared" si="24"/>
        <v>0</v>
      </c>
      <c r="BL156" s="12" t="s">
        <v>224</v>
      </c>
      <c r="BM156" s="145" t="s">
        <v>225</v>
      </c>
    </row>
    <row r="157" spans="2:65" s="1" customFormat="1" ht="21.75" customHeight="1">
      <c r="B157" s="114"/>
      <c r="C157" s="157" t="s">
        <v>226</v>
      </c>
      <c r="D157" s="157" t="s">
        <v>157</v>
      </c>
      <c r="E157" s="158" t="s">
        <v>227</v>
      </c>
      <c r="F157" s="159" t="s">
        <v>228</v>
      </c>
      <c r="G157" s="160" t="s">
        <v>194</v>
      </c>
      <c r="H157" s="161">
        <v>0.5</v>
      </c>
      <c r="I157" s="139"/>
      <c r="J157" s="140">
        <f t="shared" si="15"/>
        <v>0</v>
      </c>
      <c r="K157" s="141"/>
      <c r="L157" s="29"/>
      <c r="M157" s="142" t="s">
        <v>1</v>
      </c>
      <c r="N157" s="113" t="s">
        <v>45</v>
      </c>
      <c r="P157" s="143">
        <f t="shared" si="16"/>
        <v>0</v>
      </c>
      <c r="Q157" s="143">
        <v>0</v>
      </c>
      <c r="R157" s="143">
        <f t="shared" si="17"/>
        <v>0</v>
      </c>
      <c r="S157" s="143">
        <v>0</v>
      </c>
      <c r="T157" s="144">
        <f t="shared" si="18"/>
        <v>0</v>
      </c>
      <c r="AR157" s="145" t="s">
        <v>224</v>
      </c>
      <c r="AT157" s="145" t="s">
        <v>157</v>
      </c>
      <c r="AU157" s="145" t="s">
        <v>88</v>
      </c>
      <c r="AY157" s="12" t="s">
        <v>156</v>
      </c>
      <c r="BE157" s="86">
        <f t="shared" si="19"/>
        <v>0</v>
      </c>
      <c r="BF157" s="86">
        <f t="shared" si="20"/>
        <v>0</v>
      </c>
      <c r="BG157" s="86">
        <f t="shared" si="21"/>
        <v>0</v>
      </c>
      <c r="BH157" s="86">
        <f t="shared" si="22"/>
        <v>0</v>
      </c>
      <c r="BI157" s="86">
        <f t="shared" si="23"/>
        <v>0</v>
      </c>
      <c r="BJ157" s="12" t="s">
        <v>88</v>
      </c>
      <c r="BK157" s="86">
        <f t="shared" si="24"/>
        <v>0</v>
      </c>
      <c r="BL157" s="12" t="s">
        <v>224</v>
      </c>
      <c r="BM157" s="145" t="s">
        <v>229</v>
      </c>
    </row>
    <row r="158" spans="2:65" s="1" customFormat="1" ht="16.5" customHeight="1">
      <c r="B158" s="114"/>
      <c r="C158" s="157" t="s">
        <v>230</v>
      </c>
      <c r="D158" s="157" t="s">
        <v>157</v>
      </c>
      <c r="E158" s="158" t="s">
        <v>231</v>
      </c>
      <c r="F158" s="159" t="s">
        <v>232</v>
      </c>
      <c r="G158" s="160" t="s">
        <v>194</v>
      </c>
      <c r="H158" s="161">
        <v>0.5</v>
      </c>
      <c r="I158" s="139"/>
      <c r="J158" s="140">
        <f t="shared" si="15"/>
        <v>0</v>
      </c>
      <c r="K158" s="141"/>
      <c r="L158" s="29"/>
      <c r="M158" s="142" t="s">
        <v>1</v>
      </c>
      <c r="N158" s="113" t="s">
        <v>45</v>
      </c>
      <c r="P158" s="143">
        <f t="shared" si="16"/>
        <v>0</v>
      </c>
      <c r="Q158" s="143">
        <v>0</v>
      </c>
      <c r="R158" s="143">
        <f t="shared" si="17"/>
        <v>0</v>
      </c>
      <c r="S158" s="143">
        <v>0</v>
      </c>
      <c r="T158" s="144">
        <f t="shared" si="18"/>
        <v>0</v>
      </c>
      <c r="AR158" s="145" t="s">
        <v>224</v>
      </c>
      <c r="AT158" s="145" t="s">
        <v>157</v>
      </c>
      <c r="AU158" s="145" t="s">
        <v>88</v>
      </c>
      <c r="AY158" s="12" t="s">
        <v>156</v>
      </c>
      <c r="BE158" s="86">
        <f t="shared" si="19"/>
        <v>0</v>
      </c>
      <c r="BF158" s="86">
        <f t="shared" si="20"/>
        <v>0</v>
      </c>
      <c r="BG158" s="86">
        <f t="shared" si="21"/>
        <v>0</v>
      </c>
      <c r="BH158" s="86">
        <f t="shared" si="22"/>
        <v>0</v>
      </c>
      <c r="BI158" s="86">
        <f t="shared" si="23"/>
        <v>0</v>
      </c>
      <c r="BJ158" s="12" t="s">
        <v>88</v>
      </c>
      <c r="BK158" s="86">
        <f t="shared" si="24"/>
        <v>0</v>
      </c>
      <c r="BL158" s="12" t="s">
        <v>224</v>
      </c>
      <c r="BM158" s="145" t="s">
        <v>233</v>
      </c>
    </row>
    <row r="159" spans="2:65" s="1" customFormat="1" ht="24.2" customHeight="1">
      <c r="B159" s="114"/>
      <c r="C159" s="157" t="s">
        <v>181</v>
      </c>
      <c r="D159" s="157" t="s">
        <v>157</v>
      </c>
      <c r="E159" s="158" t="s">
        <v>234</v>
      </c>
      <c r="F159" s="159" t="s">
        <v>235</v>
      </c>
      <c r="G159" s="160" t="s">
        <v>194</v>
      </c>
      <c r="H159" s="161">
        <v>0.1</v>
      </c>
      <c r="I159" s="139"/>
      <c r="J159" s="140">
        <f t="shared" si="15"/>
        <v>0</v>
      </c>
      <c r="K159" s="141"/>
      <c r="L159" s="29"/>
      <c r="M159" s="142" t="s">
        <v>1</v>
      </c>
      <c r="N159" s="113" t="s">
        <v>45</v>
      </c>
      <c r="P159" s="143">
        <f t="shared" si="16"/>
        <v>0</v>
      </c>
      <c r="Q159" s="143">
        <v>0.00116</v>
      </c>
      <c r="R159" s="143">
        <f t="shared" si="17"/>
        <v>0.000116</v>
      </c>
      <c r="S159" s="143">
        <v>0</v>
      </c>
      <c r="T159" s="144">
        <f t="shared" si="18"/>
        <v>0</v>
      </c>
      <c r="AR159" s="145" t="s">
        <v>224</v>
      </c>
      <c r="AT159" s="145" t="s">
        <v>157</v>
      </c>
      <c r="AU159" s="145" t="s">
        <v>88</v>
      </c>
      <c r="AY159" s="12" t="s">
        <v>156</v>
      </c>
      <c r="BE159" s="86">
        <f t="shared" si="19"/>
        <v>0</v>
      </c>
      <c r="BF159" s="86">
        <f t="shared" si="20"/>
        <v>0</v>
      </c>
      <c r="BG159" s="86">
        <f t="shared" si="21"/>
        <v>0</v>
      </c>
      <c r="BH159" s="86">
        <f t="shared" si="22"/>
        <v>0</v>
      </c>
      <c r="BI159" s="86">
        <f t="shared" si="23"/>
        <v>0</v>
      </c>
      <c r="BJ159" s="12" t="s">
        <v>88</v>
      </c>
      <c r="BK159" s="86">
        <f t="shared" si="24"/>
        <v>0</v>
      </c>
      <c r="BL159" s="12" t="s">
        <v>224</v>
      </c>
      <c r="BM159" s="145" t="s">
        <v>236</v>
      </c>
    </row>
    <row r="160" spans="2:65" s="1" customFormat="1" ht="24.2" customHeight="1">
      <c r="B160" s="114"/>
      <c r="C160" s="157" t="s">
        <v>237</v>
      </c>
      <c r="D160" s="157" t="s">
        <v>157</v>
      </c>
      <c r="E160" s="158" t="s">
        <v>238</v>
      </c>
      <c r="F160" s="159" t="s">
        <v>239</v>
      </c>
      <c r="G160" s="160" t="s">
        <v>194</v>
      </c>
      <c r="H160" s="161">
        <v>0.1</v>
      </c>
      <c r="I160" s="139"/>
      <c r="J160" s="140">
        <f t="shared" si="15"/>
        <v>0</v>
      </c>
      <c r="K160" s="141"/>
      <c r="L160" s="29"/>
      <c r="M160" s="142" t="s">
        <v>1</v>
      </c>
      <c r="N160" s="113" t="s">
        <v>45</v>
      </c>
      <c r="P160" s="143">
        <f t="shared" si="16"/>
        <v>0</v>
      </c>
      <c r="Q160" s="143">
        <v>0</v>
      </c>
      <c r="R160" s="143">
        <f t="shared" si="17"/>
        <v>0</v>
      </c>
      <c r="S160" s="143">
        <v>0</v>
      </c>
      <c r="T160" s="144">
        <f t="shared" si="18"/>
        <v>0</v>
      </c>
      <c r="AR160" s="145" t="s">
        <v>224</v>
      </c>
      <c r="AT160" s="145" t="s">
        <v>157</v>
      </c>
      <c r="AU160" s="145" t="s">
        <v>88</v>
      </c>
      <c r="AY160" s="12" t="s">
        <v>156</v>
      </c>
      <c r="BE160" s="86">
        <f t="shared" si="19"/>
        <v>0</v>
      </c>
      <c r="BF160" s="86">
        <f t="shared" si="20"/>
        <v>0</v>
      </c>
      <c r="BG160" s="86">
        <f t="shared" si="21"/>
        <v>0</v>
      </c>
      <c r="BH160" s="86">
        <f t="shared" si="22"/>
        <v>0</v>
      </c>
      <c r="BI160" s="86">
        <f t="shared" si="23"/>
        <v>0</v>
      </c>
      <c r="BJ160" s="12" t="s">
        <v>88</v>
      </c>
      <c r="BK160" s="86">
        <f t="shared" si="24"/>
        <v>0</v>
      </c>
      <c r="BL160" s="12" t="s">
        <v>224</v>
      </c>
      <c r="BM160" s="145" t="s">
        <v>240</v>
      </c>
    </row>
    <row r="161" spans="2:65" s="1" customFormat="1" ht="24.2" customHeight="1">
      <c r="B161" s="114"/>
      <c r="C161" s="157" t="s">
        <v>241</v>
      </c>
      <c r="D161" s="157" t="s">
        <v>157</v>
      </c>
      <c r="E161" s="158" t="s">
        <v>242</v>
      </c>
      <c r="F161" s="159" t="s">
        <v>243</v>
      </c>
      <c r="G161" s="160" t="s">
        <v>170</v>
      </c>
      <c r="H161" s="161">
        <v>6.5</v>
      </c>
      <c r="I161" s="139"/>
      <c r="J161" s="140">
        <f t="shared" si="15"/>
        <v>0</v>
      </c>
      <c r="K161" s="141"/>
      <c r="L161" s="29"/>
      <c r="M161" s="142" t="s">
        <v>1</v>
      </c>
      <c r="N161" s="113" t="s">
        <v>45</v>
      </c>
      <c r="P161" s="143">
        <f t="shared" si="16"/>
        <v>0</v>
      </c>
      <c r="Q161" s="143">
        <v>0</v>
      </c>
      <c r="R161" s="143">
        <f t="shared" si="17"/>
        <v>0</v>
      </c>
      <c r="S161" s="143">
        <v>0</v>
      </c>
      <c r="T161" s="144">
        <f t="shared" si="18"/>
        <v>0</v>
      </c>
      <c r="AR161" s="145" t="s">
        <v>224</v>
      </c>
      <c r="AT161" s="145" t="s">
        <v>157</v>
      </c>
      <c r="AU161" s="145" t="s">
        <v>88</v>
      </c>
      <c r="AY161" s="12" t="s">
        <v>156</v>
      </c>
      <c r="BE161" s="86">
        <f t="shared" si="19"/>
        <v>0</v>
      </c>
      <c r="BF161" s="86">
        <f t="shared" si="20"/>
        <v>0</v>
      </c>
      <c r="BG161" s="86">
        <f t="shared" si="21"/>
        <v>0</v>
      </c>
      <c r="BH161" s="86">
        <f t="shared" si="22"/>
        <v>0</v>
      </c>
      <c r="BI161" s="86">
        <f t="shared" si="23"/>
        <v>0</v>
      </c>
      <c r="BJ161" s="12" t="s">
        <v>88</v>
      </c>
      <c r="BK161" s="86">
        <f t="shared" si="24"/>
        <v>0</v>
      </c>
      <c r="BL161" s="12" t="s">
        <v>224</v>
      </c>
      <c r="BM161" s="145" t="s">
        <v>244</v>
      </c>
    </row>
    <row r="162" spans="2:65" s="1" customFormat="1" ht="16.5" customHeight="1">
      <c r="B162" s="114"/>
      <c r="C162" s="162" t="s">
        <v>245</v>
      </c>
      <c r="D162" s="162" t="s">
        <v>177</v>
      </c>
      <c r="E162" s="163" t="s">
        <v>178</v>
      </c>
      <c r="F162" s="164" t="s">
        <v>179</v>
      </c>
      <c r="G162" s="165" t="s">
        <v>180</v>
      </c>
      <c r="H162" s="166">
        <v>0.015</v>
      </c>
      <c r="I162" s="146"/>
      <c r="J162" s="147">
        <f t="shared" si="15"/>
        <v>0</v>
      </c>
      <c r="K162" s="148"/>
      <c r="L162" s="149"/>
      <c r="M162" s="150" t="s">
        <v>1</v>
      </c>
      <c r="N162" s="151" t="s">
        <v>45</v>
      </c>
      <c r="P162" s="143">
        <f t="shared" si="16"/>
        <v>0</v>
      </c>
      <c r="Q162" s="143">
        <v>3.77796</v>
      </c>
      <c r="R162" s="143">
        <f t="shared" si="17"/>
        <v>0.0566694</v>
      </c>
      <c r="S162" s="143">
        <v>0</v>
      </c>
      <c r="T162" s="144">
        <f t="shared" si="18"/>
        <v>0</v>
      </c>
      <c r="AR162" s="145" t="s">
        <v>196</v>
      </c>
      <c r="AT162" s="145" t="s">
        <v>177</v>
      </c>
      <c r="AU162" s="145" t="s">
        <v>88</v>
      </c>
      <c r="AY162" s="12" t="s">
        <v>156</v>
      </c>
      <c r="BE162" s="86">
        <f t="shared" si="19"/>
        <v>0</v>
      </c>
      <c r="BF162" s="86">
        <f t="shared" si="20"/>
        <v>0</v>
      </c>
      <c r="BG162" s="86">
        <f t="shared" si="21"/>
        <v>0</v>
      </c>
      <c r="BH162" s="86">
        <f t="shared" si="22"/>
        <v>0</v>
      </c>
      <c r="BI162" s="86">
        <f t="shared" si="23"/>
        <v>0</v>
      </c>
      <c r="BJ162" s="12" t="s">
        <v>88</v>
      </c>
      <c r="BK162" s="86">
        <f t="shared" si="24"/>
        <v>0</v>
      </c>
      <c r="BL162" s="12" t="s">
        <v>224</v>
      </c>
      <c r="BM162" s="145" t="s">
        <v>246</v>
      </c>
    </row>
    <row r="163" spans="2:65" s="1" customFormat="1" ht="24.2" customHeight="1">
      <c r="B163" s="114"/>
      <c r="C163" s="157" t="s">
        <v>247</v>
      </c>
      <c r="D163" s="157" t="s">
        <v>157</v>
      </c>
      <c r="E163" s="158" t="s">
        <v>248</v>
      </c>
      <c r="F163" s="159" t="s">
        <v>249</v>
      </c>
      <c r="G163" s="160" t="s">
        <v>170</v>
      </c>
      <c r="H163" s="161">
        <v>13</v>
      </c>
      <c r="I163" s="139"/>
      <c r="J163" s="140">
        <f t="shared" si="15"/>
        <v>0</v>
      </c>
      <c r="K163" s="141"/>
      <c r="L163" s="29"/>
      <c r="M163" s="142" t="s">
        <v>1</v>
      </c>
      <c r="N163" s="113" t="s">
        <v>45</v>
      </c>
      <c r="P163" s="143">
        <f t="shared" si="16"/>
        <v>0</v>
      </c>
      <c r="Q163" s="143">
        <v>0</v>
      </c>
      <c r="R163" s="143">
        <f t="shared" si="17"/>
        <v>0</v>
      </c>
      <c r="S163" s="143">
        <v>0</v>
      </c>
      <c r="T163" s="144">
        <f t="shared" si="18"/>
        <v>0</v>
      </c>
      <c r="AR163" s="145" t="s">
        <v>224</v>
      </c>
      <c r="AT163" s="145" t="s">
        <v>157</v>
      </c>
      <c r="AU163" s="145" t="s">
        <v>88</v>
      </c>
      <c r="AY163" s="12" t="s">
        <v>156</v>
      </c>
      <c r="BE163" s="86">
        <f t="shared" si="19"/>
        <v>0</v>
      </c>
      <c r="BF163" s="86">
        <f t="shared" si="20"/>
        <v>0</v>
      </c>
      <c r="BG163" s="86">
        <f t="shared" si="21"/>
        <v>0</v>
      </c>
      <c r="BH163" s="86">
        <f t="shared" si="22"/>
        <v>0</v>
      </c>
      <c r="BI163" s="86">
        <f t="shared" si="23"/>
        <v>0</v>
      </c>
      <c r="BJ163" s="12" t="s">
        <v>88</v>
      </c>
      <c r="BK163" s="86">
        <f t="shared" si="24"/>
        <v>0</v>
      </c>
      <c r="BL163" s="12" t="s">
        <v>224</v>
      </c>
      <c r="BM163" s="145" t="s">
        <v>250</v>
      </c>
    </row>
    <row r="164" spans="2:65" s="1" customFormat="1" ht="16.5" customHeight="1">
      <c r="B164" s="114"/>
      <c r="C164" s="157" t="s">
        <v>251</v>
      </c>
      <c r="D164" s="157" t="s">
        <v>157</v>
      </c>
      <c r="E164" s="158" t="s">
        <v>252</v>
      </c>
      <c r="F164" s="159" t="s">
        <v>253</v>
      </c>
      <c r="G164" s="160" t="s">
        <v>170</v>
      </c>
      <c r="H164" s="161">
        <v>22</v>
      </c>
      <c r="I164" s="139"/>
      <c r="J164" s="140">
        <f t="shared" si="15"/>
        <v>0</v>
      </c>
      <c r="K164" s="141"/>
      <c r="L164" s="29"/>
      <c r="M164" s="142" t="s">
        <v>1</v>
      </c>
      <c r="N164" s="113" t="s">
        <v>45</v>
      </c>
      <c r="P164" s="143">
        <f t="shared" si="16"/>
        <v>0</v>
      </c>
      <c r="Q164" s="143">
        <v>0</v>
      </c>
      <c r="R164" s="143">
        <f t="shared" si="17"/>
        <v>0</v>
      </c>
      <c r="S164" s="143">
        <v>0</v>
      </c>
      <c r="T164" s="144">
        <f t="shared" si="18"/>
        <v>0</v>
      </c>
      <c r="AR164" s="145" t="s">
        <v>224</v>
      </c>
      <c r="AT164" s="145" t="s">
        <v>157</v>
      </c>
      <c r="AU164" s="145" t="s">
        <v>88</v>
      </c>
      <c r="AY164" s="12" t="s">
        <v>156</v>
      </c>
      <c r="BE164" s="86">
        <f t="shared" si="19"/>
        <v>0</v>
      </c>
      <c r="BF164" s="86">
        <f t="shared" si="20"/>
        <v>0</v>
      </c>
      <c r="BG164" s="86">
        <f t="shared" si="21"/>
        <v>0</v>
      </c>
      <c r="BH164" s="86">
        <f t="shared" si="22"/>
        <v>0</v>
      </c>
      <c r="BI164" s="86">
        <f t="shared" si="23"/>
        <v>0</v>
      </c>
      <c r="BJ164" s="12" t="s">
        <v>88</v>
      </c>
      <c r="BK164" s="86">
        <f t="shared" si="24"/>
        <v>0</v>
      </c>
      <c r="BL164" s="12" t="s">
        <v>224</v>
      </c>
      <c r="BM164" s="145" t="s">
        <v>254</v>
      </c>
    </row>
    <row r="165" spans="2:65" s="1" customFormat="1" ht="33" customHeight="1">
      <c r="B165" s="114"/>
      <c r="C165" s="162" t="s">
        <v>255</v>
      </c>
      <c r="D165" s="162" t="s">
        <v>177</v>
      </c>
      <c r="E165" s="163" t="s">
        <v>256</v>
      </c>
      <c r="F165" s="164" t="s">
        <v>257</v>
      </c>
      <c r="G165" s="165" t="s">
        <v>170</v>
      </c>
      <c r="H165" s="166">
        <v>22</v>
      </c>
      <c r="I165" s="146"/>
      <c r="J165" s="147">
        <f t="shared" si="15"/>
        <v>0</v>
      </c>
      <c r="K165" s="148"/>
      <c r="L165" s="149"/>
      <c r="M165" s="150" t="s">
        <v>1</v>
      </c>
      <c r="N165" s="151" t="s">
        <v>45</v>
      </c>
      <c r="P165" s="143">
        <f t="shared" si="16"/>
        <v>0</v>
      </c>
      <c r="Q165" s="143">
        <v>0.00069</v>
      </c>
      <c r="R165" s="143">
        <f t="shared" si="17"/>
        <v>0.015179999999999999</v>
      </c>
      <c r="S165" s="143">
        <v>0</v>
      </c>
      <c r="T165" s="144">
        <f t="shared" si="18"/>
        <v>0</v>
      </c>
      <c r="AR165" s="145" t="s">
        <v>196</v>
      </c>
      <c r="AT165" s="145" t="s">
        <v>177</v>
      </c>
      <c r="AU165" s="145" t="s">
        <v>88</v>
      </c>
      <c r="AY165" s="12" t="s">
        <v>156</v>
      </c>
      <c r="BE165" s="86">
        <f t="shared" si="19"/>
        <v>0</v>
      </c>
      <c r="BF165" s="86">
        <f t="shared" si="20"/>
        <v>0</v>
      </c>
      <c r="BG165" s="86">
        <f t="shared" si="21"/>
        <v>0</v>
      </c>
      <c r="BH165" s="86">
        <f t="shared" si="22"/>
        <v>0</v>
      </c>
      <c r="BI165" s="86">
        <f t="shared" si="23"/>
        <v>0</v>
      </c>
      <c r="BJ165" s="12" t="s">
        <v>88</v>
      </c>
      <c r="BK165" s="86">
        <f t="shared" si="24"/>
        <v>0</v>
      </c>
      <c r="BL165" s="12" t="s">
        <v>224</v>
      </c>
      <c r="BM165" s="145" t="s">
        <v>258</v>
      </c>
    </row>
    <row r="166" spans="2:65" s="1" customFormat="1" ht="24.2" customHeight="1">
      <c r="B166" s="114"/>
      <c r="C166" s="162" t="s">
        <v>259</v>
      </c>
      <c r="D166" s="162" t="s">
        <v>177</v>
      </c>
      <c r="E166" s="163" t="s">
        <v>260</v>
      </c>
      <c r="F166" s="164" t="s">
        <v>261</v>
      </c>
      <c r="G166" s="165" t="s">
        <v>170</v>
      </c>
      <c r="H166" s="166">
        <v>11</v>
      </c>
      <c r="I166" s="146"/>
      <c r="J166" s="147">
        <f t="shared" si="15"/>
        <v>0</v>
      </c>
      <c r="K166" s="148"/>
      <c r="L166" s="149"/>
      <c r="M166" s="150" t="s">
        <v>1</v>
      </c>
      <c r="N166" s="151" t="s">
        <v>45</v>
      </c>
      <c r="P166" s="143">
        <f t="shared" si="16"/>
        <v>0</v>
      </c>
      <c r="Q166" s="143">
        <v>2E-05</v>
      </c>
      <c r="R166" s="143">
        <f t="shared" si="17"/>
        <v>0.00022</v>
      </c>
      <c r="S166" s="143">
        <v>0</v>
      </c>
      <c r="T166" s="144">
        <f t="shared" si="18"/>
        <v>0</v>
      </c>
      <c r="AR166" s="145" t="s">
        <v>196</v>
      </c>
      <c r="AT166" s="145" t="s">
        <v>177</v>
      </c>
      <c r="AU166" s="145" t="s">
        <v>88</v>
      </c>
      <c r="AY166" s="12" t="s">
        <v>156</v>
      </c>
      <c r="BE166" s="86">
        <f t="shared" si="19"/>
        <v>0</v>
      </c>
      <c r="BF166" s="86">
        <f t="shared" si="20"/>
        <v>0</v>
      </c>
      <c r="BG166" s="86">
        <f t="shared" si="21"/>
        <v>0</v>
      </c>
      <c r="BH166" s="86">
        <f t="shared" si="22"/>
        <v>0</v>
      </c>
      <c r="BI166" s="86">
        <f t="shared" si="23"/>
        <v>0</v>
      </c>
      <c r="BJ166" s="12" t="s">
        <v>88</v>
      </c>
      <c r="BK166" s="86">
        <f t="shared" si="24"/>
        <v>0</v>
      </c>
      <c r="BL166" s="12" t="s">
        <v>224</v>
      </c>
      <c r="BM166" s="145" t="s">
        <v>262</v>
      </c>
    </row>
    <row r="167" spans="2:65" s="1" customFormat="1" ht="16.5" customHeight="1">
      <c r="B167" s="114"/>
      <c r="C167" s="157" t="s">
        <v>263</v>
      </c>
      <c r="D167" s="157" t="s">
        <v>157</v>
      </c>
      <c r="E167" s="158" t="s">
        <v>264</v>
      </c>
      <c r="F167" s="159" t="s">
        <v>265</v>
      </c>
      <c r="G167" s="160" t="s">
        <v>170</v>
      </c>
      <c r="H167" s="161">
        <v>11</v>
      </c>
      <c r="I167" s="139"/>
      <c r="J167" s="140">
        <f t="shared" si="15"/>
        <v>0</v>
      </c>
      <c r="K167" s="141"/>
      <c r="L167" s="29"/>
      <c r="M167" s="142" t="s">
        <v>1</v>
      </c>
      <c r="N167" s="113" t="s">
        <v>45</v>
      </c>
      <c r="P167" s="143">
        <f t="shared" si="16"/>
        <v>0</v>
      </c>
      <c r="Q167" s="143">
        <v>9E-05</v>
      </c>
      <c r="R167" s="143">
        <f t="shared" si="17"/>
        <v>0.00099</v>
      </c>
      <c r="S167" s="143">
        <v>0</v>
      </c>
      <c r="T167" s="144">
        <f t="shared" si="18"/>
        <v>0</v>
      </c>
      <c r="AR167" s="145" t="s">
        <v>224</v>
      </c>
      <c r="AT167" s="145" t="s">
        <v>157</v>
      </c>
      <c r="AU167" s="145" t="s">
        <v>88</v>
      </c>
      <c r="AY167" s="12" t="s">
        <v>156</v>
      </c>
      <c r="BE167" s="86">
        <f t="shared" si="19"/>
        <v>0</v>
      </c>
      <c r="BF167" s="86">
        <f t="shared" si="20"/>
        <v>0</v>
      </c>
      <c r="BG167" s="86">
        <f t="shared" si="21"/>
        <v>0</v>
      </c>
      <c r="BH167" s="86">
        <f t="shared" si="22"/>
        <v>0</v>
      </c>
      <c r="BI167" s="86">
        <f t="shared" si="23"/>
        <v>0</v>
      </c>
      <c r="BJ167" s="12" t="s">
        <v>88</v>
      </c>
      <c r="BK167" s="86">
        <f t="shared" si="24"/>
        <v>0</v>
      </c>
      <c r="BL167" s="12" t="s">
        <v>224</v>
      </c>
      <c r="BM167" s="145" t="s">
        <v>266</v>
      </c>
    </row>
    <row r="168" spans="2:65" s="1" customFormat="1" ht="24.2" customHeight="1">
      <c r="B168" s="114"/>
      <c r="C168" s="157" t="s">
        <v>267</v>
      </c>
      <c r="D168" s="157" t="s">
        <v>157</v>
      </c>
      <c r="E168" s="158" t="s">
        <v>268</v>
      </c>
      <c r="F168" s="159" t="s">
        <v>269</v>
      </c>
      <c r="G168" s="160" t="s">
        <v>170</v>
      </c>
      <c r="H168" s="161">
        <v>6.5</v>
      </c>
      <c r="I168" s="139"/>
      <c r="J168" s="140">
        <f t="shared" si="15"/>
        <v>0</v>
      </c>
      <c r="K168" s="141"/>
      <c r="L168" s="29"/>
      <c r="M168" s="142" t="s">
        <v>1</v>
      </c>
      <c r="N168" s="113" t="s">
        <v>45</v>
      </c>
      <c r="P168" s="143">
        <f t="shared" si="16"/>
        <v>0</v>
      </c>
      <c r="Q168" s="143">
        <v>0</v>
      </c>
      <c r="R168" s="143">
        <f t="shared" si="17"/>
        <v>0</v>
      </c>
      <c r="S168" s="143">
        <v>0</v>
      </c>
      <c r="T168" s="144">
        <f t="shared" si="18"/>
        <v>0</v>
      </c>
      <c r="AR168" s="145" t="s">
        <v>224</v>
      </c>
      <c r="AT168" s="145" t="s">
        <v>157</v>
      </c>
      <c r="AU168" s="145" t="s">
        <v>88</v>
      </c>
      <c r="AY168" s="12" t="s">
        <v>156</v>
      </c>
      <c r="BE168" s="86">
        <f t="shared" si="19"/>
        <v>0</v>
      </c>
      <c r="BF168" s="86">
        <f t="shared" si="20"/>
        <v>0</v>
      </c>
      <c r="BG168" s="86">
        <f t="shared" si="21"/>
        <v>0</v>
      </c>
      <c r="BH168" s="86">
        <f t="shared" si="22"/>
        <v>0</v>
      </c>
      <c r="BI168" s="86">
        <f t="shared" si="23"/>
        <v>0</v>
      </c>
      <c r="BJ168" s="12" t="s">
        <v>88</v>
      </c>
      <c r="BK168" s="86">
        <f t="shared" si="24"/>
        <v>0</v>
      </c>
      <c r="BL168" s="12" t="s">
        <v>224</v>
      </c>
      <c r="BM168" s="145" t="s">
        <v>270</v>
      </c>
    </row>
    <row r="169" spans="2:65" s="1" customFormat="1" ht="24.2" customHeight="1">
      <c r="B169" s="114"/>
      <c r="C169" s="157" t="s">
        <v>7</v>
      </c>
      <c r="D169" s="157" t="s">
        <v>157</v>
      </c>
      <c r="E169" s="158" t="s">
        <v>271</v>
      </c>
      <c r="F169" s="159" t="s">
        <v>272</v>
      </c>
      <c r="G169" s="160" t="s">
        <v>194</v>
      </c>
      <c r="H169" s="161">
        <v>5.5</v>
      </c>
      <c r="I169" s="139"/>
      <c r="J169" s="140">
        <f t="shared" si="15"/>
        <v>0</v>
      </c>
      <c r="K169" s="141"/>
      <c r="L169" s="29"/>
      <c r="M169" s="142" t="s">
        <v>1</v>
      </c>
      <c r="N169" s="113" t="s">
        <v>45</v>
      </c>
      <c r="P169" s="143">
        <f t="shared" si="16"/>
        <v>0</v>
      </c>
      <c r="Q169" s="143">
        <v>0</v>
      </c>
      <c r="R169" s="143">
        <f t="shared" si="17"/>
        <v>0</v>
      </c>
      <c r="S169" s="143">
        <v>0</v>
      </c>
      <c r="T169" s="144">
        <f t="shared" si="18"/>
        <v>0</v>
      </c>
      <c r="AR169" s="145" t="s">
        <v>224</v>
      </c>
      <c r="AT169" s="145" t="s">
        <v>157</v>
      </c>
      <c r="AU169" s="145" t="s">
        <v>88</v>
      </c>
      <c r="AY169" s="12" t="s">
        <v>156</v>
      </c>
      <c r="BE169" s="86">
        <f t="shared" si="19"/>
        <v>0</v>
      </c>
      <c r="BF169" s="86">
        <f t="shared" si="20"/>
        <v>0</v>
      </c>
      <c r="BG169" s="86">
        <f t="shared" si="21"/>
        <v>0</v>
      </c>
      <c r="BH169" s="86">
        <f t="shared" si="22"/>
        <v>0</v>
      </c>
      <c r="BI169" s="86">
        <f t="shared" si="23"/>
        <v>0</v>
      </c>
      <c r="BJ169" s="12" t="s">
        <v>88</v>
      </c>
      <c r="BK169" s="86">
        <f t="shared" si="24"/>
        <v>0</v>
      </c>
      <c r="BL169" s="12" t="s">
        <v>224</v>
      </c>
      <c r="BM169" s="145" t="s">
        <v>273</v>
      </c>
    </row>
    <row r="170" spans="2:65" s="1" customFormat="1" ht="16.5" customHeight="1">
      <c r="B170" s="114"/>
      <c r="C170" s="162" t="s">
        <v>274</v>
      </c>
      <c r="D170" s="162" t="s">
        <v>177</v>
      </c>
      <c r="E170" s="163" t="s">
        <v>275</v>
      </c>
      <c r="F170" s="164" t="s">
        <v>276</v>
      </c>
      <c r="G170" s="165" t="s">
        <v>219</v>
      </c>
      <c r="H170" s="166">
        <v>0.467</v>
      </c>
      <c r="I170" s="146"/>
      <c r="J170" s="147">
        <f t="shared" si="15"/>
        <v>0</v>
      </c>
      <c r="K170" s="148"/>
      <c r="L170" s="149"/>
      <c r="M170" s="150" t="s">
        <v>1</v>
      </c>
      <c r="N170" s="151" t="s">
        <v>45</v>
      </c>
      <c r="P170" s="143">
        <f t="shared" si="16"/>
        <v>0</v>
      </c>
      <c r="Q170" s="143">
        <v>1</v>
      </c>
      <c r="R170" s="143">
        <f t="shared" si="17"/>
        <v>0.467</v>
      </c>
      <c r="S170" s="143">
        <v>0</v>
      </c>
      <c r="T170" s="144">
        <f t="shared" si="18"/>
        <v>0</v>
      </c>
      <c r="AR170" s="145" t="s">
        <v>196</v>
      </c>
      <c r="AT170" s="145" t="s">
        <v>177</v>
      </c>
      <c r="AU170" s="145" t="s">
        <v>88</v>
      </c>
      <c r="AY170" s="12" t="s">
        <v>156</v>
      </c>
      <c r="BE170" s="86">
        <f t="shared" si="19"/>
        <v>0</v>
      </c>
      <c r="BF170" s="86">
        <f t="shared" si="20"/>
        <v>0</v>
      </c>
      <c r="BG170" s="86">
        <f t="shared" si="21"/>
        <v>0</v>
      </c>
      <c r="BH170" s="86">
        <f t="shared" si="22"/>
        <v>0</v>
      </c>
      <c r="BI170" s="86">
        <f t="shared" si="23"/>
        <v>0</v>
      </c>
      <c r="BJ170" s="12" t="s">
        <v>88</v>
      </c>
      <c r="BK170" s="86">
        <f t="shared" si="24"/>
        <v>0</v>
      </c>
      <c r="BL170" s="12" t="s">
        <v>224</v>
      </c>
      <c r="BM170" s="145" t="s">
        <v>277</v>
      </c>
    </row>
    <row r="171" spans="2:65" s="1" customFormat="1" ht="33" customHeight="1">
      <c r="B171" s="114"/>
      <c r="C171" s="157" t="s">
        <v>278</v>
      </c>
      <c r="D171" s="157" t="s">
        <v>157</v>
      </c>
      <c r="E171" s="158" t="s">
        <v>279</v>
      </c>
      <c r="F171" s="159" t="s">
        <v>280</v>
      </c>
      <c r="G171" s="160" t="s">
        <v>194</v>
      </c>
      <c r="H171" s="161">
        <v>5.5</v>
      </c>
      <c r="I171" s="139"/>
      <c r="J171" s="140">
        <f t="shared" si="15"/>
        <v>0</v>
      </c>
      <c r="K171" s="141"/>
      <c r="L171" s="29"/>
      <c r="M171" s="142" t="s">
        <v>1</v>
      </c>
      <c r="N171" s="113" t="s">
        <v>45</v>
      </c>
      <c r="P171" s="143">
        <f t="shared" si="16"/>
        <v>0</v>
      </c>
      <c r="Q171" s="143">
        <v>0</v>
      </c>
      <c r="R171" s="143">
        <f t="shared" si="17"/>
        <v>0</v>
      </c>
      <c r="S171" s="143">
        <v>0</v>
      </c>
      <c r="T171" s="144">
        <f t="shared" si="18"/>
        <v>0</v>
      </c>
      <c r="AR171" s="145" t="s">
        <v>224</v>
      </c>
      <c r="AT171" s="145" t="s">
        <v>157</v>
      </c>
      <c r="AU171" s="145" t="s">
        <v>88</v>
      </c>
      <c r="AY171" s="12" t="s">
        <v>156</v>
      </c>
      <c r="BE171" s="86">
        <f t="shared" si="19"/>
        <v>0</v>
      </c>
      <c r="BF171" s="86">
        <f t="shared" si="20"/>
        <v>0</v>
      </c>
      <c r="BG171" s="86">
        <f t="shared" si="21"/>
        <v>0</v>
      </c>
      <c r="BH171" s="86">
        <f t="shared" si="22"/>
        <v>0</v>
      </c>
      <c r="BI171" s="86">
        <f t="shared" si="23"/>
        <v>0</v>
      </c>
      <c r="BJ171" s="12" t="s">
        <v>88</v>
      </c>
      <c r="BK171" s="86">
        <f t="shared" si="24"/>
        <v>0</v>
      </c>
      <c r="BL171" s="12" t="s">
        <v>224</v>
      </c>
      <c r="BM171" s="145" t="s">
        <v>281</v>
      </c>
    </row>
    <row r="172" spans="2:65" s="1" customFormat="1" ht="16.5" customHeight="1">
      <c r="B172" s="114"/>
      <c r="C172" s="162" t="s">
        <v>282</v>
      </c>
      <c r="D172" s="162" t="s">
        <v>177</v>
      </c>
      <c r="E172" s="163" t="s">
        <v>283</v>
      </c>
      <c r="F172" s="164" t="s">
        <v>284</v>
      </c>
      <c r="G172" s="165" t="s">
        <v>219</v>
      </c>
      <c r="H172" s="166">
        <v>1.87</v>
      </c>
      <c r="I172" s="146"/>
      <c r="J172" s="147">
        <f t="shared" si="15"/>
        <v>0</v>
      </c>
      <c r="K172" s="148"/>
      <c r="L172" s="149"/>
      <c r="M172" s="150" t="s">
        <v>1</v>
      </c>
      <c r="N172" s="151" t="s">
        <v>45</v>
      </c>
      <c r="P172" s="143">
        <f t="shared" si="16"/>
        <v>0</v>
      </c>
      <c r="Q172" s="143">
        <v>1</v>
      </c>
      <c r="R172" s="143">
        <f t="shared" si="17"/>
        <v>1.87</v>
      </c>
      <c r="S172" s="143">
        <v>0</v>
      </c>
      <c r="T172" s="144">
        <f t="shared" si="18"/>
        <v>0</v>
      </c>
      <c r="AR172" s="145" t="s">
        <v>196</v>
      </c>
      <c r="AT172" s="145" t="s">
        <v>177</v>
      </c>
      <c r="AU172" s="145" t="s">
        <v>88</v>
      </c>
      <c r="AY172" s="12" t="s">
        <v>156</v>
      </c>
      <c r="BE172" s="86">
        <f t="shared" si="19"/>
        <v>0</v>
      </c>
      <c r="BF172" s="86">
        <f t="shared" si="20"/>
        <v>0</v>
      </c>
      <c r="BG172" s="86">
        <f t="shared" si="21"/>
        <v>0</v>
      </c>
      <c r="BH172" s="86">
        <f t="shared" si="22"/>
        <v>0</v>
      </c>
      <c r="BI172" s="86">
        <f t="shared" si="23"/>
        <v>0</v>
      </c>
      <c r="BJ172" s="12" t="s">
        <v>88</v>
      </c>
      <c r="BK172" s="86">
        <f t="shared" si="24"/>
        <v>0</v>
      </c>
      <c r="BL172" s="12" t="s">
        <v>224</v>
      </c>
      <c r="BM172" s="145" t="s">
        <v>285</v>
      </c>
    </row>
    <row r="173" spans="2:65" s="1" customFormat="1" ht="37.9" customHeight="1">
      <c r="B173" s="114"/>
      <c r="C173" s="157" t="s">
        <v>286</v>
      </c>
      <c r="D173" s="157" t="s">
        <v>157</v>
      </c>
      <c r="E173" s="158" t="s">
        <v>287</v>
      </c>
      <c r="F173" s="159" t="s">
        <v>288</v>
      </c>
      <c r="G173" s="160" t="s">
        <v>194</v>
      </c>
      <c r="H173" s="161">
        <v>5.5</v>
      </c>
      <c r="I173" s="139"/>
      <c r="J173" s="140">
        <f t="shared" si="15"/>
        <v>0</v>
      </c>
      <c r="K173" s="141"/>
      <c r="L173" s="29"/>
      <c r="M173" s="142" t="s">
        <v>1</v>
      </c>
      <c r="N173" s="113" t="s">
        <v>45</v>
      </c>
      <c r="P173" s="143">
        <f t="shared" si="16"/>
        <v>0</v>
      </c>
      <c r="Q173" s="143">
        <v>0.101</v>
      </c>
      <c r="R173" s="143">
        <f t="shared" si="17"/>
        <v>0.5555</v>
      </c>
      <c r="S173" s="143">
        <v>0</v>
      </c>
      <c r="T173" s="144">
        <f t="shared" si="18"/>
        <v>0</v>
      </c>
      <c r="AR173" s="145" t="s">
        <v>224</v>
      </c>
      <c r="AT173" s="145" t="s">
        <v>157</v>
      </c>
      <c r="AU173" s="145" t="s">
        <v>88</v>
      </c>
      <c r="AY173" s="12" t="s">
        <v>156</v>
      </c>
      <c r="BE173" s="86">
        <f t="shared" si="19"/>
        <v>0</v>
      </c>
      <c r="BF173" s="86">
        <f t="shared" si="20"/>
        <v>0</v>
      </c>
      <c r="BG173" s="86">
        <f t="shared" si="21"/>
        <v>0</v>
      </c>
      <c r="BH173" s="86">
        <f t="shared" si="22"/>
        <v>0</v>
      </c>
      <c r="BI173" s="86">
        <f t="shared" si="23"/>
        <v>0</v>
      </c>
      <c r="BJ173" s="12" t="s">
        <v>88</v>
      </c>
      <c r="BK173" s="86">
        <f t="shared" si="24"/>
        <v>0</v>
      </c>
      <c r="BL173" s="12" t="s">
        <v>224</v>
      </c>
      <c r="BM173" s="145" t="s">
        <v>289</v>
      </c>
    </row>
    <row r="174" spans="2:65" s="1" customFormat="1" ht="16.5" customHeight="1">
      <c r="B174" s="114"/>
      <c r="C174" s="162" t="s">
        <v>290</v>
      </c>
      <c r="D174" s="162" t="s">
        <v>177</v>
      </c>
      <c r="E174" s="163" t="s">
        <v>291</v>
      </c>
      <c r="F174" s="164" t="s">
        <v>292</v>
      </c>
      <c r="G174" s="165" t="s">
        <v>293</v>
      </c>
      <c r="H174" s="166">
        <v>25</v>
      </c>
      <c r="I174" s="146"/>
      <c r="J174" s="147">
        <f t="shared" si="15"/>
        <v>0</v>
      </c>
      <c r="K174" s="148"/>
      <c r="L174" s="149"/>
      <c r="M174" s="150" t="s">
        <v>1</v>
      </c>
      <c r="N174" s="151" t="s">
        <v>45</v>
      </c>
      <c r="P174" s="143">
        <f t="shared" si="16"/>
        <v>0</v>
      </c>
      <c r="Q174" s="143">
        <v>0.001</v>
      </c>
      <c r="R174" s="143">
        <f t="shared" si="17"/>
        <v>0.025</v>
      </c>
      <c r="S174" s="143">
        <v>0</v>
      </c>
      <c r="T174" s="144">
        <f t="shared" si="18"/>
        <v>0</v>
      </c>
      <c r="AR174" s="145" t="s">
        <v>196</v>
      </c>
      <c r="AT174" s="145" t="s">
        <v>177</v>
      </c>
      <c r="AU174" s="145" t="s">
        <v>88</v>
      </c>
      <c r="AY174" s="12" t="s">
        <v>156</v>
      </c>
      <c r="BE174" s="86">
        <f t="shared" si="19"/>
        <v>0</v>
      </c>
      <c r="BF174" s="86">
        <f t="shared" si="20"/>
        <v>0</v>
      </c>
      <c r="BG174" s="86">
        <f t="shared" si="21"/>
        <v>0</v>
      </c>
      <c r="BH174" s="86">
        <f t="shared" si="22"/>
        <v>0</v>
      </c>
      <c r="BI174" s="86">
        <f t="shared" si="23"/>
        <v>0</v>
      </c>
      <c r="BJ174" s="12" t="s">
        <v>88</v>
      </c>
      <c r="BK174" s="86">
        <f t="shared" si="24"/>
        <v>0</v>
      </c>
      <c r="BL174" s="12" t="s">
        <v>224</v>
      </c>
      <c r="BM174" s="145" t="s">
        <v>294</v>
      </c>
    </row>
    <row r="175" spans="2:63" s="10" customFormat="1" ht="25.9" customHeight="1">
      <c r="B175" s="129"/>
      <c r="D175" s="130" t="s">
        <v>79</v>
      </c>
      <c r="E175" s="131" t="s">
        <v>295</v>
      </c>
      <c r="F175" s="131" t="s">
        <v>296</v>
      </c>
      <c r="I175" s="132"/>
      <c r="J175" s="133">
        <f>BK175</f>
        <v>0</v>
      </c>
      <c r="L175" s="129"/>
      <c r="M175" s="134"/>
      <c r="P175" s="135">
        <f>SUM(P176:P214)</f>
        <v>0</v>
      </c>
      <c r="R175" s="135">
        <f>SUM(R176:R214)</f>
        <v>2.87523538</v>
      </c>
      <c r="T175" s="136">
        <f>SUM(T176:T214)</f>
        <v>0</v>
      </c>
      <c r="AR175" s="130" t="s">
        <v>88</v>
      </c>
      <c r="AT175" s="137" t="s">
        <v>79</v>
      </c>
      <c r="AU175" s="137" t="s">
        <v>80</v>
      </c>
      <c r="AY175" s="130" t="s">
        <v>156</v>
      </c>
      <c r="BK175" s="138">
        <f>SUM(BK176:BK214)</f>
        <v>0</v>
      </c>
    </row>
    <row r="176" spans="2:65" s="1" customFormat="1" ht="21.75" customHeight="1">
      <c r="B176" s="114"/>
      <c r="C176" s="157" t="s">
        <v>297</v>
      </c>
      <c r="D176" s="157" t="s">
        <v>157</v>
      </c>
      <c r="E176" s="158" t="s">
        <v>227</v>
      </c>
      <c r="F176" s="159" t="s">
        <v>228</v>
      </c>
      <c r="G176" s="160" t="s">
        <v>194</v>
      </c>
      <c r="H176" s="161">
        <v>0.48</v>
      </c>
      <c r="I176" s="139"/>
      <c r="J176" s="140">
        <f aca="true" t="shared" si="25" ref="J176:J214">ROUND(I176*H176,2)</f>
        <v>0</v>
      </c>
      <c r="K176" s="141"/>
      <c r="L176" s="29"/>
      <c r="M176" s="142" t="s">
        <v>1</v>
      </c>
      <c r="N176" s="113" t="s">
        <v>45</v>
      </c>
      <c r="P176" s="143">
        <f aca="true" t="shared" si="26" ref="P176:P214">O176*H176</f>
        <v>0</v>
      </c>
      <c r="Q176" s="143">
        <v>0</v>
      </c>
      <c r="R176" s="143">
        <f aca="true" t="shared" si="27" ref="R176:R214">Q176*H176</f>
        <v>0</v>
      </c>
      <c r="S176" s="143">
        <v>0</v>
      </c>
      <c r="T176" s="144">
        <f aca="true" t="shared" si="28" ref="T176:T214">S176*H176</f>
        <v>0</v>
      </c>
      <c r="AR176" s="145" t="s">
        <v>224</v>
      </c>
      <c r="AT176" s="145" t="s">
        <v>157</v>
      </c>
      <c r="AU176" s="145" t="s">
        <v>88</v>
      </c>
      <c r="AY176" s="12" t="s">
        <v>156</v>
      </c>
      <c r="BE176" s="86">
        <f aca="true" t="shared" si="29" ref="BE176:BE214">IF(N176="základní",J176,0)</f>
        <v>0</v>
      </c>
      <c r="BF176" s="86">
        <f aca="true" t="shared" si="30" ref="BF176:BF214">IF(N176="snížená",J176,0)</f>
        <v>0</v>
      </c>
      <c r="BG176" s="86">
        <f aca="true" t="shared" si="31" ref="BG176:BG214">IF(N176="zákl. přenesená",J176,0)</f>
        <v>0</v>
      </c>
      <c r="BH176" s="86">
        <f aca="true" t="shared" si="32" ref="BH176:BH214">IF(N176="sníž. přenesená",J176,0)</f>
        <v>0</v>
      </c>
      <c r="BI176" s="86">
        <f aca="true" t="shared" si="33" ref="BI176:BI214">IF(N176="nulová",J176,0)</f>
        <v>0</v>
      </c>
      <c r="BJ176" s="12" t="s">
        <v>88</v>
      </c>
      <c r="BK176" s="86">
        <f aca="true" t="shared" si="34" ref="BK176:BK214">ROUND(I176*H176,2)</f>
        <v>0</v>
      </c>
      <c r="BL176" s="12" t="s">
        <v>224</v>
      </c>
      <c r="BM176" s="145" t="s">
        <v>298</v>
      </c>
    </row>
    <row r="177" spans="2:65" s="1" customFormat="1" ht="24.2" customHeight="1">
      <c r="B177" s="114"/>
      <c r="C177" s="157" t="s">
        <v>299</v>
      </c>
      <c r="D177" s="157" t="s">
        <v>157</v>
      </c>
      <c r="E177" s="158" t="s">
        <v>300</v>
      </c>
      <c r="F177" s="159" t="s">
        <v>301</v>
      </c>
      <c r="G177" s="160" t="s">
        <v>214</v>
      </c>
      <c r="H177" s="161">
        <v>0.709</v>
      </c>
      <c r="I177" s="139"/>
      <c r="J177" s="140">
        <f t="shared" si="25"/>
        <v>0</v>
      </c>
      <c r="K177" s="141"/>
      <c r="L177" s="29"/>
      <c r="M177" s="142" t="s">
        <v>1</v>
      </c>
      <c r="N177" s="113" t="s">
        <v>45</v>
      </c>
      <c r="P177" s="143">
        <f t="shared" si="26"/>
        <v>0</v>
      </c>
      <c r="Q177" s="143">
        <v>0</v>
      </c>
      <c r="R177" s="143">
        <f t="shared" si="27"/>
        <v>0</v>
      </c>
      <c r="S177" s="143">
        <v>0</v>
      </c>
      <c r="T177" s="144">
        <f t="shared" si="28"/>
        <v>0</v>
      </c>
      <c r="AR177" s="145" t="s">
        <v>224</v>
      </c>
      <c r="AT177" s="145" t="s">
        <v>157</v>
      </c>
      <c r="AU177" s="145" t="s">
        <v>88</v>
      </c>
      <c r="AY177" s="12" t="s">
        <v>156</v>
      </c>
      <c r="BE177" s="86">
        <f t="shared" si="29"/>
        <v>0</v>
      </c>
      <c r="BF177" s="86">
        <f t="shared" si="30"/>
        <v>0</v>
      </c>
      <c r="BG177" s="86">
        <f t="shared" si="31"/>
        <v>0</v>
      </c>
      <c r="BH177" s="86">
        <f t="shared" si="32"/>
        <v>0</v>
      </c>
      <c r="BI177" s="86">
        <f t="shared" si="33"/>
        <v>0</v>
      </c>
      <c r="BJ177" s="12" t="s">
        <v>88</v>
      </c>
      <c r="BK177" s="86">
        <f t="shared" si="34"/>
        <v>0</v>
      </c>
      <c r="BL177" s="12" t="s">
        <v>224</v>
      </c>
      <c r="BM177" s="145" t="s">
        <v>302</v>
      </c>
    </row>
    <row r="178" spans="2:65" s="1" customFormat="1" ht="24.2" customHeight="1">
      <c r="B178" s="114"/>
      <c r="C178" s="157" t="s">
        <v>303</v>
      </c>
      <c r="D178" s="157" t="s">
        <v>157</v>
      </c>
      <c r="E178" s="158" t="s">
        <v>234</v>
      </c>
      <c r="F178" s="159" t="s">
        <v>235</v>
      </c>
      <c r="G178" s="160" t="s">
        <v>194</v>
      </c>
      <c r="H178" s="161">
        <v>1.014</v>
      </c>
      <c r="I178" s="139"/>
      <c r="J178" s="140">
        <f t="shared" si="25"/>
        <v>0</v>
      </c>
      <c r="K178" s="141"/>
      <c r="L178" s="29"/>
      <c r="M178" s="142" t="s">
        <v>1</v>
      </c>
      <c r="N178" s="113" t="s">
        <v>45</v>
      </c>
      <c r="P178" s="143">
        <f t="shared" si="26"/>
        <v>0</v>
      </c>
      <c r="Q178" s="143">
        <v>0.00116</v>
      </c>
      <c r="R178" s="143">
        <f t="shared" si="27"/>
        <v>0.00117624</v>
      </c>
      <c r="S178" s="143">
        <v>0</v>
      </c>
      <c r="T178" s="144">
        <f t="shared" si="28"/>
        <v>0</v>
      </c>
      <c r="AR178" s="145" t="s">
        <v>209</v>
      </c>
      <c r="AT178" s="145" t="s">
        <v>157</v>
      </c>
      <c r="AU178" s="145" t="s">
        <v>88</v>
      </c>
      <c r="AY178" s="12" t="s">
        <v>156</v>
      </c>
      <c r="BE178" s="86">
        <f t="shared" si="29"/>
        <v>0</v>
      </c>
      <c r="BF178" s="86">
        <f t="shared" si="30"/>
        <v>0</v>
      </c>
      <c r="BG178" s="86">
        <f t="shared" si="31"/>
        <v>0</v>
      </c>
      <c r="BH178" s="86">
        <f t="shared" si="32"/>
        <v>0</v>
      </c>
      <c r="BI178" s="86">
        <f t="shared" si="33"/>
        <v>0</v>
      </c>
      <c r="BJ178" s="12" t="s">
        <v>88</v>
      </c>
      <c r="BK178" s="86">
        <f t="shared" si="34"/>
        <v>0</v>
      </c>
      <c r="BL178" s="12" t="s">
        <v>209</v>
      </c>
      <c r="BM178" s="145" t="s">
        <v>304</v>
      </c>
    </row>
    <row r="179" spans="2:65" s="1" customFormat="1" ht="24.2" customHeight="1">
      <c r="B179" s="114"/>
      <c r="C179" s="157" t="s">
        <v>305</v>
      </c>
      <c r="D179" s="157" t="s">
        <v>157</v>
      </c>
      <c r="E179" s="158" t="s">
        <v>306</v>
      </c>
      <c r="F179" s="159" t="s">
        <v>307</v>
      </c>
      <c r="G179" s="160" t="s">
        <v>214</v>
      </c>
      <c r="H179" s="161">
        <v>0.98</v>
      </c>
      <c r="I179" s="139"/>
      <c r="J179" s="140">
        <f t="shared" si="25"/>
        <v>0</v>
      </c>
      <c r="K179" s="141"/>
      <c r="L179" s="29"/>
      <c r="M179" s="142" t="s">
        <v>1</v>
      </c>
      <c r="N179" s="113" t="s">
        <v>45</v>
      </c>
      <c r="P179" s="143">
        <f t="shared" si="26"/>
        <v>0</v>
      </c>
      <c r="Q179" s="143">
        <v>0</v>
      </c>
      <c r="R179" s="143">
        <f t="shared" si="27"/>
        <v>0</v>
      </c>
      <c r="S179" s="143">
        <v>0</v>
      </c>
      <c r="T179" s="144">
        <f t="shared" si="28"/>
        <v>0</v>
      </c>
      <c r="AR179" s="145" t="s">
        <v>209</v>
      </c>
      <c r="AT179" s="145" t="s">
        <v>157</v>
      </c>
      <c r="AU179" s="145" t="s">
        <v>88</v>
      </c>
      <c r="AY179" s="12" t="s">
        <v>156</v>
      </c>
      <c r="BE179" s="86">
        <f t="shared" si="29"/>
        <v>0</v>
      </c>
      <c r="BF179" s="86">
        <f t="shared" si="30"/>
        <v>0</v>
      </c>
      <c r="BG179" s="86">
        <f t="shared" si="31"/>
        <v>0</v>
      </c>
      <c r="BH179" s="86">
        <f t="shared" si="32"/>
        <v>0</v>
      </c>
      <c r="BI179" s="86">
        <f t="shared" si="33"/>
        <v>0</v>
      </c>
      <c r="BJ179" s="12" t="s">
        <v>88</v>
      </c>
      <c r="BK179" s="86">
        <f t="shared" si="34"/>
        <v>0</v>
      </c>
      <c r="BL179" s="12" t="s">
        <v>209</v>
      </c>
      <c r="BM179" s="145" t="s">
        <v>308</v>
      </c>
    </row>
    <row r="180" spans="2:65" s="1" customFormat="1" ht="16.5" customHeight="1">
      <c r="B180" s="114"/>
      <c r="C180" s="162" t="s">
        <v>209</v>
      </c>
      <c r="D180" s="162" t="s">
        <v>177</v>
      </c>
      <c r="E180" s="163" t="s">
        <v>309</v>
      </c>
      <c r="F180" s="164" t="s">
        <v>310</v>
      </c>
      <c r="G180" s="165" t="s">
        <v>214</v>
      </c>
      <c r="H180" s="166">
        <v>0.98</v>
      </c>
      <c r="I180" s="146"/>
      <c r="J180" s="147">
        <f t="shared" si="25"/>
        <v>0</v>
      </c>
      <c r="K180" s="148"/>
      <c r="L180" s="149"/>
      <c r="M180" s="150" t="s">
        <v>1</v>
      </c>
      <c r="N180" s="151" t="s">
        <v>45</v>
      </c>
      <c r="P180" s="143">
        <f t="shared" si="26"/>
        <v>0</v>
      </c>
      <c r="Q180" s="143">
        <v>2.234</v>
      </c>
      <c r="R180" s="143">
        <f t="shared" si="27"/>
        <v>2.18932</v>
      </c>
      <c r="S180" s="143">
        <v>0</v>
      </c>
      <c r="T180" s="144">
        <f t="shared" si="28"/>
        <v>0</v>
      </c>
      <c r="AR180" s="145" t="s">
        <v>196</v>
      </c>
      <c r="AT180" s="145" t="s">
        <v>177</v>
      </c>
      <c r="AU180" s="145" t="s">
        <v>88</v>
      </c>
      <c r="AY180" s="12" t="s">
        <v>156</v>
      </c>
      <c r="BE180" s="86">
        <f t="shared" si="29"/>
        <v>0</v>
      </c>
      <c r="BF180" s="86">
        <f t="shared" si="30"/>
        <v>0</v>
      </c>
      <c r="BG180" s="86">
        <f t="shared" si="31"/>
        <v>0</v>
      </c>
      <c r="BH180" s="86">
        <f t="shared" si="32"/>
        <v>0</v>
      </c>
      <c r="BI180" s="86">
        <f t="shared" si="33"/>
        <v>0</v>
      </c>
      <c r="BJ180" s="12" t="s">
        <v>88</v>
      </c>
      <c r="BK180" s="86">
        <f t="shared" si="34"/>
        <v>0</v>
      </c>
      <c r="BL180" s="12" t="s">
        <v>224</v>
      </c>
      <c r="BM180" s="145" t="s">
        <v>311</v>
      </c>
    </row>
    <row r="181" spans="2:65" s="1" customFormat="1" ht="21.75" customHeight="1">
      <c r="B181" s="114"/>
      <c r="C181" s="162" t="s">
        <v>312</v>
      </c>
      <c r="D181" s="162" t="s">
        <v>177</v>
      </c>
      <c r="E181" s="163" t="s">
        <v>313</v>
      </c>
      <c r="F181" s="164" t="s">
        <v>314</v>
      </c>
      <c r="G181" s="165" t="s">
        <v>160</v>
      </c>
      <c r="H181" s="166">
        <v>1</v>
      </c>
      <c r="I181" s="146"/>
      <c r="J181" s="147">
        <f t="shared" si="25"/>
        <v>0</v>
      </c>
      <c r="K181" s="148"/>
      <c r="L181" s="149"/>
      <c r="M181" s="150" t="s">
        <v>1</v>
      </c>
      <c r="N181" s="151" t="s">
        <v>45</v>
      </c>
      <c r="P181" s="143">
        <f t="shared" si="26"/>
        <v>0</v>
      </c>
      <c r="Q181" s="143">
        <v>0.0081</v>
      </c>
      <c r="R181" s="143">
        <f t="shared" si="27"/>
        <v>0.0081</v>
      </c>
      <c r="S181" s="143">
        <v>0</v>
      </c>
      <c r="T181" s="144">
        <f t="shared" si="28"/>
        <v>0</v>
      </c>
      <c r="AR181" s="145" t="s">
        <v>196</v>
      </c>
      <c r="AT181" s="145" t="s">
        <v>177</v>
      </c>
      <c r="AU181" s="145" t="s">
        <v>88</v>
      </c>
      <c r="AY181" s="12" t="s">
        <v>156</v>
      </c>
      <c r="BE181" s="86">
        <f t="shared" si="29"/>
        <v>0</v>
      </c>
      <c r="BF181" s="86">
        <f t="shared" si="30"/>
        <v>0</v>
      </c>
      <c r="BG181" s="86">
        <f t="shared" si="31"/>
        <v>0</v>
      </c>
      <c r="BH181" s="86">
        <f t="shared" si="32"/>
        <v>0</v>
      </c>
      <c r="BI181" s="86">
        <f t="shared" si="33"/>
        <v>0</v>
      </c>
      <c r="BJ181" s="12" t="s">
        <v>88</v>
      </c>
      <c r="BK181" s="86">
        <f t="shared" si="34"/>
        <v>0</v>
      </c>
      <c r="BL181" s="12" t="s">
        <v>224</v>
      </c>
      <c r="BM181" s="145" t="s">
        <v>315</v>
      </c>
    </row>
    <row r="182" spans="2:65" s="1" customFormat="1" ht="21.75" customHeight="1">
      <c r="B182" s="114"/>
      <c r="C182" s="162" t="s">
        <v>316</v>
      </c>
      <c r="D182" s="162" t="s">
        <v>177</v>
      </c>
      <c r="E182" s="163" t="s">
        <v>317</v>
      </c>
      <c r="F182" s="164" t="s">
        <v>318</v>
      </c>
      <c r="G182" s="165" t="s">
        <v>293</v>
      </c>
      <c r="H182" s="166">
        <v>1.6</v>
      </c>
      <c r="I182" s="146"/>
      <c r="J182" s="147">
        <f t="shared" si="25"/>
        <v>0</v>
      </c>
      <c r="K182" s="148"/>
      <c r="L182" s="149"/>
      <c r="M182" s="150" t="s">
        <v>1</v>
      </c>
      <c r="N182" s="151" t="s">
        <v>45</v>
      </c>
      <c r="P182" s="143">
        <f t="shared" si="26"/>
        <v>0</v>
      </c>
      <c r="Q182" s="143">
        <v>0.001</v>
      </c>
      <c r="R182" s="143">
        <f t="shared" si="27"/>
        <v>0.0016</v>
      </c>
      <c r="S182" s="143">
        <v>0</v>
      </c>
      <c r="T182" s="144">
        <f t="shared" si="28"/>
        <v>0</v>
      </c>
      <c r="AR182" s="145" t="s">
        <v>196</v>
      </c>
      <c r="AT182" s="145" t="s">
        <v>177</v>
      </c>
      <c r="AU182" s="145" t="s">
        <v>88</v>
      </c>
      <c r="AY182" s="12" t="s">
        <v>156</v>
      </c>
      <c r="BE182" s="86">
        <f t="shared" si="29"/>
        <v>0</v>
      </c>
      <c r="BF182" s="86">
        <f t="shared" si="30"/>
        <v>0</v>
      </c>
      <c r="BG182" s="86">
        <f t="shared" si="31"/>
        <v>0</v>
      </c>
      <c r="BH182" s="86">
        <f t="shared" si="32"/>
        <v>0</v>
      </c>
      <c r="BI182" s="86">
        <f t="shared" si="33"/>
        <v>0</v>
      </c>
      <c r="BJ182" s="12" t="s">
        <v>88</v>
      </c>
      <c r="BK182" s="86">
        <f t="shared" si="34"/>
        <v>0</v>
      </c>
      <c r="BL182" s="12" t="s">
        <v>224</v>
      </c>
      <c r="BM182" s="145" t="s">
        <v>319</v>
      </c>
    </row>
    <row r="183" spans="2:65" s="1" customFormat="1" ht="16.5" customHeight="1">
      <c r="B183" s="114"/>
      <c r="C183" s="157" t="s">
        <v>320</v>
      </c>
      <c r="D183" s="157" t="s">
        <v>157</v>
      </c>
      <c r="E183" s="158" t="s">
        <v>321</v>
      </c>
      <c r="F183" s="159" t="s">
        <v>322</v>
      </c>
      <c r="G183" s="160" t="s">
        <v>323</v>
      </c>
      <c r="H183" s="161">
        <v>1</v>
      </c>
      <c r="I183" s="139"/>
      <c r="J183" s="140">
        <f t="shared" si="25"/>
        <v>0</v>
      </c>
      <c r="K183" s="141"/>
      <c r="L183" s="29"/>
      <c r="M183" s="142" t="s">
        <v>1</v>
      </c>
      <c r="N183" s="113" t="s">
        <v>45</v>
      </c>
      <c r="P183" s="143">
        <f t="shared" si="26"/>
        <v>0</v>
      </c>
      <c r="Q183" s="143">
        <v>0</v>
      </c>
      <c r="R183" s="143">
        <f t="shared" si="27"/>
        <v>0</v>
      </c>
      <c r="S183" s="143">
        <v>0</v>
      </c>
      <c r="T183" s="144">
        <f t="shared" si="28"/>
        <v>0</v>
      </c>
      <c r="AR183" s="145" t="s">
        <v>224</v>
      </c>
      <c r="AT183" s="145" t="s">
        <v>157</v>
      </c>
      <c r="AU183" s="145" t="s">
        <v>88</v>
      </c>
      <c r="AY183" s="12" t="s">
        <v>156</v>
      </c>
      <c r="BE183" s="86">
        <f t="shared" si="29"/>
        <v>0</v>
      </c>
      <c r="BF183" s="86">
        <f t="shared" si="30"/>
        <v>0</v>
      </c>
      <c r="BG183" s="86">
        <f t="shared" si="31"/>
        <v>0</v>
      </c>
      <c r="BH183" s="86">
        <f t="shared" si="32"/>
        <v>0</v>
      </c>
      <c r="BI183" s="86">
        <f t="shared" si="33"/>
        <v>0</v>
      </c>
      <c r="BJ183" s="12" t="s">
        <v>88</v>
      </c>
      <c r="BK183" s="86">
        <f t="shared" si="34"/>
        <v>0</v>
      </c>
      <c r="BL183" s="12" t="s">
        <v>224</v>
      </c>
      <c r="BM183" s="145" t="s">
        <v>324</v>
      </c>
    </row>
    <row r="184" spans="2:65" s="1" customFormat="1" ht="24.2" customHeight="1">
      <c r="B184" s="114"/>
      <c r="C184" s="157" t="s">
        <v>325</v>
      </c>
      <c r="D184" s="157" t="s">
        <v>157</v>
      </c>
      <c r="E184" s="158" t="s">
        <v>326</v>
      </c>
      <c r="F184" s="159" t="s">
        <v>327</v>
      </c>
      <c r="G184" s="160" t="s">
        <v>219</v>
      </c>
      <c r="H184" s="161">
        <v>0.01</v>
      </c>
      <c r="I184" s="139"/>
      <c r="J184" s="140">
        <f t="shared" si="25"/>
        <v>0</v>
      </c>
      <c r="K184" s="141"/>
      <c r="L184" s="29"/>
      <c r="M184" s="142" t="s">
        <v>1</v>
      </c>
      <c r="N184" s="113" t="s">
        <v>45</v>
      </c>
      <c r="P184" s="143">
        <f t="shared" si="26"/>
        <v>0</v>
      </c>
      <c r="Q184" s="143">
        <v>1.06277</v>
      </c>
      <c r="R184" s="143">
        <f t="shared" si="27"/>
        <v>0.0106277</v>
      </c>
      <c r="S184" s="143">
        <v>0</v>
      </c>
      <c r="T184" s="144">
        <f t="shared" si="28"/>
        <v>0</v>
      </c>
      <c r="AR184" s="145" t="s">
        <v>209</v>
      </c>
      <c r="AT184" s="145" t="s">
        <v>157</v>
      </c>
      <c r="AU184" s="145" t="s">
        <v>88</v>
      </c>
      <c r="AY184" s="12" t="s">
        <v>156</v>
      </c>
      <c r="BE184" s="86">
        <f t="shared" si="29"/>
        <v>0</v>
      </c>
      <c r="BF184" s="86">
        <f t="shared" si="30"/>
        <v>0</v>
      </c>
      <c r="BG184" s="86">
        <f t="shared" si="31"/>
        <v>0</v>
      </c>
      <c r="BH184" s="86">
        <f t="shared" si="32"/>
        <v>0</v>
      </c>
      <c r="BI184" s="86">
        <f t="shared" si="33"/>
        <v>0</v>
      </c>
      <c r="BJ184" s="12" t="s">
        <v>88</v>
      </c>
      <c r="BK184" s="86">
        <f t="shared" si="34"/>
        <v>0</v>
      </c>
      <c r="BL184" s="12" t="s">
        <v>209</v>
      </c>
      <c r="BM184" s="145" t="s">
        <v>328</v>
      </c>
    </row>
    <row r="185" spans="2:65" s="1" customFormat="1" ht="24.2" customHeight="1">
      <c r="B185" s="114"/>
      <c r="C185" s="157" t="s">
        <v>329</v>
      </c>
      <c r="D185" s="157" t="s">
        <v>157</v>
      </c>
      <c r="E185" s="158" t="s">
        <v>238</v>
      </c>
      <c r="F185" s="159" t="s">
        <v>239</v>
      </c>
      <c r="G185" s="160" t="s">
        <v>194</v>
      </c>
      <c r="H185" s="161">
        <v>1.014</v>
      </c>
      <c r="I185" s="139"/>
      <c r="J185" s="140">
        <f t="shared" si="25"/>
        <v>0</v>
      </c>
      <c r="K185" s="141"/>
      <c r="L185" s="29"/>
      <c r="M185" s="142" t="s">
        <v>1</v>
      </c>
      <c r="N185" s="113" t="s">
        <v>45</v>
      </c>
      <c r="P185" s="143">
        <f t="shared" si="26"/>
        <v>0</v>
      </c>
      <c r="Q185" s="143">
        <v>0</v>
      </c>
      <c r="R185" s="143">
        <f t="shared" si="27"/>
        <v>0</v>
      </c>
      <c r="S185" s="143">
        <v>0</v>
      </c>
      <c r="T185" s="144">
        <f t="shared" si="28"/>
        <v>0</v>
      </c>
      <c r="AR185" s="145" t="s">
        <v>209</v>
      </c>
      <c r="AT185" s="145" t="s">
        <v>157</v>
      </c>
      <c r="AU185" s="145" t="s">
        <v>88</v>
      </c>
      <c r="AY185" s="12" t="s">
        <v>156</v>
      </c>
      <c r="BE185" s="86">
        <f t="shared" si="29"/>
        <v>0</v>
      </c>
      <c r="BF185" s="86">
        <f t="shared" si="30"/>
        <v>0</v>
      </c>
      <c r="BG185" s="86">
        <f t="shared" si="31"/>
        <v>0</v>
      </c>
      <c r="BH185" s="86">
        <f t="shared" si="32"/>
        <v>0</v>
      </c>
      <c r="BI185" s="86">
        <f t="shared" si="33"/>
        <v>0</v>
      </c>
      <c r="BJ185" s="12" t="s">
        <v>88</v>
      </c>
      <c r="BK185" s="86">
        <f t="shared" si="34"/>
        <v>0</v>
      </c>
      <c r="BL185" s="12" t="s">
        <v>209</v>
      </c>
      <c r="BM185" s="145" t="s">
        <v>330</v>
      </c>
    </row>
    <row r="186" spans="2:65" s="1" customFormat="1" ht="21.75" customHeight="1">
      <c r="B186" s="114"/>
      <c r="C186" s="157" t="s">
        <v>331</v>
      </c>
      <c r="D186" s="157" t="s">
        <v>157</v>
      </c>
      <c r="E186" s="158" t="s">
        <v>332</v>
      </c>
      <c r="F186" s="159" t="s">
        <v>333</v>
      </c>
      <c r="G186" s="160" t="s">
        <v>214</v>
      </c>
      <c r="H186" s="161">
        <v>0.1</v>
      </c>
      <c r="I186" s="139"/>
      <c r="J186" s="140">
        <f t="shared" si="25"/>
        <v>0</v>
      </c>
      <c r="K186" s="141"/>
      <c r="L186" s="29"/>
      <c r="M186" s="142" t="s">
        <v>1</v>
      </c>
      <c r="N186" s="113" t="s">
        <v>45</v>
      </c>
      <c r="P186" s="143">
        <f t="shared" si="26"/>
        <v>0</v>
      </c>
      <c r="Q186" s="143">
        <v>0</v>
      </c>
      <c r="R186" s="143">
        <f t="shared" si="27"/>
        <v>0</v>
      </c>
      <c r="S186" s="143">
        <v>0</v>
      </c>
      <c r="T186" s="144">
        <f t="shared" si="28"/>
        <v>0</v>
      </c>
      <c r="AR186" s="145" t="s">
        <v>224</v>
      </c>
      <c r="AT186" s="145" t="s">
        <v>157</v>
      </c>
      <c r="AU186" s="145" t="s">
        <v>88</v>
      </c>
      <c r="AY186" s="12" t="s">
        <v>156</v>
      </c>
      <c r="BE186" s="86">
        <f t="shared" si="29"/>
        <v>0</v>
      </c>
      <c r="BF186" s="86">
        <f t="shared" si="30"/>
        <v>0</v>
      </c>
      <c r="BG186" s="86">
        <f t="shared" si="31"/>
        <v>0</v>
      </c>
      <c r="BH186" s="86">
        <f t="shared" si="32"/>
        <v>0</v>
      </c>
      <c r="BI186" s="86">
        <f t="shared" si="33"/>
        <v>0</v>
      </c>
      <c r="BJ186" s="12" t="s">
        <v>88</v>
      </c>
      <c r="BK186" s="86">
        <f t="shared" si="34"/>
        <v>0</v>
      </c>
      <c r="BL186" s="12" t="s">
        <v>224</v>
      </c>
      <c r="BM186" s="145" t="s">
        <v>334</v>
      </c>
    </row>
    <row r="187" spans="2:65" s="1" customFormat="1" ht="16.5" customHeight="1">
      <c r="B187" s="114"/>
      <c r="C187" s="157" t="s">
        <v>335</v>
      </c>
      <c r="D187" s="157" t="s">
        <v>157</v>
      </c>
      <c r="E187" s="158" t="s">
        <v>231</v>
      </c>
      <c r="F187" s="159" t="s">
        <v>232</v>
      </c>
      <c r="G187" s="160" t="s">
        <v>194</v>
      </c>
      <c r="H187" s="161">
        <v>0.48</v>
      </c>
      <c r="I187" s="139"/>
      <c r="J187" s="140">
        <f t="shared" si="25"/>
        <v>0</v>
      </c>
      <c r="K187" s="141"/>
      <c r="L187" s="29"/>
      <c r="M187" s="142" t="s">
        <v>1</v>
      </c>
      <c r="N187" s="113" t="s">
        <v>45</v>
      </c>
      <c r="P187" s="143">
        <f t="shared" si="26"/>
        <v>0</v>
      </c>
      <c r="Q187" s="143">
        <v>0</v>
      </c>
      <c r="R187" s="143">
        <f t="shared" si="27"/>
        <v>0</v>
      </c>
      <c r="S187" s="143">
        <v>0</v>
      </c>
      <c r="T187" s="144">
        <f t="shared" si="28"/>
        <v>0</v>
      </c>
      <c r="AR187" s="145" t="s">
        <v>224</v>
      </c>
      <c r="AT187" s="145" t="s">
        <v>157</v>
      </c>
      <c r="AU187" s="145" t="s">
        <v>88</v>
      </c>
      <c r="AY187" s="12" t="s">
        <v>156</v>
      </c>
      <c r="BE187" s="86">
        <f t="shared" si="29"/>
        <v>0</v>
      </c>
      <c r="BF187" s="86">
        <f t="shared" si="30"/>
        <v>0</v>
      </c>
      <c r="BG187" s="86">
        <f t="shared" si="31"/>
        <v>0</v>
      </c>
      <c r="BH187" s="86">
        <f t="shared" si="32"/>
        <v>0</v>
      </c>
      <c r="BI187" s="86">
        <f t="shared" si="33"/>
        <v>0</v>
      </c>
      <c r="BJ187" s="12" t="s">
        <v>88</v>
      </c>
      <c r="BK187" s="86">
        <f t="shared" si="34"/>
        <v>0</v>
      </c>
      <c r="BL187" s="12" t="s">
        <v>224</v>
      </c>
      <c r="BM187" s="145" t="s">
        <v>336</v>
      </c>
    </row>
    <row r="188" spans="2:65" s="1" customFormat="1" ht="24.2" customHeight="1">
      <c r="B188" s="114"/>
      <c r="C188" s="157" t="s">
        <v>337</v>
      </c>
      <c r="D188" s="157" t="s">
        <v>157</v>
      </c>
      <c r="E188" s="158" t="s">
        <v>338</v>
      </c>
      <c r="F188" s="159" t="s">
        <v>339</v>
      </c>
      <c r="G188" s="160" t="s">
        <v>219</v>
      </c>
      <c r="H188" s="161">
        <v>0.7</v>
      </c>
      <c r="I188" s="139"/>
      <c r="J188" s="140">
        <f t="shared" si="25"/>
        <v>0</v>
      </c>
      <c r="K188" s="141"/>
      <c r="L188" s="29"/>
      <c r="M188" s="142" t="s">
        <v>1</v>
      </c>
      <c r="N188" s="113" t="s">
        <v>45</v>
      </c>
      <c r="P188" s="143">
        <f t="shared" si="26"/>
        <v>0</v>
      </c>
      <c r="Q188" s="143">
        <v>0</v>
      </c>
      <c r="R188" s="143">
        <f t="shared" si="27"/>
        <v>0</v>
      </c>
      <c r="S188" s="143">
        <v>0</v>
      </c>
      <c r="T188" s="144">
        <f t="shared" si="28"/>
        <v>0</v>
      </c>
      <c r="AR188" s="145" t="s">
        <v>224</v>
      </c>
      <c r="AT188" s="145" t="s">
        <v>157</v>
      </c>
      <c r="AU188" s="145" t="s">
        <v>88</v>
      </c>
      <c r="AY188" s="12" t="s">
        <v>156</v>
      </c>
      <c r="BE188" s="86">
        <f t="shared" si="29"/>
        <v>0</v>
      </c>
      <c r="BF188" s="86">
        <f t="shared" si="30"/>
        <v>0</v>
      </c>
      <c r="BG188" s="86">
        <f t="shared" si="31"/>
        <v>0</v>
      </c>
      <c r="BH188" s="86">
        <f t="shared" si="32"/>
        <v>0</v>
      </c>
      <c r="BI188" s="86">
        <f t="shared" si="33"/>
        <v>0</v>
      </c>
      <c r="BJ188" s="12" t="s">
        <v>88</v>
      </c>
      <c r="BK188" s="86">
        <f t="shared" si="34"/>
        <v>0</v>
      </c>
      <c r="BL188" s="12" t="s">
        <v>224</v>
      </c>
      <c r="BM188" s="145" t="s">
        <v>340</v>
      </c>
    </row>
    <row r="189" spans="2:65" s="1" customFormat="1" ht="33" customHeight="1">
      <c r="B189" s="114"/>
      <c r="C189" s="162" t="s">
        <v>341</v>
      </c>
      <c r="D189" s="162" t="s">
        <v>177</v>
      </c>
      <c r="E189" s="163" t="s">
        <v>342</v>
      </c>
      <c r="F189" s="164" t="s">
        <v>343</v>
      </c>
      <c r="G189" s="165" t="s">
        <v>160</v>
      </c>
      <c r="H189" s="166">
        <v>1</v>
      </c>
      <c r="I189" s="146"/>
      <c r="J189" s="147">
        <f t="shared" si="25"/>
        <v>0</v>
      </c>
      <c r="K189" s="148"/>
      <c r="L189" s="149"/>
      <c r="M189" s="150" t="s">
        <v>1</v>
      </c>
      <c r="N189" s="151" t="s">
        <v>45</v>
      </c>
      <c r="P189" s="143">
        <f t="shared" si="26"/>
        <v>0</v>
      </c>
      <c r="Q189" s="143">
        <v>0</v>
      </c>
      <c r="R189" s="143">
        <f t="shared" si="27"/>
        <v>0</v>
      </c>
      <c r="S189" s="143">
        <v>0</v>
      </c>
      <c r="T189" s="144">
        <f t="shared" si="28"/>
        <v>0</v>
      </c>
      <c r="AR189" s="145" t="s">
        <v>196</v>
      </c>
      <c r="AT189" s="145" t="s">
        <v>177</v>
      </c>
      <c r="AU189" s="145" t="s">
        <v>88</v>
      </c>
      <c r="AY189" s="12" t="s">
        <v>156</v>
      </c>
      <c r="BE189" s="86">
        <f t="shared" si="29"/>
        <v>0</v>
      </c>
      <c r="BF189" s="86">
        <f t="shared" si="30"/>
        <v>0</v>
      </c>
      <c r="BG189" s="86">
        <f t="shared" si="31"/>
        <v>0</v>
      </c>
      <c r="BH189" s="86">
        <f t="shared" si="32"/>
        <v>0</v>
      </c>
      <c r="BI189" s="86">
        <f t="shared" si="33"/>
        <v>0</v>
      </c>
      <c r="BJ189" s="12" t="s">
        <v>88</v>
      </c>
      <c r="BK189" s="86">
        <f t="shared" si="34"/>
        <v>0</v>
      </c>
      <c r="BL189" s="12" t="s">
        <v>224</v>
      </c>
      <c r="BM189" s="145" t="s">
        <v>344</v>
      </c>
    </row>
    <row r="190" spans="2:65" s="1" customFormat="1" ht="24.2" customHeight="1">
      <c r="B190" s="114"/>
      <c r="C190" s="157" t="s">
        <v>345</v>
      </c>
      <c r="D190" s="157" t="s">
        <v>157</v>
      </c>
      <c r="E190" s="158" t="s">
        <v>158</v>
      </c>
      <c r="F190" s="159" t="s">
        <v>159</v>
      </c>
      <c r="G190" s="160" t="s">
        <v>160</v>
      </c>
      <c r="H190" s="161">
        <v>2</v>
      </c>
      <c r="I190" s="139"/>
      <c r="J190" s="140">
        <f t="shared" si="25"/>
        <v>0</v>
      </c>
      <c r="K190" s="141"/>
      <c r="L190" s="29"/>
      <c r="M190" s="142" t="s">
        <v>1</v>
      </c>
      <c r="N190" s="113" t="s">
        <v>45</v>
      </c>
      <c r="P190" s="143">
        <f t="shared" si="26"/>
        <v>0</v>
      </c>
      <c r="Q190" s="143">
        <v>0</v>
      </c>
      <c r="R190" s="143">
        <f t="shared" si="27"/>
        <v>0</v>
      </c>
      <c r="S190" s="143">
        <v>0</v>
      </c>
      <c r="T190" s="144">
        <f t="shared" si="28"/>
        <v>0</v>
      </c>
      <c r="AR190" s="145" t="s">
        <v>224</v>
      </c>
      <c r="AT190" s="145" t="s">
        <v>157</v>
      </c>
      <c r="AU190" s="145" t="s">
        <v>88</v>
      </c>
      <c r="AY190" s="12" t="s">
        <v>156</v>
      </c>
      <c r="BE190" s="86">
        <f t="shared" si="29"/>
        <v>0</v>
      </c>
      <c r="BF190" s="86">
        <f t="shared" si="30"/>
        <v>0</v>
      </c>
      <c r="BG190" s="86">
        <f t="shared" si="31"/>
        <v>0</v>
      </c>
      <c r="BH190" s="86">
        <f t="shared" si="32"/>
        <v>0</v>
      </c>
      <c r="BI190" s="86">
        <f t="shared" si="33"/>
        <v>0</v>
      </c>
      <c r="BJ190" s="12" t="s">
        <v>88</v>
      </c>
      <c r="BK190" s="86">
        <f t="shared" si="34"/>
        <v>0</v>
      </c>
      <c r="BL190" s="12" t="s">
        <v>224</v>
      </c>
      <c r="BM190" s="145" t="s">
        <v>346</v>
      </c>
    </row>
    <row r="191" spans="2:65" s="1" customFormat="1" ht="24.2" customHeight="1">
      <c r="B191" s="114"/>
      <c r="C191" s="157" t="s">
        <v>347</v>
      </c>
      <c r="D191" s="157" t="s">
        <v>157</v>
      </c>
      <c r="E191" s="158" t="s">
        <v>164</v>
      </c>
      <c r="F191" s="159" t="s">
        <v>165</v>
      </c>
      <c r="G191" s="160" t="s">
        <v>160</v>
      </c>
      <c r="H191" s="161">
        <v>6</v>
      </c>
      <c r="I191" s="139"/>
      <c r="J191" s="140">
        <f t="shared" si="25"/>
        <v>0</v>
      </c>
      <c r="K191" s="141"/>
      <c r="L191" s="29"/>
      <c r="M191" s="142" t="s">
        <v>1</v>
      </c>
      <c r="N191" s="113" t="s">
        <v>45</v>
      </c>
      <c r="P191" s="143">
        <f t="shared" si="26"/>
        <v>0</v>
      </c>
      <c r="Q191" s="143">
        <v>0</v>
      </c>
      <c r="R191" s="143">
        <f t="shared" si="27"/>
        <v>0</v>
      </c>
      <c r="S191" s="143">
        <v>0</v>
      </c>
      <c r="T191" s="144">
        <f t="shared" si="28"/>
        <v>0</v>
      </c>
      <c r="AR191" s="145" t="s">
        <v>224</v>
      </c>
      <c r="AT191" s="145" t="s">
        <v>157</v>
      </c>
      <c r="AU191" s="145" t="s">
        <v>88</v>
      </c>
      <c r="AY191" s="12" t="s">
        <v>156</v>
      </c>
      <c r="BE191" s="86">
        <f t="shared" si="29"/>
        <v>0</v>
      </c>
      <c r="BF191" s="86">
        <f t="shared" si="30"/>
        <v>0</v>
      </c>
      <c r="BG191" s="86">
        <f t="shared" si="31"/>
        <v>0</v>
      </c>
      <c r="BH191" s="86">
        <f t="shared" si="32"/>
        <v>0</v>
      </c>
      <c r="BI191" s="86">
        <f t="shared" si="33"/>
        <v>0</v>
      </c>
      <c r="BJ191" s="12" t="s">
        <v>88</v>
      </c>
      <c r="BK191" s="86">
        <f t="shared" si="34"/>
        <v>0</v>
      </c>
      <c r="BL191" s="12" t="s">
        <v>224</v>
      </c>
      <c r="BM191" s="145" t="s">
        <v>348</v>
      </c>
    </row>
    <row r="192" spans="2:65" s="1" customFormat="1" ht="24.2" customHeight="1">
      <c r="B192" s="114"/>
      <c r="C192" s="162" t="s">
        <v>349</v>
      </c>
      <c r="D192" s="162" t="s">
        <v>177</v>
      </c>
      <c r="E192" s="163" t="s">
        <v>350</v>
      </c>
      <c r="F192" s="164" t="s">
        <v>351</v>
      </c>
      <c r="G192" s="165" t="s">
        <v>160</v>
      </c>
      <c r="H192" s="166">
        <v>4</v>
      </c>
      <c r="I192" s="146"/>
      <c r="J192" s="147">
        <f t="shared" si="25"/>
        <v>0</v>
      </c>
      <c r="K192" s="148"/>
      <c r="L192" s="149"/>
      <c r="M192" s="150" t="s">
        <v>1</v>
      </c>
      <c r="N192" s="151" t="s">
        <v>45</v>
      </c>
      <c r="P192" s="143">
        <f t="shared" si="26"/>
        <v>0</v>
      </c>
      <c r="Q192" s="143">
        <v>0</v>
      </c>
      <c r="R192" s="143">
        <f t="shared" si="27"/>
        <v>0</v>
      </c>
      <c r="S192" s="143">
        <v>0</v>
      </c>
      <c r="T192" s="144">
        <f t="shared" si="28"/>
        <v>0</v>
      </c>
      <c r="AR192" s="145" t="s">
        <v>196</v>
      </c>
      <c r="AT192" s="145" t="s">
        <v>177</v>
      </c>
      <c r="AU192" s="145" t="s">
        <v>88</v>
      </c>
      <c r="AY192" s="12" t="s">
        <v>156</v>
      </c>
      <c r="BE192" s="86">
        <f t="shared" si="29"/>
        <v>0</v>
      </c>
      <c r="BF192" s="86">
        <f t="shared" si="30"/>
        <v>0</v>
      </c>
      <c r="BG192" s="86">
        <f t="shared" si="31"/>
        <v>0</v>
      </c>
      <c r="BH192" s="86">
        <f t="shared" si="32"/>
        <v>0</v>
      </c>
      <c r="BI192" s="86">
        <f t="shared" si="33"/>
        <v>0</v>
      </c>
      <c r="BJ192" s="12" t="s">
        <v>88</v>
      </c>
      <c r="BK192" s="86">
        <f t="shared" si="34"/>
        <v>0</v>
      </c>
      <c r="BL192" s="12" t="s">
        <v>224</v>
      </c>
      <c r="BM192" s="145" t="s">
        <v>352</v>
      </c>
    </row>
    <row r="193" spans="2:65" s="1" customFormat="1" ht="24.2" customHeight="1">
      <c r="B193" s="114"/>
      <c r="C193" s="157" t="s">
        <v>353</v>
      </c>
      <c r="D193" s="157" t="s">
        <v>157</v>
      </c>
      <c r="E193" s="158" t="s">
        <v>354</v>
      </c>
      <c r="F193" s="159" t="s">
        <v>355</v>
      </c>
      <c r="G193" s="160" t="s">
        <v>160</v>
      </c>
      <c r="H193" s="161">
        <v>4</v>
      </c>
      <c r="I193" s="139"/>
      <c r="J193" s="140">
        <f t="shared" si="25"/>
        <v>0</v>
      </c>
      <c r="K193" s="141"/>
      <c r="L193" s="29"/>
      <c r="M193" s="142" t="s">
        <v>1</v>
      </c>
      <c r="N193" s="113" t="s">
        <v>45</v>
      </c>
      <c r="P193" s="143">
        <f t="shared" si="26"/>
        <v>0</v>
      </c>
      <c r="Q193" s="143">
        <v>0</v>
      </c>
      <c r="R193" s="143">
        <f t="shared" si="27"/>
        <v>0</v>
      </c>
      <c r="S193" s="143">
        <v>0</v>
      </c>
      <c r="T193" s="144">
        <f t="shared" si="28"/>
        <v>0</v>
      </c>
      <c r="AR193" s="145" t="s">
        <v>224</v>
      </c>
      <c r="AT193" s="145" t="s">
        <v>157</v>
      </c>
      <c r="AU193" s="145" t="s">
        <v>88</v>
      </c>
      <c r="AY193" s="12" t="s">
        <v>156</v>
      </c>
      <c r="BE193" s="86">
        <f t="shared" si="29"/>
        <v>0</v>
      </c>
      <c r="BF193" s="86">
        <f t="shared" si="30"/>
        <v>0</v>
      </c>
      <c r="BG193" s="86">
        <f t="shared" si="31"/>
        <v>0</v>
      </c>
      <c r="BH193" s="86">
        <f t="shared" si="32"/>
        <v>0</v>
      </c>
      <c r="BI193" s="86">
        <f t="shared" si="33"/>
        <v>0</v>
      </c>
      <c r="BJ193" s="12" t="s">
        <v>88</v>
      </c>
      <c r="BK193" s="86">
        <f t="shared" si="34"/>
        <v>0</v>
      </c>
      <c r="BL193" s="12" t="s">
        <v>224</v>
      </c>
      <c r="BM193" s="145" t="s">
        <v>356</v>
      </c>
    </row>
    <row r="194" spans="2:65" s="1" customFormat="1" ht="16.5" customHeight="1">
      <c r="B194" s="114"/>
      <c r="C194" s="162" t="s">
        <v>357</v>
      </c>
      <c r="D194" s="162" t="s">
        <v>177</v>
      </c>
      <c r="E194" s="163" t="s">
        <v>178</v>
      </c>
      <c r="F194" s="164" t="s">
        <v>179</v>
      </c>
      <c r="G194" s="165" t="s">
        <v>180</v>
      </c>
      <c r="H194" s="166">
        <v>0.014</v>
      </c>
      <c r="I194" s="146"/>
      <c r="J194" s="147">
        <f t="shared" si="25"/>
        <v>0</v>
      </c>
      <c r="K194" s="148"/>
      <c r="L194" s="149"/>
      <c r="M194" s="150" t="s">
        <v>1</v>
      </c>
      <c r="N194" s="151" t="s">
        <v>45</v>
      </c>
      <c r="P194" s="143">
        <f t="shared" si="26"/>
        <v>0</v>
      </c>
      <c r="Q194" s="143">
        <v>3.77796</v>
      </c>
      <c r="R194" s="143">
        <f t="shared" si="27"/>
        <v>0.052891440000000005</v>
      </c>
      <c r="S194" s="143">
        <v>0</v>
      </c>
      <c r="T194" s="144">
        <f t="shared" si="28"/>
        <v>0</v>
      </c>
      <c r="AR194" s="145" t="s">
        <v>196</v>
      </c>
      <c r="AT194" s="145" t="s">
        <v>177</v>
      </c>
      <c r="AU194" s="145" t="s">
        <v>88</v>
      </c>
      <c r="AY194" s="12" t="s">
        <v>156</v>
      </c>
      <c r="BE194" s="86">
        <f t="shared" si="29"/>
        <v>0</v>
      </c>
      <c r="BF194" s="86">
        <f t="shared" si="30"/>
        <v>0</v>
      </c>
      <c r="BG194" s="86">
        <f t="shared" si="31"/>
        <v>0</v>
      </c>
      <c r="BH194" s="86">
        <f t="shared" si="32"/>
        <v>0</v>
      </c>
      <c r="BI194" s="86">
        <f t="shared" si="33"/>
        <v>0</v>
      </c>
      <c r="BJ194" s="12" t="s">
        <v>88</v>
      </c>
      <c r="BK194" s="86">
        <f t="shared" si="34"/>
        <v>0</v>
      </c>
      <c r="BL194" s="12" t="s">
        <v>224</v>
      </c>
      <c r="BM194" s="145" t="s">
        <v>358</v>
      </c>
    </row>
    <row r="195" spans="2:65" s="1" customFormat="1" ht="33" customHeight="1">
      <c r="B195" s="114"/>
      <c r="C195" s="157" t="s">
        <v>359</v>
      </c>
      <c r="D195" s="157" t="s">
        <v>157</v>
      </c>
      <c r="E195" s="158" t="s">
        <v>360</v>
      </c>
      <c r="F195" s="159" t="s">
        <v>361</v>
      </c>
      <c r="G195" s="160" t="s">
        <v>170</v>
      </c>
      <c r="H195" s="161">
        <v>12</v>
      </c>
      <c r="I195" s="139"/>
      <c r="J195" s="140">
        <f t="shared" si="25"/>
        <v>0</v>
      </c>
      <c r="K195" s="141"/>
      <c r="L195" s="29"/>
      <c r="M195" s="142" t="s">
        <v>1</v>
      </c>
      <c r="N195" s="113" t="s">
        <v>45</v>
      </c>
      <c r="P195" s="143">
        <f t="shared" si="26"/>
        <v>0</v>
      </c>
      <c r="Q195" s="143">
        <v>0</v>
      </c>
      <c r="R195" s="143">
        <f t="shared" si="27"/>
        <v>0</v>
      </c>
      <c r="S195" s="143">
        <v>0</v>
      </c>
      <c r="T195" s="144">
        <f t="shared" si="28"/>
        <v>0</v>
      </c>
      <c r="AR195" s="145" t="s">
        <v>224</v>
      </c>
      <c r="AT195" s="145" t="s">
        <v>157</v>
      </c>
      <c r="AU195" s="145" t="s">
        <v>88</v>
      </c>
      <c r="AY195" s="12" t="s">
        <v>156</v>
      </c>
      <c r="BE195" s="86">
        <f t="shared" si="29"/>
        <v>0</v>
      </c>
      <c r="BF195" s="86">
        <f t="shared" si="30"/>
        <v>0</v>
      </c>
      <c r="BG195" s="86">
        <f t="shared" si="31"/>
        <v>0</v>
      </c>
      <c r="BH195" s="86">
        <f t="shared" si="32"/>
        <v>0</v>
      </c>
      <c r="BI195" s="86">
        <f t="shared" si="33"/>
        <v>0</v>
      </c>
      <c r="BJ195" s="12" t="s">
        <v>88</v>
      </c>
      <c r="BK195" s="86">
        <f t="shared" si="34"/>
        <v>0</v>
      </c>
      <c r="BL195" s="12" t="s">
        <v>224</v>
      </c>
      <c r="BM195" s="145" t="s">
        <v>362</v>
      </c>
    </row>
    <row r="196" spans="2:65" s="1" customFormat="1" ht="24.2" customHeight="1">
      <c r="B196" s="114"/>
      <c r="C196" s="157" t="s">
        <v>363</v>
      </c>
      <c r="D196" s="157" t="s">
        <v>157</v>
      </c>
      <c r="E196" s="158" t="s">
        <v>248</v>
      </c>
      <c r="F196" s="159" t="s">
        <v>249</v>
      </c>
      <c r="G196" s="160" t="s">
        <v>170</v>
      </c>
      <c r="H196" s="161">
        <v>8</v>
      </c>
      <c r="I196" s="139"/>
      <c r="J196" s="140">
        <f t="shared" si="25"/>
        <v>0</v>
      </c>
      <c r="K196" s="141"/>
      <c r="L196" s="29"/>
      <c r="M196" s="142" t="s">
        <v>1</v>
      </c>
      <c r="N196" s="113" t="s">
        <v>45</v>
      </c>
      <c r="P196" s="143">
        <f t="shared" si="26"/>
        <v>0</v>
      </c>
      <c r="Q196" s="143">
        <v>0</v>
      </c>
      <c r="R196" s="143">
        <f t="shared" si="27"/>
        <v>0</v>
      </c>
      <c r="S196" s="143">
        <v>0</v>
      </c>
      <c r="T196" s="144">
        <f t="shared" si="28"/>
        <v>0</v>
      </c>
      <c r="AR196" s="145" t="s">
        <v>224</v>
      </c>
      <c r="AT196" s="145" t="s">
        <v>157</v>
      </c>
      <c r="AU196" s="145" t="s">
        <v>88</v>
      </c>
      <c r="AY196" s="12" t="s">
        <v>156</v>
      </c>
      <c r="BE196" s="86">
        <f t="shared" si="29"/>
        <v>0</v>
      </c>
      <c r="BF196" s="86">
        <f t="shared" si="30"/>
        <v>0</v>
      </c>
      <c r="BG196" s="86">
        <f t="shared" si="31"/>
        <v>0</v>
      </c>
      <c r="BH196" s="86">
        <f t="shared" si="32"/>
        <v>0</v>
      </c>
      <c r="BI196" s="86">
        <f t="shared" si="33"/>
        <v>0</v>
      </c>
      <c r="BJ196" s="12" t="s">
        <v>88</v>
      </c>
      <c r="BK196" s="86">
        <f t="shared" si="34"/>
        <v>0</v>
      </c>
      <c r="BL196" s="12" t="s">
        <v>224</v>
      </c>
      <c r="BM196" s="145" t="s">
        <v>364</v>
      </c>
    </row>
    <row r="197" spans="2:65" s="1" customFormat="1" ht="33" customHeight="1">
      <c r="B197" s="114"/>
      <c r="C197" s="162" t="s">
        <v>365</v>
      </c>
      <c r="D197" s="162" t="s">
        <v>177</v>
      </c>
      <c r="E197" s="163" t="s">
        <v>256</v>
      </c>
      <c r="F197" s="164" t="s">
        <v>257</v>
      </c>
      <c r="G197" s="165" t="s">
        <v>170</v>
      </c>
      <c r="H197" s="166">
        <v>8</v>
      </c>
      <c r="I197" s="146"/>
      <c r="J197" s="147">
        <f t="shared" si="25"/>
        <v>0</v>
      </c>
      <c r="K197" s="148"/>
      <c r="L197" s="149"/>
      <c r="M197" s="150" t="s">
        <v>1</v>
      </c>
      <c r="N197" s="151" t="s">
        <v>45</v>
      </c>
      <c r="P197" s="143">
        <f t="shared" si="26"/>
        <v>0</v>
      </c>
      <c r="Q197" s="143">
        <v>0.00069</v>
      </c>
      <c r="R197" s="143">
        <f t="shared" si="27"/>
        <v>0.00552</v>
      </c>
      <c r="S197" s="143">
        <v>0</v>
      </c>
      <c r="T197" s="144">
        <f t="shared" si="28"/>
        <v>0</v>
      </c>
      <c r="AR197" s="145" t="s">
        <v>196</v>
      </c>
      <c r="AT197" s="145" t="s">
        <v>177</v>
      </c>
      <c r="AU197" s="145" t="s">
        <v>88</v>
      </c>
      <c r="AY197" s="12" t="s">
        <v>156</v>
      </c>
      <c r="BE197" s="86">
        <f t="shared" si="29"/>
        <v>0</v>
      </c>
      <c r="BF197" s="86">
        <f t="shared" si="30"/>
        <v>0</v>
      </c>
      <c r="BG197" s="86">
        <f t="shared" si="31"/>
        <v>0</v>
      </c>
      <c r="BH197" s="86">
        <f t="shared" si="32"/>
        <v>0</v>
      </c>
      <c r="BI197" s="86">
        <f t="shared" si="33"/>
        <v>0</v>
      </c>
      <c r="BJ197" s="12" t="s">
        <v>88</v>
      </c>
      <c r="BK197" s="86">
        <f t="shared" si="34"/>
        <v>0</v>
      </c>
      <c r="BL197" s="12" t="s">
        <v>224</v>
      </c>
      <c r="BM197" s="145" t="s">
        <v>366</v>
      </c>
    </row>
    <row r="198" spans="2:65" s="1" customFormat="1" ht="16.5" customHeight="1">
      <c r="B198" s="114"/>
      <c r="C198" s="157" t="s">
        <v>367</v>
      </c>
      <c r="D198" s="157" t="s">
        <v>157</v>
      </c>
      <c r="E198" s="158" t="s">
        <v>252</v>
      </c>
      <c r="F198" s="159" t="s">
        <v>253</v>
      </c>
      <c r="G198" s="160" t="s">
        <v>170</v>
      </c>
      <c r="H198" s="161">
        <v>8</v>
      </c>
      <c r="I198" s="139"/>
      <c r="J198" s="140">
        <f t="shared" si="25"/>
        <v>0</v>
      </c>
      <c r="K198" s="141"/>
      <c r="L198" s="29"/>
      <c r="M198" s="142" t="s">
        <v>1</v>
      </c>
      <c r="N198" s="113" t="s">
        <v>45</v>
      </c>
      <c r="P198" s="143">
        <f t="shared" si="26"/>
        <v>0</v>
      </c>
      <c r="Q198" s="143">
        <v>0</v>
      </c>
      <c r="R198" s="143">
        <f t="shared" si="27"/>
        <v>0</v>
      </c>
      <c r="S198" s="143">
        <v>0</v>
      </c>
      <c r="T198" s="144">
        <f t="shared" si="28"/>
        <v>0</v>
      </c>
      <c r="AR198" s="145" t="s">
        <v>224</v>
      </c>
      <c r="AT198" s="145" t="s">
        <v>157</v>
      </c>
      <c r="AU198" s="145" t="s">
        <v>88</v>
      </c>
      <c r="AY198" s="12" t="s">
        <v>156</v>
      </c>
      <c r="BE198" s="86">
        <f t="shared" si="29"/>
        <v>0</v>
      </c>
      <c r="BF198" s="86">
        <f t="shared" si="30"/>
        <v>0</v>
      </c>
      <c r="BG198" s="86">
        <f t="shared" si="31"/>
        <v>0</v>
      </c>
      <c r="BH198" s="86">
        <f t="shared" si="32"/>
        <v>0</v>
      </c>
      <c r="BI198" s="86">
        <f t="shared" si="33"/>
        <v>0</v>
      </c>
      <c r="BJ198" s="12" t="s">
        <v>88</v>
      </c>
      <c r="BK198" s="86">
        <f t="shared" si="34"/>
        <v>0</v>
      </c>
      <c r="BL198" s="12" t="s">
        <v>224</v>
      </c>
      <c r="BM198" s="145" t="s">
        <v>368</v>
      </c>
    </row>
    <row r="199" spans="2:65" s="1" customFormat="1" ht="24.2" customHeight="1">
      <c r="B199" s="114"/>
      <c r="C199" s="157" t="s">
        <v>369</v>
      </c>
      <c r="D199" s="157" t="s">
        <v>157</v>
      </c>
      <c r="E199" s="158" t="s">
        <v>370</v>
      </c>
      <c r="F199" s="159" t="s">
        <v>371</v>
      </c>
      <c r="G199" s="160" t="s">
        <v>170</v>
      </c>
      <c r="H199" s="161">
        <v>1</v>
      </c>
      <c r="I199" s="139"/>
      <c r="J199" s="140">
        <f t="shared" si="25"/>
        <v>0</v>
      </c>
      <c r="K199" s="141"/>
      <c r="L199" s="29"/>
      <c r="M199" s="142" t="s">
        <v>1</v>
      </c>
      <c r="N199" s="113" t="s">
        <v>45</v>
      </c>
      <c r="P199" s="143">
        <f t="shared" si="26"/>
        <v>0</v>
      </c>
      <c r="Q199" s="143">
        <v>0</v>
      </c>
      <c r="R199" s="143">
        <f t="shared" si="27"/>
        <v>0</v>
      </c>
      <c r="S199" s="143">
        <v>0</v>
      </c>
      <c r="T199" s="144">
        <f t="shared" si="28"/>
        <v>0</v>
      </c>
      <c r="AR199" s="145" t="s">
        <v>224</v>
      </c>
      <c r="AT199" s="145" t="s">
        <v>157</v>
      </c>
      <c r="AU199" s="145" t="s">
        <v>88</v>
      </c>
      <c r="AY199" s="12" t="s">
        <v>156</v>
      </c>
      <c r="BE199" s="86">
        <f t="shared" si="29"/>
        <v>0</v>
      </c>
      <c r="BF199" s="86">
        <f t="shared" si="30"/>
        <v>0</v>
      </c>
      <c r="BG199" s="86">
        <f t="shared" si="31"/>
        <v>0</v>
      </c>
      <c r="BH199" s="86">
        <f t="shared" si="32"/>
        <v>0</v>
      </c>
      <c r="BI199" s="86">
        <f t="shared" si="33"/>
        <v>0</v>
      </c>
      <c r="BJ199" s="12" t="s">
        <v>88</v>
      </c>
      <c r="BK199" s="86">
        <f t="shared" si="34"/>
        <v>0</v>
      </c>
      <c r="BL199" s="12" t="s">
        <v>224</v>
      </c>
      <c r="BM199" s="145" t="s">
        <v>372</v>
      </c>
    </row>
    <row r="200" spans="2:65" s="1" customFormat="1" ht="16.5" customHeight="1">
      <c r="B200" s="114"/>
      <c r="C200" s="157" t="s">
        <v>373</v>
      </c>
      <c r="D200" s="157" t="s">
        <v>157</v>
      </c>
      <c r="E200" s="158" t="s">
        <v>374</v>
      </c>
      <c r="F200" s="159" t="s">
        <v>375</v>
      </c>
      <c r="G200" s="160" t="s">
        <v>160</v>
      </c>
      <c r="H200" s="161">
        <v>1</v>
      </c>
      <c r="I200" s="139"/>
      <c r="J200" s="140">
        <f t="shared" si="25"/>
        <v>0</v>
      </c>
      <c r="K200" s="141"/>
      <c r="L200" s="29"/>
      <c r="M200" s="142" t="s">
        <v>1</v>
      </c>
      <c r="N200" s="113" t="s">
        <v>45</v>
      </c>
      <c r="P200" s="143">
        <f t="shared" si="26"/>
        <v>0</v>
      </c>
      <c r="Q200" s="143">
        <v>0</v>
      </c>
      <c r="R200" s="143">
        <f t="shared" si="27"/>
        <v>0</v>
      </c>
      <c r="S200" s="143">
        <v>0</v>
      </c>
      <c r="T200" s="144">
        <f t="shared" si="28"/>
        <v>0</v>
      </c>
      <c r="AR200" s="145" t="s">
        <v>224</v>
      </c>
      <c r="AT200" s="145" t="s">
        <v>157</v>
      </c>
      <c r="AU200" s="145" t="s">
        <v>88</v>
      </c>
      <c r="AY200" s="12" t="s">
        <v>156</v>
      </c>
      <c r="BE200" s="86">
        <f t="shared" si="29"/>
        <v>0</v>
      </c>
      <c r="BF200" s="86">
        <f t="shared" si="30"/>
        <v>0</v>
      </c>
      <c r="BG200" s="86">
        <f t="shared" si="31"/>
        <v>0</v>
      </c>
      <c r="BH200" s="86">
        <f t="shared" si="32"/>
        <v>0</v>
      </c>
      <c r="BI200" s="86">
        <f t="shared" si="33"/>
        <v>0</v>
      </c>
      <c r="BJ200" s="12" t="s">
        <v>88</v>
      </c>
      <c r="BK200" s="86">
        <f t="shared" si="34"/>
        <v>0</v>
      </c>
      <c r="BL200" s="12" t="s">
        <v>224</v>
      </c>
      <c r="BM200" s="145" t="s">
        <v>376</v>
      </c>
    </row>
    <row r="201" spans="2:65" s="1" customFormat="1" ht="21.75" customHeight="1">
      <c r="B201" s="114"/>
      <c r="C201" s="162" t="s">
        <v>377</v>
      </c>
      <c r="D201" s="162" t="s">
        <v>177</v>
      </c>
      <c r="E201" s="163" t="s">
        <v>378</v>
      </c>
      <c r="F201" s="164" t="s">
        <v>379</v>
      </c>
      <c r="G201" s="165" t="s">
        <v>160</v>
      </c>
      <c r="H201" s="166">
        <v>1</v>
      </c>
      <c r="I201" s="146"/>
      <c r="J201" s="147">
        <f t="shared" si="25"/>
        <v>0</v>
      </c>
      <c r="K201" s="148"/>
      <c r="L201" s="149"/>
      <c r="M201" s="150" t="s">
        <v>1</v>
      </c>
      <c r="N201" s="151" t="s">
        <v>45</v>
      </c>
      <c r="P201" s="143">
        <f t="shared" si="26"/>
        <v>0</v>
      </c>
      <c r="Q201" s="143">
        <v>0.00012</v>
      </c>
      <c r="R201" s="143">
        <f t="shared" si="27"/>
        <v>0.00012</v>
      </c>
      <c r="S201" s="143">
        <v>0</v>
      </c>
      <c r="T201" s="144">
        <f t="shared" si="28"/>
        <v>0</v>
      </c>
      <c r="AR201" s="145" t="s">
        <v>196</v>
      </c>
      <c r="AT201" s="145" t="s">
        <v>177</v>
      </c>
      <c r="AU201" s="145" t="s">
        <v>88</v>
      </c>
      <c r="AY201" s="12" t="s">
        <v>156</v>
      </c>
      <c r="BE201" s="86">
        <f t="shared" si="29"/>
        <v>0</v>
      </c>
      <c r="BF201" s="86">
        <f t="shared" si="30"/>
        <v>0</v>
      </c>
      <c r="BG201" s="86">
        <f t="shared" si="31"/>
        <v>0</v>
      </c>
      <c r="BH201" s="86">
        <f t="shared" si="32"/>
        <v>0</v>
      </c>
      <c r="BI201" s="86">
        <f t="shared" si="33"/>
        <v>0</v>
      </c>
      <c r="BJ201" s="12" t="s">
        <v>88</v>
      </c>
      <c r="BK201" s="86">
        <f t="shared" si="34"/>
        <v>0</v>
      </c>
      <c r="BL201" s="12" t="s">
        <v>224</v>
      </c>
      <c r="BM201" s="145" t="s">
        <v>380</v>
      </c>
    </row>
    <row r="202" spans="2:65" s="1" customFormat="1" ht="16.5" customHeight="1">
      <c r="B202" s="114"/>
      <c r="C202" s="162" t="s">
        <v>381</v>
      </c>
      <c r="D202" s="162" t="s">
        <v>177</v>
      </c>
      <c r="E202" s="163" t="s">
        <v>382</v>
      </c>
      <c r="F202" s="164" t="s">
        <v>383</v>
      </c>
      <c r="G202" s="165" t="s">
        <v>293</v>
      </c>
      <c r="H202" s="166">
        <v>33.1</v>
      </c>
      <c r="I202" s="146"/>
      <c r="J202" s="147">
        <f t="shared" si="25"/>
        <v>0</v>
      </c>
      <c r="K202" s="148"/>
      <c r="L202" s="149"/>
      <c r="M202" s="150" t="s">
        <v>1</v>
      </c>
      <c r="N202" s="151" t="s">
        <v>45</v>
      </c>
      <c r="P202" s="143">
        <f t="shared" si="26"/>
        <v>0</v>
      </c>
      <c r="Q202" s="143">
        <v>0.001</v>
      </c>
      <c r="R202" s="143">
        <f t="shared" si="27"/>
        <v>0.033100000000000004</v>
      </c>
      <c r="S202" s="143">
        <v>0</v>
      </c>
      <c r="T202" s="144">
        <f t="shared" si="28"/>
        <v>0</v>
      </c>
      <c r="AR202" s="145" t="s">
        <v>196</v>
      </c>
      <c r="AT202" s="145" t="s">
        <v>177</v>
      </c>
      <c r="AU202" s="145" t="s">
        <v>88</v>
      </c>
      <c r="AY202" s="12" t="s">
        <v>156</v>
      </c>
      <c r="BE202" s="86">
        <f t="shared" si="29"/>
        <v>0</v>
      </c>
      <c r="BF202" s="86">
        <f t="shared" si="30"/>
        <v>0</v>
      </c>
      <c r="BG202" s="86">
        <f t="shared" si="31"/>
        <v>0</v>
      </c>
      <c r="BH202" s="86">
        <f t="shared" si="32"/>
        <v>0</v>
      </c>
      <c r="BI202" s="86">
        <f t="shared" si="33"/>
        <v>0</v>
      </c>
      <c r="BJ202" s="12" t="s">
        <v>88</v>
      </c>
      <c r="BK202" s="86">
        <f t="shared" si="34"/>
        <v>0</v>
      </c>
      <c r="BL202" s="12" t="s">
        <v>224</v>
      </c>
      <c r="BM202" s="145" t="s">
        <v>384</v>
      </c>
    </row>
    <row r="203" spans="2:65" s="1" customFormat="1" ht="24.2" customHeight="1">
      <c r="B203" s="114"/>
      <c r="C203" s="157" t="s">
        <v>385</v>
      </c>
      <c r="D203" s="157" t="s">
        <v>157</v>
      </c>
      <c r="E203" s="158" t="s">
        <v>386</v>
      </c>
      <c r="F203" s="159" t="s">
        <v>387</v>
      </c>
      <c r="G203" s="160" t="s">
        <v>170</v>
      </c>
      <c r="H203" s="161">
        <v>2.5</v>
      </c>
      <c r="I203" s="139"/>
      <c r="J203" s="140">
        <f t="shared" si="25"/>
        <v>0</v>
      </c>
      <c r="K203" s="141"/>
      <c r="L203" s="29"/>
      <c r="M203" s="142" t="s">
        <v>1</v>
      </c>
      <c r="N203" s="113" t="s">
        <v>45</v>
      </c>
      <c r="P203" s="143">
        <f t="shared" si="26"/>
        <v>0</v>
      </c>
      <c r="Q203" s="143">
        <v>0</v>
      </c>
      <c r="R203" s="143">
        <f t="shared" si="27"/>
        <v>0</v>
      </c>
      <c r="S203" s="143">
        <v>0</v>
      </c>
      <c r="T203" s="144">
        <f t="shared" si="28"/>
        <v>0</v>
      </c>
      <c r="AR203" s="145" t="s">
        <v>224</v>
      </c>
      <c r="AT203" s="145" t="s">
        <v>157</v>
      </c>
      <c r="AU203" s="145" t="s">
        <v>88</v>
      </c>
      <c r="AY203" s="12" t="s">
        <v>156</v>
      </c>
      <c r="BE203" s="86">
        <f t="shared" si="29"/>
        <v>0</v>
      </c>
      <c r="BF203" s="86">
        <f t="shared" si="30"/>
        <v>0</v>
      </c>
      <c r="BG203" s="86">
        <f t="shared" si="31"/>
        <v>0</v>
      </c>
      <c r="BH203" s="86">
        <f t="shared" si="32"/>
        <v>0</v>
      </c>
      <c r="BI203" s="86">
        <f t="shared" si="33"/>
        <v>0</v>
      </c>
      <c r="BJ203" s="12" t="s">
        <v>88</v>
      </c>
      <c r="BK203" s="86">
        <f t="shared" si="34"/>
        <v>0</v>
      </c>
      <c r="BL203" s="12" t="s">
        <v>224</v>
      </c>
      <c r="BM203" s="145" t="s">
        <v>388</v>
      </c>
    </row>
    <row r="204" spans="2:65" s="1" customFormat="1" ht="24.2" customHeight="1">
      <c r="B204" s="114"/>
      <c r="C204" s="157" t="s">
        <v>389</v>
      </c>
      <c r="D204" s="157" t="s">
        <v>157</v>
      </c>
      <c r="E204" s="158" t="s">
        <v>390</v>
      </c>
      <c r="F204" s="159" t="s">
        <v>391</v>
      </c>
      <c r="G204" s="160" t="s">
        <v>170</v>
      </c>
      <c r="H204" s="161">
        <v>23.5</v>
      </c>
      <c r="I204" s="139"/>
      <c r="J204" s="140">
        <f t="shared" si="25"/>
        <v>0</v>
      </c>
      <c r="K204" s="141"/>
      <c r="L204" s="29"/>
      <c r="M204" s="142" t="s">
        <v>1</v>
      </c>
      <c r="N204" s="113" t="s">
        <v>45</v>
      </c>
      <c r="P204" s="143">
        <f t="shared" si="26"/>
        <v>0</v>
      </c>
      <c r="Q204" s="143">
        <v>0</v>
      </c>
      <c r="R204" s="143">
        <f t="shared" si="27"/>
        <v>0</v>
      </c>
      <c r="S204" s="143">
        <v>0</v>
      </c>
      <c r="T204" s="144">
        <f t="shared" si="28"/>
        <v>0</v>
      </c>
      <c r="AR204" s="145" t="s">
        <v>224</v>
      </c>
      <c r="AT204" s="145" t="s">
        <v>157</v>
      </c>
      <c r="AU204" s="145" t="s">
        <v>88</v>
      </c>
      <c r="AY204" s="12" t="s">
        <v>156</v>
      </c>
      <c r="BE204" s="86">
        <f t="shared" si="29"/>
        <v>0</v>
      </c>
      <c r="BF204" s="86">
        <f t="shared" si="30"/>
        <v>0</v>
      </c>
      <c r="BG204" s="86">
        <f t="shared" si="31"/>
        <v>0</v>
      </c>
      <c r="BH204" s="86">
        <f t="shared" si="32"/>
        <v>0</v>
      </c>
      <c r="BI204" s="86">
        <f t="shared" si="33"/>
        <v>0</v>
      </c>
      <c r="BJ204" s="12" t="s">
        <v>88</v>
      </c>
      <c r="BK204" s="86">
        <f t="shared" si="34"/>
        <v>0</v>
      </c>
      <c r="BL204" s="12" t="s">
        <v>224</v>
      </c>
      <c r="BM204" s="145" t="s">
        <v>392</v>
      </c>
    </row>
    <row r="205" spans="2:65" s="1" customFormat="1" ht="24.2" customHeight="1">
      <c r="B205" s="114"/>
      <c r="C205" s="162" t="s">
        <v>393</v>
      </c>
      <c r="D205" s="162" t="s">
        <v>177</v>
      </c>
      <c r="E205" s="163" t="s">
        <v>394</v>
      </c>
      <c r="F205" s="164" t="s">
        <v>395</v>
      </c>
      <c r="G205" s="165" t="s">
        <v>160</v>
      </c>
      <c r="H205" s="166">
        <v>1</v>
      </c>
      <c r="I205" s="146"/>
      <c r="J205" s="147">
        <f t="shared" si="25"/>
        <v>0</v>
      </c>
      <c r="K205" s="148"/>
      <c r="L205" s="149"/>
      <c r="M205" s="150" t="s">
        <v>1</v>
      </c>
      <c r="N205" s="151" t="s">
        <v>45</v>
      </c>
      <c r="P205" s="143">
        <f t="shared" si="26"/>
        <v>0</v>
      </c>
      <c r="Q205" s="143">
        <v>0.00015</v>
      </c>
      <c r="R205" s="143">
        <f t="shared" si="27"/>
        <v>0.00015</v>
      </c>
      <c r="S205" s="143">
        <v>0</v>
      </c>
      <c r="T205" s="144">
        <f t="shared" si="28"/>
        <v>0</v>
      </c>
      <c r="AR205" s="145" t="s">
        <v>196</v>
      </c>
      <c r="AT205" s="145" t="s">
        <v>177</v>
      </c>
      <c r="AU205" s="145" t="s">
        <v>88</v>
      </c>
      <c r="AY205" s="12" t="s">
        <v>156</v>
      </c>
      <c r="BE205" s="86">
        <f t="shared" si="29"/>
        <v>0</v>
      </c>
      <c r="BF205" s="86">
        <f t="shared" si="30"/>
        <v>0</v>
      </c>
      <c r="BG205" s="86">
        <f t="shared" si="31"/>
        <v>0</v>
      </c>
      <c r="BH205" s="86">
        <f t="shared" si="32"/>
        <v>0</v>
      </c>
      <c r="BI205" s="86">
        <f t="shared" si="33"/>
        <v>0</v>
      </c>
      <c r="BJ205" s="12" t="s">
        <v>88</v>
      </c>
      <c r="BK205" s="86">
        <f t="shared" si="34"/>
        <v>0</v>
      </c>
      <c r="BL205" s="12" t="s">
        <v>224</v>
      </c>
      <c r="BM205" s="145" t="s">
        <v>396</v>
      </c>
    </row>
    <row r="206" spans="2:65" s="1" customFormat="1" ht="16.5" customHeight="1">
      <c r="B206" s="114"/>
      <c r="C206" s="157" t="s">
        <v>397</v>
      </c>
      <c r="D206" s="157" t="s">
        <v>157</v>
      </c>
      <c r="E206" s="158" t="s">
        <v>398</v>
      </c>
      <c r="F206" s="159" t="s">
        <v>399</v>
      </c>
      <c r="G206" s="160" t="s">
        <v>160</v>
      </c>
      <c r="H206" s="161">
        <v>2</v>
      </c>
      <c r="I206" s="139"/>
      <c r="J206" s="140">
        <f t="shared" si="25"/>
        <v>0</v>
      </c>
      <c r="K206" s="141"/>
      <c r="L206" s="29"/>
      <c r="M206" s="142" t="s">
        <v>1</v>
      </c>
      <c r="N206" s="113" t="s">
        <v>45</v>
      </c>
      <c r="P206" s="143">
        <f t="shared" si="26"/>
        <v>0</v>
      </c>
      <c r="Q206" s="143">
        <v>0</v>
      </c>
      <c r="R206" s="143">
        <f t="shared" si="27"/>
        <v>0</v>
      </c>
      <c r="S206" s="143">
        <v>0</v>
      </c>
      <c r="T206" s="144">
        <f t="shared" si="28"/>
        <v>0</v>
      </c>
      <c r="AR206" s="145" t="s">
        <v>224</v>
      </c>
      <c r="AT206" s="145" t="s">
        <v>157</v>
      </c>
      <c r="AU206" s="145" t="s">
        <v>88</v>
      </c>
      <c r="AY206" s="12" t="s">
        <v>156</v>
      </c>
      <c r="BE206" s="86">
        <f t="shared" si="29"/>
        <v>0</v>
      </c>
      <c r="BF206" s="86">
        <f t="shared" si="30"/>
        <v>0</v>
      </c>
      <c r="BG206" s="86">
        <f t="shared" si="31"/>
        <v>0</v>
      </c>
      <c r="BH206" s="86">
        <f t="shared" si="32"/>
        <v>0</v>
      </c>
      <c r="BI206" s="86">
        <f t="shared" si="33"/>
        <v>0</v>
      </c>
      <c r="BJ206" s="12" t="s">
        <v>88</v>
      </c>
      <c r="BK206" s="86">
        <f t="shared" si="34"/>
        <v>0</v>
      </c>
      <c r="BL206" s="12" t="s">
        <v>224</v>
      </c>
      <c r="BM206" s="145" t="s">
        <v>400</v>
      </c>
    </row>
    <row r="207" spans="2:65" s="1" customFormat="1" ht="24.2" customHeight="1">
      <c r="B207" s="114"/>
      <c r="C207" s="162" t="s">
        <v>401</v>
      </c>
      <c r="D207" s="162" t="s">
        <v>177</v>
      </c>
      <c r="E207" s="163" t="s">
        <v>402</v>
      </c>
      <c r="F207" s="164" t="s">
        <v>403</v>
      </c>
      <c r="G207" s="165" t="s">
        <v>160</v>
      </c>
      <c r="H207" s="166">
        <v>1</v>
      </c>
      <c r="I207" s="146"/>
      <c r="J207" s="147">
        <f t="shared" si="25"/>
        <v>0</v>
      </c>
      <c r="K207" s="148"/>
      <c r="L207" s="149"/>
      <c r="M207" s="150" t="s">
        <v>1</v>
      </c>
      <c r="N207" s="151" t="s">
        <v>45</v>
      </c>
      <c r="P207" s="143">
        <f t="shared" si="26"/>
        <v>0</v>
      </c>
      <c r="Q207" s="143">
        <v>0.00015</v>
      </c>
      <c r="R207" s="143">
        <f t="shared" si="27"/>
        <v>0.00015</v>
      </c>
      <c r="S207" s="143">
        <v>0</v>
      </c>
      <c r="T207" s="144">
        <f t="shared" si="28"/>
        <v>0</v>
      </c>
      <c r="AR207" s="145" t="s">
        <v>196</v>
      </c>
      <c r="AT207" s="145" t="s">
        <v>177</v>
      </c>
      <c r="AU207" s="145" t="s">
        <v>88</v>
      </c>
      <c r="AY207" s="12" t="s">
        <v>156</v>
      </c>
      <c r="BE207" s="86">
        <f t="shared" si="29"/>
        <v>0</v>
      </c>
      <c r="BF207" s="86">
        <f t="shared" si="30"/>
        <v>0</v>
      </c>
      <c r="BG207" s="86">
        <f t="shared" si="31"/>
        <v>0</v>
      </c>
      <c r="BH207" s="86">
        <f t="shared" si="32"/>
        <v>0</v>
      </c>
      <c r="BI207" s="86">
        <f t="shared" si="33"/>
        <v>0</v>
      </c>
      <c r="BJ207" s="12" t="s">
        <v>88</v>
      </c>
      <c r="BK207" s="86">
        <f t="shared" si="34"/>
        <v>0</v>
      </c>
      <c r="BL207" s="12" t="s">
        <v>224</v>
      </c>
      <c r="BM207" s="145" t="s">
        <v>404</v>
      </c>
    </row>
    <row r="208" spans="2:65" s="1" customFormat="1" ht="16.5" customHeight="1">
      <c r="B208" s="114"/>
      <c r="C208" s="162" t="s">
        <v>405</v>
      </c>
      <c r="D208" s="162" t="s">
        <v>177</v>
      </c>
      <c r="E208" s="163" t="s">
        <v>406</v>
      </c>
      <c r="F208" s="164" t="s">
        <v>407</v>
      </c>
      <c r="G208" s="165" t="s">
        <v>160</v>
      </c>
      <c r="H208" s="166">
        <v>4</v>
      </c>
      <c r="I208" s="146"/>
      <c r="J208" s="147">
        <f t="shared" si="25"/>
        <v>0</v>
      </c>
      <c r="K208" s="148"/>
      <c r="L208" s="149"/>
      <c r="M208" s="150" t="s">
        <v>1</v>
      </c>
      <c r="N208" s="151" t="s">
        <v>45</v>
      </c>
      <c r="P208" s="143">
        <f t="shared" si="26"/>
        <v>0</v>
      </c>
      <c r="Q208" s="143">
        <v>0</v>
      </c>
      <c r="R208" s="143">
        <f t="shared" si="27"/>
        <v>0</v>
      </c>
      <c r="S208" s="143">
        <v>0</v>
      </c>
      <c r="T208" s="144">
        <f t="shared" si="28"/>
        <v>0</v>
      </c>
      <c r="AR208" s="145" t="s">
        <v>196</v>
      </c>
      <c r="AT208" s="145" t="s">
        <v>177</v>
      </c>
      <c r="AU208" s="145" t="s">
        <v>88</v>
      </c>
      <c r="AY208" s="12" t="s">
        <v>156</v>
      </c>
      <c r="BE208" s="86">
        <f t="shared" si="29"/>
        <v>0</v>
      </c>
      <c r="BF208" s="86">
        <f t="shared" si="30"/>
        <v>0</v>
      </c>
      <c r="BG208" s="86">
        <f t="shared" si="31"/>
        <v>0</v>
      </c>
      <c r="BH208" s="86">
        <f t="shared" si="32"/>
        <v>0</v>
      </c>
      <c r="BI208" s="86">
        <f t="shared" si="33"/>
        <v>0</v>
      </c>
      <c r="BJ208" s="12" t="s">
        <v>88</v>
      </c>
      <c r="BK208" s="86">
        <f t="shared" si="34"/>
        <v>0</v>
      </c>
      <c r="BL208" s="12" t="s">
        <v>224</v>
      </c>
      <c r="BM208" s="145" t="s">
        <v>408</v>
      </c>
    </row>
    <row r="209" spans="2:65" s="1" customFormat="1" ht="24.2" customHeight="1">
      <c r="B209" s="114"/>
      <c r="C209" s="157" t="s">
        <v>409</v>
      </c>
      <c r="D209" s="157" t="s">
        <v>157</v>
      </c>
      <c r="E209" s="158" t="s">
        <v>197</v>
      </c>
      <c r="F209" s="159" t="s">
        <v>198</v>
      </c>
      <c r="G209" s="160" t="s">
        <v>160</v>
      </c>
      <c r="H209" s="161">
        <v>4</v>
      </c>
      <c r="I209" s="139"/>
      <c r="J209" s="140">
        <f t="shared" si="25"/>
        <v>0</v>
      </c>
      <c r="K209" s="141"/>
      <c r="L209" s="29"/>
      <c r="M209" s="142" t="s">
        <v>1</v>
      </c>
      <c r="N209" s="113" t="s">
        <v>45</v>
      </c>
      <c r="P209" s="143">
        <f t="shared" si="26"/>
        <v>0</v>
      </c>
      <c r="Q209" s="143">
        <v>0</v>
      </c>
      <c r="R209" s="143">
        <f t="shared" si="27"/>
        <v>0</v>
      </c>
      <c r="S209" s="143">
        <v>0</v>
      </c>
      <c r="T209" s="144">
        <f t="shared" si="28"/>
        <v>0</v>
      </c>
      <c r="AR209" s="145" t="s">
        <v>224</v>
      </c>
      <c r="AT209" s="145" t="s">
        <v>157</v>
      </c>
      <c r="AU209" s="145" t="s">
        <v>88</v>
      </c>
      <c r="AY209" s="12" t="s">
        <v>156</v>
      </c>
      <c r="BE209" s="86">
        <f t="shared" si="29"/>
        <v>0</v>
      </c>
      <c r="BF209" s="86">
        <f t="shared" si="30"/>
        <v>0</v>
      </c>
      <c r="BG209" s="86">
        <f t="shared" si="31"/>
        <v>0</v>
      </c>
      <c r="BH209" s="86">
        <f t="shared" si="32"/>
        <v>0</v>
      </c>
      <c r="BI209" s="86">
        <f t="shared" si="33"/>
        <v>0</v>
      </c>
      <c r="BJ209" s="12" t="s">
        <v>88</v>
      </c>
      <c r="BK209" s="86">
        <f t="shared" si="34"/>
        <v>0</v>
      </c>
      <c r="BL209" s="12" t="s">
        <v>224</v>
      </c>
      <c r="BM209" s="145" t="s">
        <v>410</v>
      </c>
    </row>
    <row r="210" spans="2:65" s="1" customFormat="1" ht="16.5" customHeight="1">
      <c r="B210" s="114"/>
      <c r="C210" s="162" t="s">
        <v>411</v>
      </c>
      <c r="D210" s="162" t="s">
        <v>177</v>
      </c>
      <c r="E210" s="163" t="s">
        <v>412</v>
      </c>
      <c r="F210" s="164" t="s">
        <v>413</v>
      </c>
      <c r="G210" s="165" t="s">
        <v>160</v>
      </c>
      <c r="H210" s="166">
        <v>168</v>
      </c>
      <c r="I210" s="146"/>
      <c r="J210" s="147">
        <f t="shared" si="25"/>
        <v>0</v>
      </c>
      <c r="K210" s="148"/>
      <c r="L210" s="149"/>
      <c r="M210" s="150" t="s">
        <v>1</v>
      </c>
      <c r="N210" s="151" t="s">
        <v>45</v>
      </c>
      <c r="P210" s="143">
        <f t="shared" si="26"/>
        <v>0</v>
      </c>
      <c r="Q210" s="143">
        <v>0.00311</v>
      </c>
      <c r="R210" s="143">
        <f t="shared" si="27"/>
        <v>0.5224799999999999</v>
      </c>
      <c r="S210" s="143">
        <v>0</v>
      </c>
      <c r="T210" s="144">
        <f t="shared" si="28"/>
        <v>0</v>
      </c>
      <c r="AR210" s="145" t="s">
        <v>196</v>
      </c>
      <c r="AT210" s="145" t="s">
        <v>177</v>
      </c>
      <c r="AU210" s="145" t="s">
        <v>88</v>
      </c>
      <c r="AY210" s="12" t="s">
        <v>156</v>
      </c>
      <c r="BE210" s="86">
        <f t="shared" si="29"/>
        <v>0</v>
      </c>
      <c r="BF210" s="86">
        <f t="shared" si="30"/>
        <v>0</v>
      </c>
      <c r="BG210" s="86">
        <f t="shared" si="31"/>
        <v>0</v>
      </c>
      <c r="BH210" s="86">
        <f t="shared" si="32"/>
        <v>0</v>
      </c>
      <c r="BI210" s="86">
        <f t="shared" si="33"/>
        <v>0</v>
      </c>
      <c r="BJ210" s="12" t="s">
        <v>88</v>
      </c>
      <c r="BK210" s="86">
        <f t="shared" si="34"/>
        <v>0</v>
      </c>
      <c r="BL210" s="12" t="s">
        <v>224</v>
      </c>
      <c r="BM210" s="145" t="s">
        <v>414</v>
      </c>
    </row>
    <row r="211" spans="2:65" s="1" customFormat="1" ht="16.5" customHeight="1">
      <c r="B211" s="114"/>
      <c r="C211" s="162" t="s">
        <v>415</v>
      </c>
      <c r="D211" s="162" t="s">
        <v>177</v>
      </c>
      <c r="E211" s="163" t="s">
        <v>416</v>
      </c>
      <c r="F211" s="164" t="s">
        <v>417</v>
      </c>
      <c r="G211" s="165" t="s">
        <v>293</v>
      </c>
      <c r="H211" s="166">
        <v>50</v>
      </c>
      <c r="I211" s="146"/>
      <c r="J211" s="147">
        <f t="shared" si="25"/>
        <v>0</v>
      </c>
      <c r="K211" s="148"/>
      <c r="L211" s="149"/>
      <c r="M211" s="150" t="s">
        <v>1</v>
      </c>
      <c r="N211" s="151" t="s">
        <v>45</v>
      </c>
      <c r="P211" s="143">
        <f t="shared" si="26"/>
        <v>0</v>
      </c>
      <c r="Q211" s="143">
        <v>0.001</v>
      </c>
      <c r="R211" s="143">
        <f t="shared" si="27"/>
        <v>0.05</v>
      </c>
      <c r="S211" s="143">
        <v>0</v>
      </c>
      <c r="T211" s="144">
        <f t="shared" si="28"/>
        <v>0</v>
      </c>
      <c r="AR211" s="145" t="s">
        <v>196</v>
      </c>
      <c r="AT211" s="145" t="s">
        <v>177</v>
      </c>
      <c r="AU211" s="145" t="s">
        <v>88</v>
      </c>
      <c r="AY211" s="12" t="s">
        <v>156</v>
      </c>
      <c r="BE211" s="86">
        <f t="shared" si="29"/>
        <v>0</v>
      </c>
      <c r="BF211" s="86">
        <f t="shared" si="30"/>
        <v>0</v>
      </c>
      <c r="BG211" s="86">
        <f t="shared" si="31"/>
        <v>0</v>
      </c>
      <c r="BH211" s="86">
        <f t="shared" si="32"/>
        <v>0</v>
      </c>
      <c r="BI211" s="86">
        <f t="shared" si="33"/>
        <v>0</v>
      </c>
      <c r="BJ211" s="12" t="s">
        <v>88</v>
      </c>
      <c r="BK211" s="86">
        <f t="shared" si="34"/>
        <v>0</v>
      </c>
      <c r="BL211" s="12" t="s">
        <v>224</v>
      </c>
      <c r="BM211" s="145" t="s">
        <v>418</v>
      </c>
    </row>
    <row r="212" spans="2:65" s="1" customFormat="1" ht="21.75" customHeight="1">
      <c r="B212" s="114"/>
      <c r="C212" s="162" t="s">
        <v>419</v>
      </c>
      <c r="D212" s="162" t="s">
        <v>177</v>
      </c>
      <c r="E212" s="163" t="s">
        <v>420</v>
      </c>
      <c r="F212" s="164" t="s">
        <v>421</v>
      </c>
      <c r="G212" s="165" t="s">
        <v>422</v>
      </c>
      <c r="H212" s="166">
        <v>4.7</v>
      </c>
      <c r="I212" s="146"/>
      <c r="J212" s="147">
        <f t="shared" si="25"/>
        <v>0</v>
      </c>
      <c r="K212" s="148"/>
      <c r="L212" s="149"/>
      <c r="M212" s="150" t="s">
        <v>1</v>
      </c>
      <c r="N212" s="151" t="s">
        <v>45</v>
      </c>
      <c r="P212" s="143">
        <f t="shared" si="26"/>
        <v>0</v>
      </c>
      <c r="Q212" s="143">
        <v>0</v>
      </c>
      <c r="R212" s="143">
        <f t="shared" si="27"/>
        <v>0</v>
      </c>
      <c r="S212" s="143">
        <v>0</v>
      </c>
      <c r="T212" s="144">
        <f t="shared" si="28"/>
        <v>0</v>
      </c>
      <c r="AR212" s="145" t="s">
        <v>196</v>
      </c>
      <c r="AT212" s="145" t="s">
        <v>177</v>
      </c>
      <c r="AU212" s="145" t="s">
        <v>88</v>
      </c>
      <c r="AY212" s="12" t="s">
        <v>156</v>
      </c>
      <c r="BE212" s="86">
        <f t="shared" si="29"/>
        <v>0</v>
      </c>
      <c r="BF212" s="86">
        <f t="shared" si="30"/>
        <v>0</v>
      </c>
      <c r="BG212" s="86">
        <f t="shared" si="31"/>
        <v>0</v>
      </c>
      <c r="BH212" s="86">
        <f t="shared" si="32"/>
        <v>0</v>
      </c>
      <c r="BI212" s="86">
        <f t="shared" si="33"/>
        <v>0</v>
      </c>
      <c r="BJ212" s="12" t="s">
        <v>88</v>
      </c>
      <c r="BK212" s="86">
        <f t="shared" si="34"/>
        <v>0</v>
      </c>
      <c r="BL212" s="12" t="s">
        <v>224</v>
      </c>
      <c r="BM212" s="145" t="s">
        <v>423</v>
      </c>
    </row>
    <row r="213" spans="2:65" s="1" customFormat="1" ht="24.2" customHeight="1">
      <c r="B213" s="114"/>
      <c r="C213" s="162" t="s">
        <v>424</v>
      </c>
      <c r="D213" s="162" t="s">
        <v>177</v>
      </c>
      <c r="E213" s="163" t="s">
        <v>425</v>
      </c>
      <c r="F213" s="164" t="s">
        <v>426</v>
      </c>
      <c r="G213" s="165" t="s">
        <v>160</v>
      </c>
      <c r="H213" s="166">
        <v>1</v>
      </c>
      <c r="I213" s="146"/>
      <c r="J213" s="147">
        <f t="shared" si="25"/>
        <v>0</v>
      </c>
      <c r="K213" s="148"/>
      <c r="L213" s="149"/>
      <c r="M213" s="150" t="s">
        <v>1</v>
      </c>
      <c r="N213" s="151" t="s">
        <v>45</v>
      </c>
      <c r="P213" s="143">
        <f t="shared" si="26"/>
        <v>0</v>
      </c>
      <c r="Q213" s="143">
        <v>0</v>
      </c>
      <c r="R213" s="143">
        <f t="shared" si="27"/>
        <v>0</v>
      </c>
      <c r="S213" s="143">
        <v>0</v>
      </c>
      <c r="T213" s="144">
        <f t="shared" si="28"/>
        <v>0</v>
      </c>
      <c r="AR213" s="145" t="s">
        <v>196</v>
      </c>
      <c r="AT213" s="145" t="s">
        <v>177</v>
      </c>
      <c r="AU213" s="145" t="s">
        <v>88</v>
      </c>
      <c r="AY213" s="12" t="s">
        <v>156</v>
      </c>
      <c r="BE213" s="86">
        <f t="shared" si="29"/>
        <v>0</v>
      </c>
      <c r="BF213" s="86">
        <f t="shared" si="30"/>
        <v>0</v>
      </c>
      <c r="BG213" s="86">
        <f t="shared" si="31"/>
        <v>0</v>
      </c>
      <c r="BH213" s="86">
        <f t="shared" si="32"/>
        <v>0</v>
      </c>
      <c r="BI213" s="86">
        <f t="shared" si="33"/>
        <v>0</v>
      </c>
      <c r="BJ213" s="12" t="s">
        <v>88</v>
      </c>
      <c r="BK213" s="86">
        <f t="shared" si="34"/>
        <v>0</v>
      </c>
      <c r="BL213" s="12" t="s">
        <v>224</v>
      </c>
      <c r="BM213" s="145" t="s">
        <v>427</v>
      </c>
    </row>
    <row r="214" spans="2:65" s="1" customFormat="1" ht="16.5" customHeight="1">
      <c r="B214" s="114"/>
      <c r="C214" s="157" t="s">
        <v>428</v>
      </c>
      <c r="D214" s="157" t="s">
        <v>157</v>
      </c>
      <c r="E214" s="158" t="s">
        <v>429</v>
      </c>
      <c r="F214" s="159" t="s">
        <v>430</v>
      </c>
      <c r="G214" s="160" t="s">
        <v>323</v>
      </c>
      <c r="H214" s="161">
        <v>20</v>
      </c>
      <c r="I214" s="139"/>
      <c r="J214" s="140">
        <f t="shared" si="25"/>
        <v>0</v>
      </c>
      <c r="K214" s="141"/>
      <c r="L214" s="29"/>
      <c r="M214" s="142" t="s">
        <v>1</v>
      </c>
      <c r="N214" s="113" t="s">
        <v>45</v>
      </c>
      <c r="P214" s="143">
        <f t="shared" si="26"/>
        <v>0</v>
      </c>
      <c r="Q214" s="143">
        <v>0</v>
      </c>
      <c r="R214" s="143">
        <f t="shared" si="27"/>
        <v>0</v>
      </c>
      <c r="S214" s="143">
        <v>0</v>
      </c>
      <c r="T214" s="144">
        <f t="shared" si="28"/>
        <v>0</v>
      </c>
      <c r="AR214" s="145" t="s">
        <v>224</v>
      </c>
      <c r="AT214" s="145" t="s">
        <v>157</v>
      </c>
      <c r="AU214" s="145" t="s">
        <v>88</v>
      </c>
      <c r="AY214" s="12" t="s">
        <v>156</v>
      </c>
      <c r="BE214" s="86">
        <f t="shared" si="29"/>
        <v>0</v>
      </c>
      <c r="BF214" s="86">
        <f t="shared" si="30"/>
        <v>0</v>
      </c>
      <c r="BG214" s="86">
        <f t="shared" si="31"/>
        <v>0</v>
      </c>
      <c r="BH214" s="86">
        <f t="shared" si="32"/>
        <v>0</v>
      </c>
      <c r="BI214" s="86">
        <f t="shared" si="33"/>
        <v>0</v>
      </c>
      <c r="BJ214" s="12" t="s">
        <v>88</v>
      </c>
      <c r="BK214" s="86">
        <f t="shared" si="34"/>
        <v>0</v>
      </c>
      <c r="BL214" s="12" t="s">
        <v>224</v>
      </c>
      <c r="BM214" s="145" t="s">
        <v>431</v>
      </c>
    </row>
    <row r="215" spans="2:63" s="10" customFormat="1" ht="25.9" customHeight="1">
      <c r="B215" s="129"/>
      <c r="D215" s="130" t="s">
        <v>79</v>
      </c>
      <c r="E215" s="131" t="s">
        <v>432</v>
      </c>
      <c r="F215" s="131" t="s">
        <v>433</v>
      </c>
      <c r="I215" s="132"/>
      <c r="J215" s="133">
        <f>BK215</f>
        <v>0</v>
      </c>
      <c r="L215" s="129"/>
      <c r="M215" s="134"/>
      <c r="P215" s="135">
        <f>SUM(P216:P246)</f>
        <v>0</v>
      </c>
      <c r="R215" s="135">
        <f>SUM(R216:R246)</f>
        <v>40.17168796</v>
      </c>
      <c r="T215" s="136">
        <f>SUM(T216:T246)</f>
        <v>0.8039999999999999</v>
      </c>
      <c r="AR215" s="130" t="s">
        <v>88</v>
      </c>
      <c r="AT215" s="137" t="s">
        <v>79</v>
      </c>
      <c r="AU215" s="137" t="s">
        <v>80</v>
      </c>
      <c r="AY215" s="130" t="s">
        <v>156</v>
      </c>
      <c r="BK215" s="138">
        <f>SUM(BK216:BK246)</f>
        <v>0</v>
      </c>
    </row>
    <row r="216" spans="2:65" s="1" customFormat="1" ht="16.5" customHeight="1">
      <c r="B216" s="114"/>
      <c r="C216" s="162" t="s">
        <v>434</v>
      </c>
      <c r="D216" s="162" t="s">
        <v>177</v>
      </c>
      <c r="E216" s="163" t="s">
        <v>178</v>
      </c>
      <c r="F216" s="164" t="s">
        <v>179</v>
      </c>
      <c r="G216" s="165" t="s">
        <v>180</v>
      </c>
      <c r="H216" s="166">
        <v>0.162</v>
      </c>
      <c r="I216" s="146"/>
      <c r="J216" s="147">
        <f aca="true" t="shared" si="35" ref="J216:J246">ROUND(I216*H216,2)</f>
        <v>0</v>
      </c>
      <c r="K216" s="148"/>
      <c r="L216" s="149"/>
      <c r="M216" s="150" t="s">
        <v>1</v>
      </c>
      <c r="N216" s="151" t="s">
        <v>45</v>
      </c>
      <c r="P216" s="143">
        <f aca="true" t="shared" si="36" ref="P216:P246">O216*H216</f>
        <v>0</v>
      </c>
      <c r="Q216" s="143">
        <v>3.77796</v>
      </c>
      <c r="R216" s="143">
        <f aca="true" t="shared" si="37" ref="R216:R246">Q216*H216</f>
        <v>0.6120295200000001</v>
      </c>
      <c r="S216" s="143">
        <v>0</v>
      </c>
      <c r="T216" s="144">
        <f aca="true" t="shared" si="38" ref="T216:T246">S216*H216</f>
        <v>0</v>
      </c>
      <c r="AR216" s="145" t="s">
        <v>196</v>
      </c>
      <c r="AT216" s="145" t="s">
        <v>177</v>
      </c>
      <c r="AU216" s="145" t="s">
        <v>88</v>
      </c>
      <c r="AY216" s="12" t="s">
        <v>156</v>
      </c>
      <c r="BE216" s="86">
        <f aca="true" t="shared" si="39" ref="BE216:BE246">IF(N216="základní",J216,0)</f>
        <v>0</v>
      </c>
      <c r="BF216" s="86">
        <f aca="true" t="shared" si="40" ref="BF216:BF246">IF(N216="snížená",J216,0)</f>
        <v>0</v>
      </c>
      <c r="BG216" s="86">
        <f aca="true" t="shared" si="41" ref="BG216:BG246">IF(N216="zákl. přenesená",J216,0)</f>
        <v>0</v>
      </c>
      <c r="BH216" s="86">
        <f aca="true" t="shared" si="42" ref="BH216:BH246">IF(N216="sníž. přenesená",J216,0)</f>
        <v>0</v>
      </c>
      <c r="BI216" s="86">
        <f aca="true" t="shared" si="43" ref="BI216:BI246">IF(N216="nulová",J216,0)</f>
        <v>0</v>
      </c>
      <c r="BJ216" s="12" t="s">
        <v>88</v>
      </c>
      <c r="BK216" s="86">
        <f aca="true" t="shared" si="44" ref="BK216:BK246">ROUND(I216*H216,2)</f>
        <v>0</v>
      </c>
      <c r="BL216" s="12" t="s">
        <v>224</v>
      </c>
      <c r="BM216" s="145" t="s">
        <v>435</v>
      </c>
    </row>
    <row r="217" spans="2:65" s="1" customFormat="1" ht="16.5" customHeight="1">
      <c r="B217" s="114"/>
      <c r="C217" s="157" t="s">
        <v>436</v>
      </c>
      <c r="D217" s="157" t="s">
        <v>157</v>
      </c>
      <c r="E217" s="158" t="s">
        <v>252</v>
      </c>
      <c r="F217" s="159" t="s">
        <v>253</v>
      </c>
      <c r="G217" s="160" t="s">
        <v>170</v>
      </c>
      <c r="H217" s="161">
        <v>160</v>
      </c>
      <c r="I217" s="139"/>
      <c r="J217" s="140">
        <f t="shared" si="35"/>
        <v>0</v>
      </c>
      <c r="K217" s="141"/>
      <c r="L217" s="29"/>
      <c r="M217" s="142" t="s">
        <v>1</v>
      </c>
      <c r="N217" s="113" t="s">
        <v>45</v>
      </c>
      <c r="P217" s="143">
        <f t="shared" si="36"/>
        <v>0</v>
      </c>
      <c r="Q217" s="143">
        <v>0</v>
      </c>
      <c r="R217" s="143">
        <f t="shared" si="37"/>
        <v>0</v>
      </c>
      <c r="S217" s="143">
        <v>0</v>
      </c>
      <c r="T217" s="144">
        <f t="shared" si="38"/>
        <v>0</v>
      </c>
      <c r="AR217" s="145" t="s">
        <v>224</v>
      </c>
      <c r="AT217" s="145" t="s">
        <v>157</v>
      </c>
      <c r="AU217" s="145" t="s">
        <v>88</v>
      </c>
      <c r="AY217" s="12" t="s">
        <v>156</v>
      </c>
      <c r="BE217" s="86">
        <f t="shared" si="39"/>
        <v>0</v>
      </c>
      <c r="BF217" s="86">
        <f t="shared" si="40"/>
        <v>0</v>
      </c>
      <c r="BG217" s="86">
        <f t="shared" si="41"/>
        <v>0</v>
      </c>
      <c r="BH217" s="86">
        <f t="shared" si="42"/>
        <v>0</v>
      </c>
      <c r="BI217" s="86">
        <f t="shared" si="43"/>
        <v>0</v>
      </c>
      <c r="BJ217" s="12" t="s">
        <v>88</v>
      </c>
      <c r="BK217" s="86">
        <f t="shared" si="44"/>
        <v>0</v>
      </c>
      <c r="BL217" s="12" t="s">
        <v>224</v>
      </c>
      <c r="BM217" s="145" t="s">
        <v>437</v>
      </c>
    </row>
    <row r="218" spans="2:65" s="1" customFormat="1" ht="24.2" customHeight="1">
      <c r="B218" s="114"/>
      <c r="C218" s="157" t="s">
        <v>438</v>
      </c>
      <c r="D218" s="157" t="s">
        <v>157</v>
      </c>
      <c r="E218" s="158" t="s">
        <v>248</v>
      </c>
      <c r="F218" s="159" t="s">
        <v>249</v>
      </c>
      <c r="G218" s="160" t="s">
        <v>170</v>
      </c>
      <c r="H218" s="161">
        <v>160</v>
      </c>
      <c r="I218" s="139"/>
      <c r="J218" s="140">
        <f t="shared" si="35"/>
        <v>0</v>
      </c>
      <c r="K218" s="141"/>
      <c r="L218" s="29"/>
      <c r="M218" s="142" t="s">
        <v>1</v>
      </c>
      <c r="N218" s="113" t="s">
        <v>45</v>
      </c>
      <c r="P218" s="143">
        <f t="shared" si="36"/>
        <v>0</v>
      </c>
      <c r="Q218" s="143">
        <v>0</v>
      </c>
      <c r="R218" s="143">
        <f t="shared" si="37"/>
        <v>0</v>
      </c>
      <c r="S218" s="143">
        <v>0</v>
      </c>
      <c r="T218" s="144">
        <f t="shared" si="38"/>
        <v>0</v>
      </c>
      <c r="AR218" s="145" t="s">
        <v>224</v>
      </c>
      <c r="AT218" s="145" t="s">
        <v>157</v>
      </c>
      <c r="AU218" s="145" t="s">
        <v>88</v>
      </c>
      <c r="AY218" s="12" t="s">
        <v>156</v>
      </c>
      <c r="BE218" s="86">
        <f t="shared" si="39"/>
        <v>0</v>
      </c>
      <c r="BF218" s="86">
        <f t="shared" si="40"/>
        <v>0</v>
      </c>
      <c r="BG218" s="86">
        <f t="shared" si="41"/>
        <v>0</v>
      </c>
      <c r="BH218" s="86">
        <f t="shared" si="42"/>
        <v>0</v>
      </c>
      <c r="BI218" s="86">
        <f t="shared" si="43"/>
        <v>0</v>
      </c>
      <c r="BJ218" s="12" t="s">
        <v>88</v>
      </c>
      <c r="BK218" s="86">
        <f t="shared" si="44"/>
        <v>0</v>
      </c>
      <c r="BL218" s="12" t="s">
        <v>224</v>
      </c>
      <c r="BM218" s="145" t="s">
        <v>439</v>
      </c>
    </row>
    <row r="219" spans="2:65" s="1" customFormat="1" ht="33" customHeight="1">
      <c r="B219" s="114"/>
      <c r="C219" s="162" t="s">
        <v>440</v>
      </c>
      <c r="D219" s="162" t="s">
        <v>177</v>
      </c>
      <c r="E219" s="163" t="s">
        <v>256</v>
      </c>
      <c r="F219" s="164" t="s">
        <v>257</v>
      </c>
      <c r="G219" s="165" t="s">
        <v>170</v>
      </c>
      <c r="H219" s="166">
        <v>160</v>
      </c>
      <c r="I219" s="146"/>
      <c r="J219" s="147">
        <f t="shared" si="35"/>
        <v>0</v>
      </c>
      <c r="K219" s="148"/>
      <c r="L219" s="149"/>
      <c r="M219" s="150" t="s">
        <v>1</v>
      </c>
      <c r="N219" s="151" t="s">
        <v>45</v>
      </c>
      <c r="P219" s="143">
        <f t="shared" si="36"/>
        <v>0</v>
      </c>
      <c r="Q219" s="143">
        <v>0.00069</v>
      </c>
      <c r="R219" s="143">
        <f t="shared" si="37"/>
        <v>0.1104</v>
      </c>
      <c r="S219" s="143">
        <v>0</v>
      </c>
      <c r="T219" s="144">
        <f t="shared" si="38"/>
        <v>0</v>
      </c>
      <c r="AR219" s="145" t="s">
        <v>196</v>
      </c>
      <c r="AT219" s="145" t="s">
        <v>177</v>
      </c>
      <c r="AU219" s="145" t="s">
        <v>88</v>
      </c>
      <c r="AY219" s="12" t="s">
        <v>156</v>
      </c>
      <c r="BE219" s="86">
        <f t="shared" si="39"/>
        <v>0</v>
      </c>
      <c r="BF219" s="86">
        <f t="shared" si="40"/>
        <v>0</v>
      </c>
      <c r="BG219" s="86">
        <f t="shared" si="41"/>
        <v>0</v>
      </c>
      <c r="BH219" s="86">
        <f t="shared" si="42"/>
        <v>0</v>
      </c>
      <c r="BI219" s="86">
        <f t="shared" si="43"/>
        <v>0</v>
      </c>
      <c r="BJ219" s="12" t="s">
        <v>88</v>
      </c>
      <c r="BK219" s="86">
        <f t="shared" si="44"/>
        <v>0</v>
      </c>
      <c r="BL219" s="12" t="s">
        <v>224</v>
      </c>
      <c r="BM219" s="145" t="s">
        <v>441</v>
      </c>
    </row>
    <row r="220" spans="2:65" s="1" customFormat="1" ht="16.5" customHeight="1">
      <c r="B220" s="114"/>
      <c r="C220" s="157" t="s">
        <v>442</v>
      </c>
      <c r="D220" s="157" t="s">
        <v>157</v>
      </c>
      <c r="E220" s="158" t="s">
        <v>264</v>
      </c>
      <c r="F220" s="159" t="s">
        <v>265</v>
      </c>
      <c r="G220" s="160" t="s">
        <v>170</v>
      </c>
      <c r="H220" s="161">
        <v>80</v>
      </c>
      <c r="I220" s="139"/>
      <c r="J220" s="140">
        <f t="shared" si="35"/>
        <v>0</v>
      </c>
      <c r="K220" s="141"/>
      <c r="L220" s="29"/>
      <c r="M220" s="142" t="s">
        <v>1</v>
      </c>
      <c r="N220" s="113" t="s">
        <v>45</v>
      </c>
      <c r="P220" s="143">
        <f t="shared" si="36"/>
        <v>0</v>
      </c>
      <c r="Q220" s="143">
        <v>9E-05</v>
      </c>
      <c r="R220" s="143">
        <f t="shared" si="37"/>
        <v>0.007200000000000001</v>
      </c>
      <c r="S220" s="143">
        <v>0</v>
      </c>
      <c r="T220" s="144">
        <f t="shared" si="38"/>
        <v>0</v>
      </c>
      <c r="AR220" s="145" t="s">
        <v>209</v>
      </c>
      <c r="AT220" s="145" t="s">
        <v>157</v>
      </c>
      <c r="AU220" s="145" t="s">
        <v>88</v>
      </c>
      <c r="AY220" s="12" t="s">
        <v>156</v>
      </c>
      <c r="BE220" s="86">
        <f t="shared" si="39"/>
        <v>0</v>
      </c>
      <c r="BF220" s="86">
        <f t="shared" si="40"/>
        <v>0</v>
      </c>
      <c r="BG220" s="86">
        <f t="shared" si="41"/>
        <v>0</v>
      </c>
      <c r="BH220" s="86">
        <f t="shared" si="42"/>
        <v>0</v>
      </c>
      <c r="BI220" s="86">
        <f t="shared" si="43"/>
        <v>0</v>
      </c>
      <c r="BJ220" s="12" t="s">
        <v>88</v>
      </c>
      <c r="BK220" s="86">
        <f t="shared" si="44"/>
        <v>0</v>
      </c>
      <c r="BL220" s="12" t="s">
        <v>209</v>
      </c>
      <c r="BM220" s="145" t="s">
        <v>443</v>
      </c>
    </row>
    <row r="221" spans="2:65" s="1" customFormat="1" ht="24.2" customHeight="1">
      <c r="B221" s="114"/>
      <c r="C221" s="162" t="s">
        <v>444</v>
      </c>
      <c r="D221" s="162" t="s">
        <v>177</v>
      </c>
      <c r="E221" s="163" t="s">
        <v>260</v>
      </c>
      <c r="F221" s="164" t="s">
        <v>261</v>
      </c>
      <c r="G221" s="165" t="s">
        <v>170</v>
      </c>
      <c r="H221" s="166">
        <v>80</v>
      </c>
      <c r="I221" s="146"/>
      <c r="J221" s="147">
        <f t="shared" si="35"/>
        <v>0</v>
      </c>
      <c r="K221" s="148"/>
      <c r="L221" s="149"/>
      <c r="M221" s="150" t="s">
        <v>1</v>
      </c>
      <c r="N221" s="151" t="s">
        <v>45</v>
      </c>
      <c r="P221" s="143">
        <f t="shared" si="36"/>
        <v>0</v>
      </c>
      <c r="Q221" s="143">
        <v>2E-05</v>
      </c>
      <c r="R221" s="143">
        <f t="shared" si="37"/>
        <v>0.0016</v>
      </c>
      <c r="S221" s="143">
        <v>0</v>
      </c>
      <c r="T221" s="144">
        <f t="shared" si="38"/>
        <v>0</v>
      </c>
      <c r="AR221" s="145" t="s">
        <v>445</v>
      </c>
      <c r="AT221" s="145" t="s">
        <v>177</v>
      </c>
      <c r="AU221" s="145" t="s">
        <v>88</v>
      </c>
      <c r="AY221" s="12" t="s">
        <v>156</v>
      </c>
      <c r="BE221" s="86">
        <f t="shared" si="39"/>
        <v>0</v>
      </c>
      <c r="BF221" s="86">
        <f t="shared" si="40"/>
        <v>0</v>
      </c>
      <c r="BG221" s="86">
        <f t="shared" si="41"/>
        <v>0</v>
      </c>
      <c r="BH221" s="86">
        <f t="shared" si="42"/>
        <v>0</v>
      </c>
      <c r="BI221" s="86">
        <f t="shared" si="43"/>
        <v>0</v>
      </c>
      <c r="BJ221" s="12" t="s">
        <v>88</v>
      </c>
      <c r="BK221" s="86">
        <f t="shared" si="44"/>
        <v>0</v>
      </c>
      <c r="BL221" s="12" t="s">
        <v>209</v>
      </c>
      <c r="BM221" s="145" t="s">
        <v>446</v>
      </c>
    </row>
    <row r="222" spans="2:65" s="1" customFormat="1" ht="24.2" customHeight="1">
      <c r="B222" s="114"/>
      <c r="C222" s="157" t="s">
        <v>447</v>
      </c>
      <c r="D222" s="157" t="s">
        <v>157</v>
      </c>
      <c r="E222" s="158" t="s">
        <v>448</v>
      </c>
      <c r="F222" s="159" t="s">
        <v>223</v>
      </c>
      <c r="G222" s="160" t="s">
        <v>194</v>
      </c>
      <c r="H222" s="161">
        <v>6.7</v>
      </c>
      <c r="I222" s="139"/>
      <c r="J222" s="140">
        <f t="shared" si="35"/>
        <v>0</v>
      </c>
      <c r="K222" s="141"/>
      <c r="L222" s="29"/>
      <c r="M222" s="142" t="s">
        <v>1</v>
      </c>
      <c r="N222" s="113" t="s">
        <v>45</v>
      </c>
      <c r="P222" s="143">
        <f t="shared" si="36"/>
        <v>0</v>
      </c>
      <c r="Q222" s="143">
        <v>0</v>
      </c>
      <c r="R222" s="143">
        <f t="shared" si="37"/>
        <v>0</v>
      </c>
      <c r="S222" s="143">
        <v>0.12</v>
      </c>
      <c r="T222" s="144">
        <f t="shared" si="38"/>
        <v>0.8039999999999999</v>
      </c>
      <c r="AR222" s="145" t="s">
        <v>224</v>
      </c>
      <c r="AT222" s="145" t="s">
        <v>157</v>
      </c>
      <c r="AU222" s="145" t="s">
        <v>88</v>
      </c>
      <c r="AY222" s="12" t="s">
        <v>156</v>
      </c>
      <c r="BE222" s="86">
        <f t="shared" si="39"/>
        <v>0</v>
      </c>
      <c r="BF222" s="86">
        <f t="shared" si="40"/>
        <v>0</v>
      </c>
      <c r="BG222" s="86">
        <f t="shared" si="41"/>
        <v>0</v>
      </c>
      <c r="BH222" s="86">
        <f t="shared" si="42"/>
        <v>0</v>
      </c>
      <c r="BI222" s="86">
        <f t="shared" si="43"/>
        <v>0</v>
      </c>
      <c r="BJ222" s="12" t="s">
        <v>88</v>
      </c>
      <c r="BK222" s="86">
        <f t="shared" si="44"/>
        <v>0</v>
      </c>
      <c r="BL222" s="12" t="s">
        <v>224</v>
      </c>
      <c r="BM222" s="145" t="s">
        <v>449</v>
      </c>
    </row>
    <row r="223" spans="2:65" s="1" customFormat="1" ht="24.2" customHeight="1">
      <c r="B223" s="114"/>
      <c r="C223" s="157" t="s">
        <v>450</v>
      </c>
      <c r="D223" s="157" t="s">
        <v>157</v>
      </c>
      <c r="E223" s="158" t="s">
        <v>451</v>
      </c>
      <c r="F223" s="159" t="s">
        <v>452</v>
      </c>
      <c r="G223" s="160" t="s">
        <v>170</v>
      </c>
      <c r="H223" s="161">
        <v>13.4</v>
      </c>
      <c r="I223" s="139"/>
      <c r="J223" s="140">
        <f t="shared" si="35"/>
        <v>0</v>
      </c>
      <c r="K223" s="141"/>
      <c r="L223" s="29"/>
      <c r="M223" s="142" t="s">
        <v>1</v>
      </c>
      <c r="N223" s="113" t="s">
        <v>45</v>
      </c>
      <c r="P223" s="143">
        <f t="shared" si="36"/>
        <v>0</v>
      </c>
      <c r="Q223" s="143">
        <v>3E-05</v>
      </c>
      <c r="R223" s="143">
        <f t="shared" si="37"/>
        <v>0.000402</v>
      </c>
      <c r="S223" s="143">
        <v>0</v>
      </c>
      <c r="T223" s="144">
        <f t="shared" si="38"/>
        <v>0</v>
      </c>
      <c r="AR223" s="145" t="s">
        <v>224</v>
      </c>
      <c r="AT223" s="145" t="s">
        <v>157</v>
      </c>
      <c r="AU223" s="145" t="s">
        <v>88</v>
      </c>
      <c r="AY223" s="12" t="s">
        <v>156</v>
      </c>
      <c r="BE223" s="86">
        <f t="shared" si="39"/>
        <v>0</v>
      </c>
      <c r="BF223" s="86">
        <f t="shared" si="40"/>
        <v>0</v>
      </c>
      <c r="BG223" s="86">
        <f t="shared" si="41"/>
        <v>0</v>
      </c>
      <c r="BH223" s="86">
        <f t="shared" si="42"/>
        <v>0</v>
      </c>
      <c r="BI223" s="86">
        <f t="shared" si="43"/>
        <v>0</v>
      </c>
      <c r="BJ223" s="12" t="s">
        <v>88</v>
      </c>
      <c r="BK223" s="86">
        <f t="shared" si="44"/>
        <v>0</v>
      </c>
      <c r="BL223" s="12" t="s">
        <v>224</v>
      </c>
      <c r="BM223" s="145" t="s">
        <v>453</v>
      </c>
    </row>
    <row r="224" spans="2:65" s="1" customFormat="1" ht="33" customHeight="1">
      <c r="B224" s="114"/>
      <c r="C224" s="157" t="s">
        <v>454</v>
      </c>
      <c r="D224" s="157" t="s">
        <v>157</v>
      </c>
      <c r="E224" s="158" t="s">
        <v>455</v>
      </c>
      <c r="F224" s="159" t="s">
        <v>456</v>
      </c>
      <c r="G224" s="160" t="s">
        <v>219</v>
      </c>
      <c r="H224" s="161">
        <v>1.766</v>
      </c>
      <c r="I224" s="139"/>
      <c r="J224" s="140">
        <f t="shared" si="35"/>
        <v>0</v>
      </c>
      <c r="K224" s="141"/>
      <c r="L224" s="29"/>
      <c r="M224" s="142" t="s">
        <v>1</v>
      </c>
      <c r="N224" s="113" t="s">
        <v>45</v>
      </c>
      <c r="P224" s="143">
        <f t="shared" si="36"/>
        <v>0</v>
      </c>
      <c r="Q224" s="143">
        <v>0</v>
      </c>
      <c r="R224" s="143">
        <f t="shared" si="37"/>
        <v>0</v>
      </c>
      <c r="S224" s="143">
        <v>0</v>
      </c>
      <c r="T224" s="144">
        <f t="shared" si="38"/>
        <v>0</v>
      </c>
      <c r="AR224" s="145" t="s">
        <v>224</v>
      </c>
      <c r="AT224" s="145" t="s">
        <v>157</v>
      </c>
      <c r="AU224" s="145" t="s">
        <v>88</v>
      </c>
      <c r="AY224" s="12" t="s">
        <v>156</v>
      </c>
      <c r="BE224" s="86">
        <f t="shared" si="39"/>
        <v>0</v>
      </c>
      <c r="BF224" s="86">
        <f t="shared" si="40"/>
        <v>0</v>
      </c>
      <c r="BG224" s="86">
        <f t="shared" si="41"/>
        <v>0</v>
      </c>
      <c r="BH224" s="86">
        <f t="shared" si="42"/>
        <v>0</v>
      </c>
      <c r="BI224" s="86">
        <f t="shared" si="43"/>
        <v>0</v>
      </c>
      <c r="BJ224" s="12" t="s">
        <v>88</v>
      </c>
      <c r="BK224" s="86">
        <f t="shared" si="44"/>
        <v>0</v>
      </c>
      <c r="BL224" s="12" t="s">
        <v>224</v>
      </c>
      <c r="BM224" s="145" t="s">
        <v>457</v>
      </c>
    </row>
    <row r="225" spans="2:65" s="1" customFormat="1" ht="16.5" customHeight="1">
      <c r="B225" s="114"/>
      <c r="C225" s="162" t="s">
        <v>458</v>
      </c>
      <c r="D225" s="162" t="s">
        <v>177</v>
      </c>
      <c r="E225" s="163" t="s">
        <v>459</v>
      </c>
      <c r="F225" s="164" t="s">
        <v>460</v>
      </c>
      <c r="G225" s="165" t="s">
        <v>219</v>
      </c>
      <c r="H225" s="166">
        <v>3.81</v>
      </c>
      <c r="I225" s="146"/>
      <c r="J225" s="147">
        <f t="shared" si="35"/>
        <v>0</v>
      </c>
      <c r="K225" s="148"/>
      <c r="L225" s="149"/>
      <c r="M225" s="150" t="s">
        <v>1</v>
      </c>
      <c r="N225" s="151" t="s">
        <v>45</v>
      </c>
      <c r="P225" s="143">
        <f t="shared" si="36"/>
        <v>0</v>
      </c>
      <c r="Q225" s="143">
        <v>1</v>
      </c>
      <c r="R225" s="143">
        <f t="shared" si="37"/>
        <v>3.81</v>
      </c>
      <c r="S225" s="143">
        <v>0</v>
      </c>
      <c r="T225" s="144">
        <f t="shared" si="38"/>
        <v>0</v>
      </c>
      <c r="AR225" s="145" t="s">
        <v>196</v>
      </c>
      <c r="AT225" s="145" t="s">
        <v>177</v>
      </c>
      <c r="AU225" s="145" t="s">
        <v>88</v>
      </c>
      <c r="AY225" s="12" t="s">
        <v>156</v>
      </c>
      <c r="BE225" s="86">
        <f t="shared" si="39"/>
        <v>0</v>
      </c>
      <c r="BF225" s="86">
        <f t="shared" si="40"/>
        <v>0</v>
      </c>
      <c r="BG225" s="86">
        <f t="shared" si="41"/>
        <v>0</v>
      </c>
      <c r="BH225" s="86">
        <f t="shared" si="42"/>
        <v>0</v>
      </c>
      <c r="BI225" s="86">
        <f t="shared" si="43"/>
        <v>0</v>
      </c>
      <c r="BJ225" s="12" t="s">
        <v>88</v>
      </c>
      <c r="BK225" s="86">
        <f t="shared" si="44"/>
        <v>0</v>
      </c>
      <c r="BL225" s="12" t="s">
        <v>224</v>
      </c>
      <c r="BM225" s="145" t="s">
        <v>461</v>
      </c>
    </row>
    <row r="226" spans="2:65" s="1" customFormat="1" ht="33" customHeight="1">
      <c r="B226" s="114"/>
      <c r="C226" s="157" t="s">
        <v>462</v>
      </c>
      <c r="D226" s="157" t="s">
        <v>157</v>
      </c>
      <c r="E226" s="158" t="s">
        <v>463</v>
      </c>
      <c r="F226" s="159" t="s">
        <v>464</v>
      </c>
      <c r="G226" s="160" t="s">
        <v>194</v>
      </c>
      <c r="H226" s="161">
        <v>3.35</v>
      </c>
      <c r="I226" s="139"/>
      <c r="J226" s="140">
        <f t="shared" si="35"/>
        <v>0</v>
      </c>
      <c r="K226" s="141"/>
      <c r="L226" s="29"/>
      <c r="M226" s="142" t="s">
        <v>1</v>
      </c>
      <c r="N226" s="113" t="s">
        <v>45</v>
      </c>
      <c r="P226" s="143">
        <f t="shared" si="36"/>
        <v>0</v>
      </c>
      <c r="Q226" s="143">
        <v>0</v>
      </c>
      <c r="R226" s="143">
        <f t="shared" si="37"/>
        <v>0</v>
      </c>
      <c r="S226" s="143">
        <v>0</v>
      </c>
      <c r="T226" s="144">
        <f t="shared" si="38"/>
        <v>0</v>
      </c>
      <c r="AR226" s="145" t="s">
        <v>224</v>
      </c>
      <c r="AT226" s="145" t="s">
        <v>157</v>
      </c>
      <c r="AU226" s="145" t="s">
        <v>88</v>
      </c>
      <c r="AY226" s="12" t="s">
        <v>156</v>
      </c>
      <c r="BE226" s="86">
        <f t="shared" si="39"/>
        <v>0</v>
      </c>
      <c r="BF226" s="86">
        <f t="shared" si="40"/>
        <v>0</v>
      </c>
      <c r="BG226" s="86">
        <f t="shared" si="41"/>
        <v>0</v>
      </c>
      <c r="BH226" s="86">
        <f t="shared" si="42"/>
        <v>0</v>
      </c>
      <c r="BI226" s="86">
        <f t="shared" si="43"/>
        <v>0</v>
      </c>
      <c r="BJ226" s="12" t="s">
        <v>88</v>
      </c>
      <c r="BK226" s="86">
        <f t="shared" si="44"/>
        <v>0</v>
      </c>
      <c r="BL226" s="12" t="s">
        <v>224</v>
      </c>
      <c r="BM226" s="145" t="s">
        <v>465</v>
      </c>
    </row>
    <row r="227" spans="2:65" s="1" customFormat="1" ht="16.5" customHeight="1">
      <c r="B227" s="114"/>
      <c r="C227" s="162" t="s">
        <v>466</v>
      </c>
      <c r="D227" s="162" t="s">
        <v>177</v>
      </c>
      <c r="E227" s="163" t="s">
        <v>467</v>
      </c>
      <c r="F227" s="164" t="s">
        <v>468</v>
      </c>
      <c r="G227" s="165" t="s">
        <v>214</v>
      </c>
      <c r="H227" s="166">
        <v>0.74</v>
      </c>
      <c r="I227" s="146"/>
      <c r="J227" s="147">
        <f t="shared" si="35"/>
        <v>0</v>
      </c>
      <c r="K227" s="148"/>
      <c r="L227" s="149"/>
      <c r="M227" s="150" t="s">
        <v>1</v>
      </c>
      <c r="N227" s="151" t="s">
        <v>45</v>
      </c>
      <c r="P227" s="143">
        <f t="shared" si="36"/>
        <v>0</v>
      </c>
      <c r="Q227" s="143">
        <v>0</v>
      </c>
      <c r="R227" s="143">
        <f t="shared" si="37"/>
        <v>0</v>
      </c>
      <c r="S227" s="143">
        <v>0</v>
      </c>
      <c r="T227" s="144">
        <f t="shared" si="38"/>
        <v>0</v>
      </c>
      <c r="AR227" s="145" t="s">
        <v>196</v>
      </c>
      <c r="AT227" s="145" t="s">
        <v>177</v>
      </c>
      <c r="AU227" s="145" t="s">
        <v>88</v>
      </c>
      <c r="AY227" s="12" t="s">
        <v>156</v>
      </c>
      <c r="BE227" s="86">
        <f t="shared" si="39"/>
        <v>0</v>
      </c>
      <c r="BF227" s="86">
        <f t="shared" si="40"/>
        <v>0</v>
      </c>
      <c r="BG227" s="86">
        <f t="shared" si="41"/>
        <v>0</v>
      </c>
      <c r="BH227" s="86">
        <f t="shared" si="42"/>
        <v>0</v>
      </c>
      <c r="BI227" s="86">
        <f t="shared" si="43"/>
        <v>0</v>
      </c>
      <c r="BJ227" s="12" t="s">
        <v>88</v>
      </c>
      <c r="BK227" s="86">
        <f t="shared" si="44"/>
        <v>0</v>
      </c>
      <c r="BL227" s="12" t="s">
        <v>224</v>
      </c>
      <c r="BM227" s="145" t="s">
        <v>469</v>
      </c>
    </row>
    <row r="228" spans="2:65" s="1" customFormat="1" ht="24.2" customHeight="1">
      <c r="B228" s="114"/>
      <c r="C228" s="157" t="s">
        <v>470</v>
      </c>
      <c r="D228" s="157" t="s">
        <v>157</v>
      </c>
      <c r="E228" s="158" t="s">
        <v>471</v>
      </c>
      <c r="F228" s="159" t="s">
        <v>472</v>
      </c>
      <c r="G228" s="160" t="s">
        <v>194</v>
      </c>
      <c r="H228" s="161">
        <v>3.25</v>
      </c>
      <c r="I228" s="139"/>
      <c r="J228" s="140">
        <f t="shared" si="35"/>
        <v>0</v>
      </c>
      <c r="K228" s="141"/>
      <c r="L228" s="29"/>
      <c r="M228" s="142" t="s">
        <v>1</v>
      </c>
      <c r="N228" s="113" t="s">
        <v>45</v>
      </c>
      <c r="P228" s="143">
        <f t="shared" si="36"/>
        <v>0</v>
      </c>
      <c r="Q228" s="143">
        <v>0.15192</v>
      </c>
      <c r="R228" s="143">
        <f t="shared" si="37"/>
        <v>0.49374</v>
      </c>
      <c r="S228" s="143">
        <v>0</v>
      </c>
      <c r="T228" s="144">
        <f t="shared" si="38"/>
        <v>0</v>
      </c>
      <c r="AR228" s="145" t="s">
        <v>224</v>
      </c>
      <c r="AT228" s="145" t="s">
        <v>157</v>
      </c>
      <c r="AU228" s="145" t="s">
        <v>88</v>
      </c>
      <c r="AY228" s="12" t="s">
        <v>156</v>
      </c>
      <c r="BE228" s="86">
        <f t="shared" si="39"/>
        <v>0</v>
      </c>
      <c r="BF228" s="86">
        <f t="shared" si="40"/>
        <v>0</v>
      </c>
      <c r="BG228" s="86">
        <f t="shared" si="41"/>
        <v>0</v>
      </c>
      <c r="BH228" s="86">
        <f t="shared" si="42"/>
        <v>0</v>
      </c>
      <c r="BI228" s="86">
        <f t="shared" si="43"/>
        <v>0</v>
      </c>
      <c r="BJ228" s="12" t="s">
        <v>88</v>
      </c>
      <c r="BK228" s="86">
        <f t="shared" si="44"/>
        <v>0</v>
      </c>
      <c r="BL228" s="12" t="s">
        <v>224</v>
      </c>
      <c r="BM228" s="145" t="s">
        <v>473</v>
      </c>
    </row>
    <row r="229" spans="2:65" s="1" customFormat="1" ht="24.2" customHeight="1">
      <c r="B229" s="114"/>
      <c r="C229" s="162" t="s">
        <v>474</v>
      </c>
      <c r="D229" s="162" t="s">
        <v>177</v>
      </c>
      <c r="E229" s="163" t="s">
        <v>475</v>
      </c>
      <c r="F229" s="164" t="s">
        <v>476</v>
      </c>
      <c r="G229" s="165" t="s">
        <v>477</v>
      </c>
      <c r="H229" s="166">
        <v>5</v>
      </c>
      <c r="I229" s="146"/>
      <c r="J229" s="147">
        <f t="shared" si="35"/>
        <v>0</v>
      </c>
      <c r="K229" s="148"/>
      <c r="L229" s="149"/>
      <c r="M229" s="150" t="s">
        <v>1</v>
      </c>
      <c r="N229" s="151" t="s">
        <v>45</v>
      </c>
      <c r="P229" s="143">
        <f t="shared" si="36"/>
        <v>0</v>
      </c>
      <c r="Q229" s="143">
        <v>0.025</v>
      </c>
      <c r="R229" s="143">
        <f t="shared" si="37"/>
        <v>0.125</v>
      </c>
      <c r="S229" s="143">
        <v>0</v>
      </c>
      <c r="T229" s="144">
        <f t="shared" si="38"/>
        <v>0</v>
      </c>
      <c r="AR229" s="145" t="s">
        <v>196</v>
      </c>
      <c r="AT229" s="145" t="s">
        <v>177</v>
      </c>
      <c r="AU229" s="145" t="s">
        <v>88</v>
      </c>
      <c r="AY229" s="12" t="s">
        <v>156</v>
      </c>
      <c r="BE229" s="86">
        <f t="shared" si="39"/>
        <v>0</v>
      </c>
      <c r="BF229" s="86">
        <f t="shared" si="40"/>
        <v>0</v>
      </c>
      <c r="BG229" s="86">
        <f t="shared" si="41"/>
        <v>0</v>
      </c>
      <c r="BH229" s="86">
        <f t="shared" si="42"/>
        <v>0</v>
      </c>
      <c r="BI229" s="86">
        <f t="shared" si="43"/>
        <v>0</v>
      </c>
      <c r="BJ229" s="12" t="s">
        <v>88</v>
      </c>
      <c r="BK229" s="86">
        <f t="shared" si="44"/>
        <v>0</v>
      </c>
      <c r="BL229" s="12" t="s">
        <v>224</v>
      </c>
      <c r="BM229" s="145" t="s">
        <v>478</v>
      </c>
    </row>
    <row r="230" spans="2:65" s="1" customFormat="1" ht="21.75" customHeight="1">
      <c r="B230" s="114"/>
      <c r="C230" s="162" t="s">
        <v>479</v>
      </c>
      <c r="D230" s="162" t="s">
        <v>177</v>
      </c>
      <c r="E230" s="163" t="s">
        <v>480</v>
      </c>
      <c r="F230" s="164" t="s">
        <v>481</v>
      </c>
      <c r="G230" s="165" t="s">
        <v>219</v>
      </c>
      <c r="H230" s="166">
        <v>0.442</v>
      </c>
      <c r="I230" s="146"/>
      <c r="J230" s="147">
        <f t="shared" si="35"/>
        <v>0</v>
      </c>
      <c r="K230" s="148"/>
      <c r="L230" s="149"/>
      <c r="M230" s="150" t="s">
        <v>1</v>
      </c>
      <c r="N230" s="151" t="s">
        <v>45</v>
      </c>
      <c r="P230" s="143">
        <f t="shared" si="36"/>
        <v>0</v>
      </c>
      <c r="Q230" s="143">
        <v>1</v>
      </c>
      <c r="R230" s="143">
        <f t="shared" si="37"/>
        <v>0.442</v>
      </c>
      <c r="S230" s="143">
        <v>0</v>
      </c>
      <c r="T230" s="144">
        <f t="shared" si="38"/>
        <v>0</v>
      </c>
      <c r="AR230" s="145" t="s">
        <v>196</v>
      </c>
      <c r="AT230" s="145" t="s">
        <v>177</v>
      </c>
      <c r="AU230" s="145" t="s">
        <v>88</v>
      </c>
      <c r="AY230" s="12" t="s">
        <v>156</v>
      </c>
      <c r="BE230" s="86">
        <f t="shared" si="39"/>
        <v>0</v>
      </c>
      <c r="BF230" s="86">
        <f t="shared" si="40"/>
        <v>0</v>
      </c>
      <c r="BG230" s="86">
        <f t="shared" si="41"/>
        <v>0</v>
      </c>
      <c r="BH230" s="86">
        <f t="shared" si="42"/>
        <v>0</v>
      </c>
      <c r="BI230" s="86">
        <f t="shared" si="43"/>
        <v>0</v>
      </c>
      <c r="BJ230" s="12" t="s">
        <v>88</v>
      </c>
      <c r="BK230" s="86">
        <f t="shared" si="44"/>
        <v>0</v>
      </c>
      <c r="BL230" s="12" t="s">
        <v>224</v>
      </c>
      <c r="BM230" s="145" t="s">
        <v>482</v>
      </c>
    </row>
    <row r="231" spans="2:65" s="1" customFormat="1" ht="16.5" customHeight="1">
      <c r="B231" s="114"/>
      <c r="C231" s="162" t="s">
        <v>483</v>
      </c>
      <c r="D231" s="162" t="s">
        <v>177</v>
      </c>
      <c r="E231" s="163" t="s">
        <v>484</v>
      </c>
      <c r="F231" s="164" t="s">
        <v>485</v>
      </c>
      <c r="G231" s="165" t="s">
        <v>293</v>
      </c>
      <c r="H231" s="166">
        <v>5</v>
      </c>
      <c r="I231" s="146"/>
      <c r="J231" s="147">
        <f t="shared" si="35"/>
        <v>0</v>
      </c>
      <c r="K231" s="148"/>
      <c r="L231" s="149"/>
      <c r="M231" s="150" t="s">
        <v>1</v>
      </c>
      <c r="N231" s="151" t="s">
        <v>45</v>
      </c>
      <c r="P231" s="143">
        <f t="shared" si="36"/>
        <v>0</v>
      </c>
      <c r="Q231" s="143">
        <v>0.001</v>
      </c>
      <c r="R231" s="143">
        <f t="shared" si="37"/>
        <v>0.005</v>
      </c>
      <c r="S231" s="143">
        <v>0</v>
      </c>
      <c r="T231" s="144">
        <f t="shared" si="38"/>
        <v>0</v>
      </c>
      <c r="AR231" s="145" t="s">
        <v>196</v>
      </c>
      <c r="AT231" s="145" t="s">
        <v>177</v>
      </c>
      <c r="AU231" s="145" t="s">
        <v>88</v>
      </c>
      <c r="AY231" s="12" t="s">
        <v>156</v>
      </c>
      <c r="BE231" s="86">
        <f t="shared" si="39"/>
        <v>0</v>
      </c>
      <c r="BF231" s="86">
        <f t="shared" si="40"/>
        <v>0</v>
      </c>
      <c r="BG231" s="86">
        <f t="shared" si="41"/>
        <v>0</v>
      </c>
      <c r="BH231" s="86">
        <f t="shared" si="42"/>
        <v>0</v>
      </c>
      <c r="BI231" s="86">
        <f t="shared" si="43"/>
        <v>0</v>
      </c>
      <c r="BJ231" s="12" t="s">
        <v>88</v>
      </c>
      <c r="BK231" s="86">
        <f t="shared" si="44"/>
        <v>0</v>
      </c>
      <c r="BL231" s="12" t="s">
        <v>224</v>
      </c>
      <c r="BM231" s="145" t="s">
        <v>486</v>
      </c>
    </row>
    <row r="232" spans="2:65" s="1" customFormat="1" ht="24.2" customHeight="1">
      <c r="B232" s="114"/>
      <c r="C232" s="162" t="s">
        <v>487</v>
      </c>
      <c r="D232" s="162" t="s">
        <v>177</v>
      </c>
      <c r="E232" s="163" t="s">
        <v>488</v>
      </c>
      <c r="F232" s="164" t="s">
        <v>489</v>
      </c>
      <c r="G232" s="165" t="s">
        <v>219</v>
      </c>
      <c r="H232" s="166">
        <v>0.589</v>
      </c>
      <c r="I232" s="146"/>
      <c r="J232" s="147">
        <f t="shared" si="35"/>
        <v>0</v>
      </c>
      <c r="K232" s="148"/>
      <c r="L232" s="149"/>
      <c r="M232" s="150" t="s">
        <v>1</v>
      </c>
      <c r="N232" s="151" t="s">
        <v>45</v>
      </c>
      <c r="P232" s="143">
        <f t="shared" si="36"/>
        <v>0</v>
      </c>
      <c r="Q232" s="143">
        <v>1</v>
      </c>
      <c r="R232" s="143">
        <f t="shared" si="37"/>
        <v>0.589</v>
      </c>
      <c r="S232" s="143">
        <v>0</v>
      </c>
      <c r="T232" s="144">
        <f t="shared" si="38"/>
        <v>0</v>
      </c>
      <c r="AR232" s="145" t="s">
        <v>196</v>
      </c>
      <c r="AT232" s="145" t="s">
        <v>177</v>
      </c>
      <c r="AU232" s="145" t="s">
        <v>88</v>
      </c>
      <c r="AY232" s="12" t="s">
        <v>156</v>
      </c>
      <c r="BE232" s="86">
        <f t="shared" si="39"/>
        <v>0</v>
      </c>
      <c r="BF232" s="86">
        <f t="shared" si="40"/>
        <v>0</v>
      </c>
      <c r="BG232" s="86">
        <f t="shared" si="41"/>
        <v>0</v>
      </c>
      <c r="BH232" s="86">
        <f t="shared" si="42"/>
        <v>0</v>
      </c>
      <c r="BI232" s="86">
        <f t="shared" si="43"/>
        <v>0</v>
      </c>
      <c r="BJ232" s="12" t="s">
        <v>88</v>
      </c>
      <c r="BK232" s="86">
        <f t="shared" si="44"/>
        <v>0</v>
      </c>
      <c r="BL232" s="12" t="s">
        <v>224</v>
      </c>
      <c r="BM232" s="145" t="s">
        <v>490</v>
      </c>
    </row>
    <row r="233" spans="2:65" s="1" customFormat="1" ht="24.2" customHeight="1">
      <c r="B233" s="114"/>
      <c r="C233" s="157" t="s">
        <v>491</v>
      </c>
      <c r="D233" s="157" t="s">
        <v>157</v>
      </c>
      <c r="E233" s="158" t="s">
        <v>492</v>
      </c>
      <c r="F233" s="159" t="s">
        <v>493</v>
      </c>
      <c r="G233" s="160" t="s">
        <v>194</v>
      </c>
      <c r="H233" s="161">
        <v>6.5</v>
      </c>
      <c r="I233" s="139"/>
      <c r="J233" s="140">
        <f t="shared" si="35"/>
        <v>0</v>
      </c>
      <c r="K233" s="141"/>
      <c r="L233" s="29"/>
      <c r="M233" s="142" t="s">
        <v>1</v>
      </c>
      <c r="N233" s="113" t="s">
        <v>45</v>
      </c>
      <c r="P233" s="143">
        <f t="shared" si="36"/>
        <v>0</v>
      </c>
      <c r="Q233" s="143">
        <v>0.07596</v>
      </c>
      <c r="R233" s="143">
        <f t="shared" si="37"/>
        <v>0.49374</v>
      </c>
      <c r="S233" s="143">
        <v>0</v>
      </c>
      <c r="T233" s="144">
        <f t="shared" si="38"/>
        <v>0</v>
      </c>
      <c r="AR233" s="145" t="s">
        <v>224</v>
      </c>
      <c r="AT233" s="145" t="s">
        <v>157</v>
      </c>
      <c r="AU233" s="145" t="s">
        <v>88</v>
      </c>
      <c r="AY233" s="12" t="s">
        <v>156</v>
      </c>
      <c r="BE233" s="86">
        <f t="shared" si="39"/>
        <v>0</v>
      </c>
      <c r="BF233" s="86">
        <f t="shared" si="40"/>
        <v>0</v>
      </c>
      <c r="BG233" s="86">
        <f t="shared" si="41"/>
        <v>0</v>
      </c>
      <c r="BH233" s="86">
        <f t="shared" si="42"/>
        <v>0</v>
      </c>
      <c r="BI233" s="86">
        <f t="shared" si="43"/>
        <v>0</v>
      </c>
      <c r="BJ233" s="12" t="s">
        <v>88</v>
      </c>
      <c r="BK233" s="86">
        <f t="shared" si="44"/>
        <v>0</v>
      </c>
      <c r="BL233" s="12" t="s">
        <v>224</v>
      </c>
      <c r="BM233" s="145" t="s">
        <v>494</v>
      </c>
    </row>
    <row r="234" spans="2:65" s="1" customFormat="1" ht="24.2" customHeight="1">
      <c r="B234" s="114"/>
      <c r="C234" s="157" t="s">
        <v>495</v>
      </c>
      <c r="D234" s="157" t="s">
        <v>157</v>
      </c>
      <c r="E234" s="158" t="s">
        <v>338</v>
      </c>
      <c r="F234" s="159" t="s">
        <v>339</v>
      </c>
      <c r="G234" s="160" t="s">
        <v>219</v>
      </c>
      <c r="H234" s="161">
        <v>37.485</v>
      </c>
      <c r="I234" s="139"/>
      <c r="J234" s="140">
        <f t="shared" si="35"/>
        <v>0</v>
      </c>
      <c r="K234" s="141"/>
      <c r="L234" s="29"/>
      <c r="M234" s="142" t="s">
        <v>1</v>
      </c>
      <c r="N234" s="113" t="s">
        <v>45</v>
      </c>
      <c r="P234" s="143">
        <f t="shared" si="36"/>
        <v>0</v>
      </c>
      <c r="Q234" s="143">
        <v>0</v>
      </c>
      <c r="R234" s="143">
        <f t="shared" si="37"/>
        <v>0</v>
      </c>
      <c r="S234" s="143">
        <v>0</v>
      </c>
      <c r="T234" s="144">
        <f t="shared" si="38"/>
        <v>0</v>
      </c>
      <c r="AR234" s="145" t="s">
        <v>224</v>
      </c>
      <c r="AT234" s="145" t="s">
        <v>157</v>
      </c>
      <c r="AU234" s="145" t="s">
        <v>88</v>
      </c>
      <c r="AY234" s="12" t="s">
        <v>156</v>
      </c>
      <c r="BE234" s="86">
        <f t="shared" si="39"/>
        <v>0</v>
      </c>
      <c r="BF234" s="86">
        <f t="shared" si="40"/>
        <v>0</v>
      </c>
      <c r="BG234" s="86">
        <f t="shared" si="41"/>
        <v>0</v>
      </c>
      <c r="BH234" s="86">
        <f t="shared" si="42"/>
        <v>0</v>
      </c>
      <c r="BI234" s="86">
        <f t="shared" si="43"/>
        <v>0</v>
      </c>
      <c r="BJ234" s="12" t="s">
        <v>88</v>
      </c>
      <c r="BK234" s="86">
        <f t="shared" si="44"/>
        <v>0</v>
      </c>
      <c r="BL234" s="12" t="s">
        <v>224</v>
      </c>
      <c r="BM234" s="145" t="s">
        <v>496</v>
      </c>
    </row>
    <row r="235" spans="2:65" s="1" customFormat="1" ht="16.5" customHeight="1">
      <c r="B235" s="114"/>
      <c r="C235" s="162" t="s">
        <v>497</v>
      </c>
      <c r="D235" s="162" t="s">
        <v>177</v>
      </c>
      <c r="E235" s="163" t="s">
        <v>498</v>
      </c>
      <c r="F235" s="164" t="s">
        <v>499</v>
      </c>
      <c r="G235" s="165" t="s">
        <v>219</v>
      </c>
      <c r="H235" s="166">
        <v>33.48</v>
      </c>
      <c r="I235" s="146"/>
      <c r="J235" s="147">
        <f t="shared" si="35"/>
        <v>0</v>
      </c>
      <c r="K235" s="148"/>
      <c r="L235" s="149"/>
      <c r="M235" s="150" t="s">
        <v>1</v>
      </c>
      <c r="N235" s="151" t="s">
        <v>45</v>
      </c>
      <c r="P235" s="143">
        <f t="shared" si="36"/>
        <v>0</v>
      </c>
      <c r="Q235" s="143">
        <v>1</v>
      </c>
      <c r="R235" s="143">
        <f t="shared" si="37"/>
        <v>33.48</v>
      </c>
      <c r="S235" s="143">
        <v>0</v>
      </c>
      <c r="T235" s="144">
        <f t="shared" si="38"/>
        <v>0</v>
      </c>
      <c r="AR235" s="145" t="s">
        <v>196</v>
      </c>
      <c r="AT235" s="145" t="s">
        <v>177</v>
      </c>
      <c r="AU235" s="145" t="s">
        <v>88</v>
      </c>
      <c r="AY235" s="12" t="s">
        <v>156</v>
      </c>
      <c r="BE235" s="86">
        <f t="shared" si="39"/>
        <v>0</v>
      </c>
      <c r="BF235" s="86">
        <f t="shared" si="40"/>
        <v>0</v>
      </c>
      <c r="BG235" s="86">
        <f t="shared" si="41"/>
        <v>0</v>
      </c>
      <c r="BH235" s="86">
        <f t="shared" si="42"/>
        <v>0</v>
      </c>
      <c r="BI235" s="86">
        <f t="shared" si="43"/>
        <v>0</v>
      </c>
      <c r="BJ235" s="12" t="s">
        <v>88</v>
      </c>
      <c r="BK235" s="86">
        <f t="shared" si="44"/>
        <v>0</v>
      </c>
      <c r="BL235" s="12" t="s">
        <v>224</v>
      </c>
      <c r="BM235" s="145" t="s">
        <v>500</v>
      </c>
    </row>
    <row r="236" spans="2:65" s="1" customFormat="1" ht="24.2" customHeight="1">
      <c r="B236" s="114"/>
      <c r="C236" s="157" t="s">
        <v>501</v>
      </c>
      <c r="D236" s="157" t="s">
        <v>157</v>
      </c>
      <c r="E236" s="158" t="s">
        <v>502</v>
      </c>
      <c r="F236" s="159" t="s">
        <v>503</v>
      </c>
      <c r="G236" s="160" t="s">
        <v>170</v>
      </c>
      <c r="H236" s="161">
        <v>6.5</v>
      </c>
      <c r="I236" s="139"/>
      <c r="J236" s="140">
        <f t="shared" si="35"/>
        <v>0</v>
      </c>
      <c r="K236" s="141"/>
      <c r="L236" s="29"/>
      <c r="M236" s="142" t="s">
        <v>1</v>
      </c>
      <c r="N236" s="113" t="s">
        <v>45</v>
      </c>
      <c r="P236" s="143">
        <f t="shared" si="36"/>
        <v>0</v>
      </c>
      <c r="Q236" s="143">
        <v>0</v>
      </c>
      <c r="R236" s="143">
        <f t="shared" si="37"/>
        <v>0</v>
      </c>
      <c r="S236" s="143">
        <v>0</v>
      </c>
      <c r="T236" s="144">
        <f t="shared" si="38"/>
        <v>0</v>
      </c>
      <c r="AR236" s="145" t="s">
        <v>224</v>
      </c>
      <c r="AT236" s="145" t="s">
        <v>157</v>
      </c>
      <c r="AU236" s="145" t="s">
        <v>88</v>
      </c>
      <c r="AY236" s="12" t="s">
        <v>156</v>
      </c>
      <c r="BE236" s="86">
        <f t="shared" si="39"/>
        <v>0</v>
      </c>
      <c r="BF236" s="86">
        <f t="shared" si="40"/>
        <v>0</v>
      </c>
      <c r="BG236" s="86">
        <f t="shared" si="41"/>
        <v>0</v>
      </c>
      <c r="BH236" s="86">
        <f t="shared" si="42"/>
        <v>0</v>
      </c>
      <c r="BI236" s="86">
        <f t="shared" si="43"/>
        <v>0</v>
      </c>
      <c r="BJ236" s="12" t="s">
        <v>88</v>
      </c>
      <c r="BK236" s="86">
        <f t="shared" si="44"/>
        <v>0</v>
      </c>
      <c r="BL236" s="12" t="s">
        <v>224</v>
      </c>
      <c r="BM236" s="145" t="s">
        <v>504</v>
      </c>
    </row>
    <row r="237" spans="2:65" s="1" customFormat="1" ht="24.2" customHeight="1">
      <c r="B237" s="114"/>
      <c r="C237" s="157" t="s">
        <v>505</v>
      </c>
      <c r="D237" s="157" t="s">
        <v>157</v>
      </c>
      <c r="E237" s="158" t="s">
        <v>506</v>
      </c>
      <c r="F237" s="159" t="s">
        <v>507</v>
      </c>
      <c r="G237" s="160" t="s">
        <v>170</v>
      </c>
      <c r="H237" s="161">
        <v>6.5</v>
      </c>
      <c r="I237" s="139"/>
      <c r="J237" s="140">
        <f t="shared" si="35"/>
        <v>0</v>
      </c>
      <c r="K237" s="141"/>
      <c r="L237" s="29"/>
      <c r="M237" s="142" t="s">
        <v>1</v>
      </c>
      <c r="N237" s="113" t="s">
        <v>45</v>
      </c>
      <c r="P237" s="143">
        <f t="shared" si="36"/>
        <v>0</v>
      </c>
      <c r="Q237" s="143">
        <v>0</v>
      </c>
      <c r="R237" s="143">
        <f t="shared" si="37"/>
        <v>0</v>
      </c>
      <c r="S237" s="143">
        <v>0</v>
      </c>
      <c r="T237" s="144">
        <f t="shared" si="38"/>
        <v>0</v>
      </c>
      <c r="AR237" s="145" t="s">
        <v>224</v>
      </c>
      <c r="AT237" s="145" t="s">
        <v>157</v>
      </c>
      <c r="AU237" s="145" t="s">
        <v>88</v>
      </c>
      <c r="AY237" s="12" t="s">
        <v>156</v>
      </c>
      <c r="BE237" s="86">
        <f t="shared" si="39"/>
        <v>0</v>
      </c>
      <c r="BF237" s="86">
        <f t="shared" si="40"/>
        <v>0</v>
      </c>
      <c r="BG237" s="86">
        <f t="shared" si="41"/>
        <v>0</v>
      </c>
      <c r="BH237" s="86">
        <f t="shared" si="42"/>
        <v>0</v>
      </c>
      <c r="BI237" s="86">
        <f t="shared" si="43"/>
        <v>0</v>
      </c>
      <c r="BJ237" s="12" t="s">
        <v>88</v>
      </c>
      <c r="BK237" s="86">
        <f t="shared" si="44"/>
        <v>0</v>
      </c>
      <c r="BL237" s="12" t="s">
        <v>224</v>
      </c>
      <c r="BM237" s="145" t="s">
        <v>508</v>
      </c>
    </row>
    <row r="238" spans="2:65" s="1" customFormat="1" ht="16.5" customHeight="1">
      <c r="B238" s="114"/>
      <c r="C238" s="157" t="s">
        <v>509</v>
      </c>
      <c r="D238" s="157" t="s">
        <v>157</v>
      </c>
      <c r="E238" s="158" t="s">
        <v>231</v>
      </c>
      <c r="F238" s="159" t="s">
        <v>232</v>
      </c>
      <c r="G238" s="160" t="s">
        <v>194</v>
      </c>
      <c r="H238" s="161">
        <v>36.75</v>
      </c>
      <c r="I238" s="139"/>
      <c r="J238" s="140">
        <f t="shared" si="35"/>
        <v>0</v>
      </c>
      <c r="K238" s="141"/>
      <c r="L238" s="29"/>
      <c r="M238" s="142" t="s">
        <v>1</v>
      </c>
      <c r="N238" s="113" t="s">
        <v>45</v>
      </c>
      <c r="P238" s="143">
        <f t="shared" si="36"/>
        <v>0</v>
      </c>
      <c r="Q238" s="143">
        <v>0</v>
      </c>
      <c r="R238" s="143">
        <f t="shared" si="37"/>
        <v>0</v>
      </c>
      <c r="S238" s="143">
        <v>0</v>
      </c>
      <c r="T238" s="144">
        <f t="shared" si="38"/>
        <v>0</v>
      </c>
      <c r="AR238" s="145" t="s">
        <v>224</v>
      </c>
      <c r="AT238" s="145" t="s">
        <v>157</v>
      </c>
      <c r="AU238" s="145" t="s">
        <v>88</v>
      </c>
      <c r="AY238" s="12" t="s">
        <v>156</v>
      </c>
      <c r="BE238" s="86">
        <f t="shared" si="39"/>
        <v>0</v>
      </c>
      <c r="BF238" s="86">
        <f t="shared" si="40"/>
        <v>0</v>
      </c>
      <c r="BG238" s="86">
        <f t="shared" si="41"/>
        <v>0</v>
      </c>
      <c r="BH238" s="86">
        <f t="shared" si="42"/>
        <v>0</v>
      </c>
      <c r="BI238" s="86">
        <f t="shared" si="43"/>
        <v>0</v>
      </c>
      <c r="BJ238" s="12" t="s">
        <v>88</v>
      </c>
      <c r="BK238" s="86">
        <f t="shared" si="44"/>
        <v>0</v>
      </c>
      <c r="BL238" s="12" t="s">
        <v>224</v>
      </c>
      <c r="BM238" s="145" t="s">
        <v>510</v>
      </c>
    </row>
    <row r="239" spans="2:65" s="1" customFormat="1" ht="21.75" customHeight="1">
      <c r="B239" s="114"/>
      <c r="C239" s="157" t="s">
        <v>511</v>
      </c>
      <c r="D239" s="157" t="s">
        <v>157</v>
      </c>
      <c r="E239" s="158" t="s">
        <v>227</v>
      </c>
      <c r="F239" s="159" t="s">
        <v>228</v>
      </c>
      <c r="G239" s="160" t="s">
        <v>194</v>
      </c>
      <c r="H239" s="161">
        <v>36.75</v>
      </c>
      <c r="I239" s="139"/>
      <c r="J239" s="140">
        <f t="shared" si="35"/>
        <v>0</v>
      </c>
      <c r="K239" s="141"/>
      <c r="L239" s="29"/>
      <c r="M239" s="142" t="s">
        <v>1</v>
      </c>
      <c r="N239" s="113" t="s">
        <v>45</v>
      </c>
      <c r="P239" s="143">
        <f t="shared" si="36"/>
        <v>0</v>
      </c>
      <c r="Q239" s="143">
        <v>0</v>
      </c>
      <c r="R239" s="143">
        <f t="shared" si="37"/>
        <v>0</v>
      </c>
      <c r="S239" s="143">
        <v>0</v>
      </c>
      <c r="T239" s="144">
        <f t="shared" si="38"/>
        <v>0</v>
      </c>
      <c r="AR239" s="145" t="s">
        <v>224</v>
      </c>
      <c r="AT239" s="145" t="s">
        <v>157</v>
      </c>
      <c r="AU239" s="145" t="s">
        <v>88</v>
      </c>
      <c r="AY239" s="12" t="s">
        <v>156</v>
      </c>
      <c r="BE239" s="86">
        <f t="shared" si="39"/>
        <v>0</v>
      </c>
      <c r="BF239" s="86">
        <f t="shared" si="40"/>
        <v>0</v>
      </c>
      <c r="BG239" s="86">
        <f t="shared" si="41"/>
        <v>0</v>
      </c>
      <c r="BH239" s="86">
        <f t="shared" si="42"/>
        <v>0</v>
      </c>
      <c r="BI239" s="86">
        <f t="shared" si="43"/>
        <v>0</v>
      </c>
      <c r="BJ239" s="12" t="s">
        <v>88</v>
      </c>
      <c r="BK239" s="86">
        <f t="shared" si="44"/>
        <v>0</v>
      </c>
      <c r="BL239" s="12" t="s">
        <v>224</v>
      </c>
      <c r="BM239" s="145" t="s">
        <v>512</v>
      </c>
    </row>
    <row r="240" spans="2:65" s="1" customFormat="1" ht="24.2" customHeight="1">
      <c r="B240" s="114"/>
      <c r="C240" s="157" t="s">
        <v>513</v>
      </c>
      <c r="D240" s="157" t="s">
        <v>157</v>
      </c>
      <c r="E240" s="158" t="s">
        <v>242</v>
      </c>
      <c r="F240" s="159" t="s">
        <v>243</v>
      </c>
      <c r="G240" s="160" t="s">
        <v>170</v>
      </c>
      <c r="H240" s="161">
        <v>73.5</v>
      </c>
      <c r="I240" s="139"/>
      <c r="J240" s="140">
        <f t="shared" si="35"/>
        <v>0</v>
      </c>
      <c r="K240" s="141"/>
      <c r="L240" s="29"/>
      <c r="M240" s="142" t="s">
        <v>1</v>
      </c>
      <c r="N240" s="113" t="s">
        <v>45</v>
      </c>
      <c r="P240" s="143">
        <f t="shared" si="36"/>
        <v>0</v>
      </c>
      <c r="Q240" s="143">
        <v>0</v>
      </c>
      <c r="R240" s="143">
        <f t="shared" si="37"/>
        <v>0</v>
      </c>
      <c r="S240" s="143">
        <v>0</v>
      </c>
      <c r="T240" s="144">
        <f t="shared" si="38"/>
        <v>0</v>
      </c>
      <c r="AR240" s="145" t="s">
        <v>224</v>
      </c>
      <c r="AT240" s="145" t="s">
        <v>157</v>
      </c>
      <c r="AU240" s="145" t="s">
        <v>88</v>
      </c>
      <c r="AY240" s="12" t="s">
        <v>156</v>
      </c>
      <c r="BE240" s="86">
        <f t="shared" si="39"/>
        <v>0</v>
      </c>
      <c r="BF240" s="86">
        <f t="shared" si="40"/>
        <v>0</v>
      </c>
      <c r="BG240" s="86">
        <f t="shared" si="41"/>
        <v>0</v>
      </c>
      <c r="BH240" s="86">
        <f t="shared" si="42"/>
        <v>0</v>
      </c>
      <c r="BI240" s="86">
        <f t="shared" si="43"/>
        <v>0</v>
      </c>
      <c r="BJ240" s="12" t="s">
        <v>88</v>
      </c>
      <c r="BK240" s="86">
        <f t="shared" si="44"/>
        <v>0</v>
      </c>
      <c r="BL240" s="12" t="s">
        <v>224</v>
      </c>
      <c r="BM240" s="145" t="s">
        <v>514</v>
      </c>
    </row>
    <row r="241" spans="2:65" s="1" customFormat="1" ht="24.2" customHeight="1">
      <c r="B241" s="114"/>
      <c r="C241" s="157" t="s">
        <v>515</v>
      </c>
      <c r="D241" s="157" t="s">
        <v>157</v>
      </c>
      <c r="E241" s="158" t="s">
        <v>268</v>
      </c>
      <c r="F241" s="159" t="s">
        <v>269</v>
      </c>
      <c r="G241" s="160" t="s">
        <v>170</v>
      </c>
      <c r="H241" s="161">
        <v>73.5</v>
      </c>
      <c r="I241" s="139"/>
      <c r="J241" s="140">
        <f t="shared" si="35"/>
        <v>0</v>
      </c>
      <c r="K241" s="141"/>
      <c r="L241" s="29"/>
      <c r="M241" s="142" t="s">
        <v>1</v>
      </c>
      <c r="N241" s="113" t="s">
        <v>45</v>
      </c>
      <c r="P241" s="143">
        <f t="shared" si="36"/>
        <v>0</v>
      </c>
      <c r="Q241" s="143">
        <v>0</v>
      </c>
      <c r="R241" s="143">
        <f t="shared" si="37"/>
        <v>0</v>
      </c>
      <c r="S241" s="143">
        <v>0</v>
      </c>
      <c r="T241" s="144">
        <f t="shared" si="38"/>
        <v>0</v>
      </c>
      <c r="AR241" s="145" t="s">
        <v>224</v>
      </c>
      <c r="AT241" s="145" t="s">
        <v>157</v>
      </c>
      <c r="AU241" s="145" t="s">
        <v>88</v>
      </c>
      <c r="AY241" s="12" t="s">
        <v>156</v>
      </c>
      <c r="BE241" s="86">
        <f t="shared" si="39"/>
        <v>0</v>
      </c>
      <c r="BF241" s="86">
        <f t="shared" si="40"/>
        <v>0</v>
      </c>
      <c r="BG241" s="86">
        <f t="shared" si="41"/>
        <v>0</v>
      </c>
      <c r="BH241" s="86">
        <f t="shared" si="42"/>
        <v>0</v>
      </c>
      <c r="BI241" s="86">
        <f t="shared" si="43"/>
        <v>0</v>
      </c>
      <c r="BJ241" s="12" t="s">
        <v>88</v>
      </c>
      <c r="BK241" s="86">
        <f t="shared" si="44"/>
        <v>0</v>
      </c>
      <c r="BL241" s="12" t="s">
        <v>224</v>
      </c>
      <c r="BM241" s="145" t="s">
        <v>516</v>
      </c>
    </row>
    <row r="242" spans="2:65" s="1" customFormat="1" ht="24.2" customHeight="1">
      <c r="B242" s="114"/>
      <c r="C242" s="157" t="s">
        <v>517</v>
      </c>
      <c r="D242" s="157" t="s">
        <v>157</v>
      </c>
      <c r="E242" s="158" t="s">
        <v>300</v>
      </c>
      <c r="F242" s="159" t="s">
        <v>301</v>
      </c>
      <c r="G242" s="160" t="s">
        <v>214</v>
      </c>
      <c r="H242" s="161">
        <v>1.359</v>
      </c>
      <c r="I242" s="139"/>
      <c r="J242" s="140">
        <f t="shared" si="35"/>
        <v>0</v>
      </c>
      <c r="K242" s="141"/>
      <c r="L242" s="29"/>
      <c r="M242" s="142" t="s">
        <v>1</v>
      </c>
      <c r="N242" s="113" t="s">
        <v>45</v>
      </c>
      <c r="P242" s="143">
        <f t="shared" si="36"/>
        <v>0</v>
      </c>
      <c r="Q242" s="143">
        <v>0</v>
      </c>
      <c r="R242" s="143">
        <f t="shared" si="37"/>
        <v>0</v>
      </c>
      <c r="S242" s="143">
        <v>0</v>
      </c>
      <c r="T242" s="144">
        <f t="shared" si="38"/>
        <v>0</v>
      </c>
      <c r="AR242" s="145" t="s">
        <v>224</v>
      </c>
      <c r="AT242" s="145" t="s">
        <v>157</v>
      </c>
      <c r="AU242" s="145" t="s">
        <v>88</v>
      </c>
      <c r="AY242" s="12" t="s">
        <v>156</v>
      </c>
      <c r="BE242" s="86">
        <f t="shared" si="39"/>
        <v>0</v>
      </c>
      <c r="BF242" s="86">
        <f t="shared" si="40"/>
        <v>0</v>
      </c>
      <c r="BG242" s="86">
        <f t="shared" si="41"/>
        <v>0</v>
      </c>
      <c r="BH242" s="86">
        <f t="shared" si="42"/>
        <v>0</v>
      </c>
      <c r="BI242" s="86">
        <f t="shared" si="43"/>
        <v>0</v>
      </c>
      <c r="BJ242" s="12" t="s">
        <v>88</v>
      </c>
      <c r="BK242" s="86">
        <f t="shared" si="44"/>
        <v>0</v>
      </c>
      <c r="BL242" s="12" t="s">
        <v>224</v>
      </c>
      <c r="BM242" s="145" t="s">
        <v>518</v>
      </c>
    </row>
    <row r="243" spans="2:65" s="1" customFormat="1" ht="24.2" customHeight="1">
      <c r="B243" s="114"/>
      <c r="C243" s="157" t="s">
        <v>519</v>
      </c>
      <c r="D243" s="157" t="s">
        <v>157</v>
      </c>
      <c r="E243" s="158" t="s">
        <v>234</v>
      </c>
      <c r="F243" s="159" t="s">
        <v>235</v>
      </c>
      <c r="G243" s="160" t="s">
        <v>194</v>
      </c>
      <c r="H243" s="161">
        <v>1.359</v>
      </c>
      <c r="I243" s="139"/>
      <c r="J243" s="140">
        <f t="shared" si="35"/>
        <v>0</v>
      </c>
      <c r="K243" s="141"/>
      <c r="L243" s="29"/>
      <c r="M243" s="142" t="s">
        <v>1</v>
      </c>
      <c r="N243" s="113" t="s">
        <v>45</v>
      </c>
      <c r="P243" s="143">
        <f t="shared" si="36"/>
        <v>0</v>
      </c>
      <c r="Q243" s="143">
        <v>0.00116</v>
      </c>
      <c r="R243" s="143">
        <f t="shared" si="37"/>
        <v>0.00157644</v>
      </c>
      <c r="S243" s="143">
        <v>0</v>
      </c>
      <c r="T243" s="144">
        <f t="shared" si="38"/>
        <v>0</v>
      </c>
      <c r="AR243" s="145" t="s">
        <v>224</v>
      </c>
      <c r="AT243" s="145" t="s">
        <v>157</v>
      </c>
      <c r="AU243" s="145" t="s">
        <v>88</v>
      </c>
      <c r="AY243" s="12" t="s">
        <v>156</v>
      </c>
      <c r="BE243" s="86">
        <f t="shared" si="39"/>
        <v>0</v>
      </c>
      <c r="BF243" s="86">
        <f t="shared" si="40"/>
        <v>0</v>
      </c>
      <c r="BG243" s="86">
        <f t="shared" si="41"/>
        <v>0</v>
      </c>
      <c r="BH243" s="86">
        <f t="shared" si="42"/>
        <v>0</v>
      </c>
      <c r="BI243" s="86">
        <f t="shared" si="43"/>
        <v>0</v>
      </c>
      <c r="BJ243" s="12" t="s">
        <v>88</v>
      </c>
      <c r="BK243" s="86">
        <f t="shared" si="44"/>
        <v>0</v>
      </c>
      <c r="BL243" s="12" t="s">
        <v>224</v>
      </c>
      <c r="BM243" s="145" t="s">
        <v>520</v>
      </c>
    </row>
    <row r="244" spans="2:65" s="1" customFormat="1" ht="24.2" customHeight="1">
      <c r="B244" s="114"/>
      <c r="C244" s="157" t="s">
        <v>521</v>
      </c>
      <c r="D244" s="157" t="s">
        <v>157</v>
      </c>
      <c r="E244" s="158" t="s">
        <v>522</v>
      </c>
      <c r="F244" s="159" t="s">
        <v>523</v>
      </c>
      <c r="G244" s="160" t="s">
        <v>194</v>
      </c>
      <c r="H244" s="161">
        <v>5.5</v>
      </c>
      <c r="I244" s="139"/>
      <c r="J244" s="140">
        <f t="shared" si="35"/>
        <v>0</v>
      </c>
      <c r="K244" s="141"/>
      <c r="L244" s="29"/>
      <c r="M244" s="142" t="s">
        <v>1</v>
      </c>
      <c r="N244" s="113" t="s">
        <v>45</v>
      </c>
      <c r="P244" s="143">
        <f t="shared" si="36"/>
        <v>0</v>
      </c>
      <c r="Q244" s="143">
        <v>0</v>
      </c>
      <c r="R244" s="143">
        <f t="shared" si="37"/>
        <v>0</v>
      </c>
      <c r="S244" s="143">
        <v>0</v>
      </c>
      <c r="T244" s="144">
        <f t="shared" si="38"/>
        <v>0</v>
      </c>
      <c r="AR244" s="145" t="s">
        <v>224</v>
      </c>
      <c r="AT244" s="145" t="s">
        <v>157</v>
      </c>
      <c r="AU244" s="145" t="s">
        <v>88</v>
      </c>
      <c r="AY244" s="12" t="s">
        <v>156</v>
      </c>
      <c r="BE244" s="86">
        <f t="shared" si="39"/>
        <v>0</v>
      </c>
      <c r="BF244" s="86">
        <f t="shared" si="40"/>
        <v>0</v>
      </c>
      <c r="BG244" s="86">
        <f t="shared" si="41"/>
        <v>0</v>
      </c>
      <c r="BH244" s="86">
        <f t="shared" si="42"/>
        <v>0</v>
      </c>
      <c r="BI244" s="86">
        <f t="shared" si="43"/>
        <v>0</v>
      </c>
      <c r="BJ244" s="12" t="s">
        <v>88</v>
      </c>
      <c r="BK244" s="86">
        <f t="shared" si="44"/>
        <v>0</v>
      </c>
      <c r="BL244" s="12" t="s">
        <v>224</v>
      </c>
      <c r="BM244" s="145" t="s">
        <v>524</v>
      </c>
    </row>
    <row r="245" spans="2:65" s="1" customFormat="1" ht="16.5" customHeight="1">
      <c r="B245" s="114"/>
      <c r="C245" s="162" t="s">
        <v>525</v>
      </c>
      <c r="D245" s="162" t="s">
        <v>177</v>
      </c>
      <c r="E245" s="163" t="s">
        <v>526</v>
      </c>
      <c r="F245" s="164" t="s">
        <v>527</v>
      </c>
      <c r="G245" s="165" t="s">
        <v>219</v>
      </c>
      <c r="H245" s="166">
        <v>15.3</v>
      </c>
      <c r="I245" s="146"/>
      <c r="J245" s="147">
        <f t="shared" si="35"/>
        <v>0</v>
      </c>
      <c r="K245" s="148"/>
      <c r="L245" s="149"/>
      <c r="M245" s="150" t="s">
        <v>1</v>
      </c>
      <c r="N245" s="151" t="s">
        <v>45</v>
      </c>
      <c r="P245" s="143">
        <f t="shared" si="36"/>
        <v>0</v>
      </c>
      <c r="Q245" s="143">
        <v>0</v>
      </c>
      <c r="R245" s="143">
        <f t="shared" si="37"/>
        <v>0</v>
      </c>
      <c r="S245" s="143">
        <v>0</v>
      </c>
      <c r="T245" s="144">
        <f t="shared" si="38"/>
        <v>0</v>
      </c>
      <c r="AR245" s="145" t="s">
        <v>196</v>
      </c>
      <c r="AT245" s="145" t="s">
        <v>177</v>
      </c>
      <c r="AU245" s="145" t="s">
        <v>88</v>
      </c>
      <c r="AY245" s="12" t="s">
        <v>156</v>
      </c>
      <c r="BE245" s="86">
        <f t="shared" si="39"/>
        <v>0</v>
      </c>
      <c r="BF245" s="86">
        <f t="shared" si="40"/>
        <v>0</v>
      </c>
      <c r="BG245" s="86">
        <f t="shared" si="41"/>
        <v>0</v>
      </c>
      <c r="BH245" s="86">
        <f t="shared" si="42"/>
        <v>0</v>
      </c>
      <c r="BI245" s="86">
        <f t="shared" si="43"/>
        <v>0</v>
      </c>
      <c r="BJ245" s="12" t="s">
        <v>88</v>
      </c>
      <c r="BK245" s="86">
        <f t="shared" si="44"/>
        <v>0</v>
      </c>
      <c r="BL245" s="12" t="s">
        <v>224</v>
      </c>
      <c r="BM245" s="145" t="s">
        <v>528</v>
      </c>
    </row>
    <row r="246" spans="2:65" s="1" customFormat="1" ht="24.2" customHeight="1">
      <c r="B246" s="114"/>
      <c r="C246" s="157" t="s">
        <v>529</v>
      </c>
      <c r="D246" s="157" t="s">
        <v>157</v>
      </c>
      <c r="E246" s="158" t="s">
        <v>530</v>
      </c>
      <c r="F246" s="159" t="s">
        <v>531</v>
      </c>
      <c r="G246" s="160" t="s">
        <v>170</v>
      </c>
      <c r="H246" s="161">
        <v>60</v>
      </c>
      <c r="I246" s="139"/>
      <c r="J246" s="140">
        <f t="shared" si="35"/>
        <v>0</v>
      </c>
      <c r="K246" s="141"/>
      <c r="L246" s="29"/>
      <c r="M246" s="142" t="s">
        <v>1</v>
      </c>
      <c r="N246" s="113" t="s">
        <v>45</v>
      </c>
      <c r="P246" s="143">
        <f t="shared" si="36"/>
        <v>0</v>
      </c>
      <c r="Q246" s="143">
        <v>0</v>
      </c>
      <c r="R246" s="143">
        <f t="shared" si="37"/>
        <v>0</v>
      </c>
      <c r="S246" s="143">
        <v>0</v>
      </c>
      <c r="T246" s="144">
        <f t="shared" si="38"/>
        <v>0</v>
      </c>
      <c r="AR246" s="145" t="s">
        <v>224</v>
      </c>
      <c r="AT246" s="145" t="s">
        <v>157</v>
      </c>
      <c r="AU246" s="145" t="s">
        <v>88</v>
      </c>
      <c r="AY246" s="12" t="s">
        <v>156</v>
      </c>
      <c r="BE246" s="86">
        <f t="shared" si="39"/>
        <v>0</v>
      </c>
      <c r="BF246" s="86">
        <f t="shared" si="40"/>
        <v>0</v>
      </c>
      <c r="BG246" s="86">
        <f t="shared" si="41"/>
        <v>0</v>
      </c>
      <c r="BH246" s="86">
        <f t="shared" si="42"/>
        <v>0</v>
      </c>
      <c r="BI246" s="86">
        <f t="shared" si="43"/>
        <v>0</v>
      </c>
      <c r="BJ246" s="12" t="s">
        <v>88</v>
      </c>
      <c r="BK246" s="86">
        <f t="shared" si="44"/>
        <v>0</v>
      </c>
      <c r="BL246" s="12" t="s">
        <v>224</v>
      </c>
      <c r="BM246" s="145" t="s">
        <v>532</v>
      </c>
    </row>
    <row r="247" spans="2:63" s="10" customFormat="1" ht="25.9" customHeight="1">
      <c r="B247" s="129"/>
      <c r="D247" s="130" t="s">
        <v>79</v>
      </c>
      <c r="E247" s="131" t="s">
        <v>533</v>
      </c>
      <c r="F247" s="131" t="s">
        <v>534</v>
      </c>
      <c r="I247" s="132"/>
      <c r="J247" s="133">
        <f>BK247</f>
        <v>0</v>
      </c>
      <c r="L247" s="129"/>
      <c r="M247" s="134"/>
      <c r="P247" s="135">
        <f>SUM(P248:P286)</f>
        <v>0</v>
      </c>
      <c r="R247" s="135">
        <f>SUM(R248:R286)</f>
        <v>2.83193578</v>
      </c>
      <c r="T247" s="136">
        <f>SUM(T248:T286)</f>
        <v>0</v>
      </c>
      <c r="AR247" s="130" t="s">
        <v>88</v>
      </c>
      <c r="AT247" s="137" t="s">
        <v>79</v>
      </c>
      <c r="AU247" s="137" t="s">
        <v>80</v>
      </c>
      <c r="AY247" s="130" t="s">
        <v>156</v>
      </c>
      <c r="BK247" s="138">
        <f>SUM(BK248:BK286)</f>
        <v>0</v>
      </c>
    </row>
    <row r="248" spans="2:65" s="1" customFormat="1" ht="21.75" customHeight="1">
      <c r="B248" s="114"/>
      <c r="C248" s="157" t="s">
        <v>535</v>
      </c>
      <c r="D248" s="157" t="s">
        <v>157</v>
      </c>
      <c r="E248" s="158" t="s">
        <v>227</v>
      </c>
      <c r="F248" s="159" t="s">
        <v>228</v>
      </c>
      <c r="G248" s="160" t="s">
        <v>194</v>
      </c>
      <c r="H248" s="161">
        <v>0.48</v>
      </c>
      <c r="I248" s="139"/>
      <c r="J248" s="140">
        <f aca="true" t="shared" si="45" ref="J248:J286">ROUND(I248*H248,2)</f>
        <v>0</v>
      </c>
      <c r="K248" s="141"/>
      <c r="L248" s="29"/>
      <c r="M248" s="142" t="s">
        <v>1</v>
      </c>
      <c r="N248" s="113" t="s">
        <v>45</v>
      </c>
      <c r="P248" s="143">
        <f aca="true" t="shared" si="46" ref="P248:P286">O248*H248</f>
        <v>0</v>
      </c>
      <c r="Q248" s="143">
        <v>0</v>
      </c>
      <c r="R248" s="143">
        <f aca="true" t="shared" si="47" ref="R248:R286">Q248*H248</f>
        <v>0</v>
      </c>
      <c r="S248" s="143">
        <v>0</v>
      </c>
      <c r="T248" s="144">
        <f aca="true" t="shared" si="48" ref="T248:T286">S248*H248</f>
        <v>0</v>
      </c>
      <c r="AR248" s="145" t="s">
        <v>224</v>
      </c>
      <c r="AT248" s="145" t="s">
        <v>157</v>
      </c>
      <c r="AU248" s="145" t="s">
        <v>88</v>
      </c>
      <c r="AY248" s="12" t="s">
        <v>156</v>
      </c>
      <c r="BE248" s="86">
        <f aca="true" t="shared" si="49" ref="BE248:BE286">IF(N248="základní",J248,0)</f>
        <v>0</v>
      </c>
      <c r="BF248" s="86">
        <f aca="true" t="shared" si="50" ref="BF248:BF286">IF(N248="snížená",J248,0)</f>
        <v>0</v>
      </c>
      <c r="BG248" s="86">
        <f aca="true" t="shared" si="51" ref="BG248:BG286">IF(N248="zákl. přenesená",J248,0)</f>
        <v>0</v>
      </c>
      <c r="BH248" s="86">
        <f aca="true" t="shared" si="52" ref="BH248:BH286">IF(N248="sníž. přenesená",J248,0)</f>
        <v>0</v>
      </c>
      <c r="BI248" s="86">
        <f aca="true" t="shared" si="53" ref="BI248:BI286">IF(N248="nulová",J248,0)</f>
        <v>0</v>
      </c>
      <c r="BJ248" s="12" t="s">
        <v>88</v>
      </c>
      <c r="BK248" s="86">
        <f aca="true" t="shared" si="54" ref="BK248:BK286">ROUND(I248*H248,2)</f>
        <v>0</v>
      </c>
      <c r="BL248" s="12" t="s">
        <v>224</v>
      </c>
      <c r="BM248" s="145" t="s">
        <v>536</v>
      </c>
    </row>
    <row r="249" spans="2:65" s="1" customFormat="1" ht="24.2" customHeight="1">
      <c r="B249" s="114"/>
      <c r="C249" s="157" t="s">
        <v>537</v>
      </c>
      <c r="D249" s="157" t="s">
        <v>157</v>
      </c>
      <c r="E249" s="158" t="s">
        <v>300</v>
      </c>
      <c r="F249" s="159" t="s">
        <v>301</v>
      </c>
      <c r="G249" s="160" t="s">
        <v>214</v>
      </c>
      <c r="H249" s="161">
        <v>0.709</v>
      </c>
      <c r="I249" s="139"/>
      <c r="J249" s="140">
        <f t="shared" si="45"/>
        <v>0</v>
      </c>
      <c r="K249" s="141"/>
      <c r="L249" s="29"/>
      <c r="M249" s="142" t="s">
        <v>1</v>
      </c>
      <c r="N249" s="113" t="s">
        <v>45</v>
      </c>
      <c r="P249" s="143">
        <f t="shared" si="46"/>
        <v>0</v>
      </c>
      <c r="Q249" s="143">
        <v>0</v>
      </c>
      <c r="R249" s="143">
        <f t="shared" si="47"/>
        <v>0</v>
      </c>
      <c r="S249" s="143">
        <v>0</v>
      </c>
      <c r="T249" s="144">
        <f t="shared" si="48"/>
        <v>0</v>
      </c>
      <c r="AR249" s="145" t="s">
        <v>224</v>
      </c>
      <c r="AT249" s="145" t="s">
        <v>157</v>
      </c>
      <c r="AU249" s="145" t="s">
        <v>88</v>
      </c>
      <c r="AY249" s="12" t="s">
        <v>156</v>
      </c>
      <c r="BE249" s="86">
        <f t="shared" si="49"/>
        <v>0</v>
      </c>
      <c r="BF249" s="86">
        <f t="shared" si="50"/>
        <v>0</v>
      </c>
      <c r="BG249" s="86">
        <f t="shared" si="51"/>
        <v>0</v>
      </c>
      <c r="BH249" s="86">
        <f t="shared" si="52"/>
        <v>0</v>
      </c>
      <c r="BI249" s="86">
        <f t="shared" si="53"/>
        <v>0</v>
      </c>
      <c r="BJ249" s="12" t="s">
        <v>88</v>
      </c>
      <c r="BK249" s="86">
        <f t="shared" si="54"/>
        <v>0</v>
      </c>
      <c r="BL249" s="12" t="s">
        <v>224</v>
      </c>
      <c r="BM249" s="145" t="s">
        <v>538</v>
      </c>
    </row>
    <row r="250" spans="2:65" s="1" customFormat="1" ht="24.2" customHeight="1">
      <c r="B250" s="114"/>
      <c r="C250" s="157" t="s">
        <v>539</v>
      </c>
      <c r="D250" s="157" t="s">
        <v>157</v>
      </c>
      <c r="E250" s="158" t="s">
        <v>234</v>
      </c>
      <c r="F250" s="159" t="s">
        <v>235</v>
      </c>
      <c r="G250" s="160" t="s">
        <v>194</v>
      </c>
      <c r="H250" s="161">
        <v>1.014</v>
      </c>
      <c r="I250" s="139"/>
      <c r="J250" s="140">
        <f t="shared" si="45"/>
        <v>0</v>
      </c>
      <c r="K250" s="141"/>
      <c r="L250" s="29"/>
      <c r="M250" s="142" t="s">
        <v>1</v>
      </c>
      <c r="N250" s="113" t="s">
        <v>45</v>
      </c>
      <c r="P250" s="143">
        <f t="shared" si="46"/>
        <v>0</v>
      </c>
      <c r="Q250" s="143">
        <v>0.00116</v>
      </c>
      <c r="R250" s="143">
        <f t="shared" si="47"/>
        <v>0.00117624</v>
      </c>
      <c r="S250" s="143">
        <v>0</v>
      </c>
      <c r="T250" s="144">
        <f t="shared" si="48"/>
        <v>0</v>
      </c>
      <c r="AR250" s="145" t="s">
        <v>224</v>
      </c>
      <c r="AT250" s="145" t="s">
        <v>157</v>
      </c>
      <c r="AU250" s="145" t="s">
        <v>88</v>
      </c>
      <c r="AY250" s="12" t="s">
        <v>156</v>
      </c>
      <c r="BE250" s="86">
        <f t="shared" si="49"/>
        <v>0</v>
      </c>
      <c r="BF250" s="86">
        <f t="shared" si="50"/>
        <v>0</v>
      </c>
      <c r="BG250" s="86">
        <f t="shared" si="51"/>
        <v>0</v>
      </c>
      <c r="BH250" s="86">
        <f t="shared" si="52"/>
        <v>0</v>
      </c>
      <c r="BI250" s="86">
        <f t="shared" si="53"/>
        <v>0</v>
      </c>
      <c r="BJ250" s="12" t="s">
        <v>88</v>
      </c>
      <c r="BK250" s="86">
        <f t="shared" si="54"/>
        <v>0</v>
      </c>
      <c r="BL250" s="12" t="s">
        <v>224</v>
      </c>
      <c r="BM250" s="145" t="s">
        <v>540</v>
      </c>
    </row>
    <row r="251" spans="2:65" s="1" customFormat="1" ht="24.2" customHeight="1">
      <c r="B251" s="114"/>
      <c r="C251" s="157" t="s">
        <v>541</v>
      </c>
      <c r="D251" s="157" t="s">
        <v>157</v>
      </c>
      <c r="E251" s="158" t="s">
        <v>306</v>
      </c>
      <c r="F251" s="159" t="s">
        <v>307</v>
      </c>
      <c r="G251" s="160" t="s">
        <v>214</v>
      </c>
      <c r="H251" s="161">
        <v>0.98</v>
      </c>
      <c r="I251" s="139"/>
      <c r="J251" s="140">
        <f t="shared" si="45"/>
        <v>0</v>
      </c>
      <c r="K251" s="141"/>
      <c r="L251" s="29"/>
      <c r="M251" s="142" t="s">
        <v>1</v>
      </c>
      <c r="N251" s="113" t="s">
        <v>45</v>
      </c>
      <c r="P251" s="143">
        <f t="shared" si="46"/>
        <v>0</v>
      </c>
      <c r="Q251" s="143">
        <v>0</v>
      </c>
      <c r="R251" s="143">
        <f t="shared" si="47"/>
        <v>0</v>
      </c>
      <c r="S251" s="143">
        <v>0</v>
      </c>
      <c r="T251" s="144">
        <f t="shared" si="48"/>
        <v>0</v>
      </c>
      <c r="AR251" s="145" t="s">
        <v>224</v>
      </c>
      <c r="AT251" s="145" t="s">
        <v>157</v>
      </c>
      <c r="AU251" s="145" t="s">
        <v>88</v>
      </c>
      <c r="AY251" s="12" t="s">
        <v>156</v>
      </c>
      <c r="BE251" s="86">
        <f t="shared" si="49"/>
        <v>0</v>
      </c>
      <c r="BF251" s="86">
        <f t="shared" si="50"/>
        <v>0</v>
      </c>
      <c r="BG251" s="86">
        <f t="shared" si="51"/>
        <v>0</v>
      </c>
      <c r="BH251" s="86">
        <f t="shared" si="52"/>
        <v>0</v>
      </c>
      <c r="BI251" s="86">
        <f t="shared" si="53"/>
        <v>0</v>
      </c>
      <c r="BJ251" s="12" t="s">
        <v>88</v>
      </c>
      <c r="BK251" s="86">
        <f t="shared" si="54"/>
        <v>0</v>
      </c>
      <c r="BL251" s="12" t="s">
        <v>224</v>
      </c>
      <c r="BM251" s="145" t="s">
        <v>542</v>
      </c>
    </row>
    <row r="252" spans="2:65" s="1" customFormat="1" ht="16.5" customHeight="1">
      <c r="B252" s="114"/>
      <c r="C252" s="162" t="s">
        <v>543</v>
      </c>
      <c r="D252" s="162" t="s">
        <v>177</v>
      </c>
      <c r="E252" s="163" t="s">
        <v>309</v>
      </c>
      <c r="F252" s="164" t="s">
        <v>310</v>
      </c>
      <c r="G252" s="165" t="s">
        <v>214</v>
      </c>
      <c r="H252" s="166">
        <v>0.98</v>
      </c>
      <c r="I252" s="146"/>
      <c r="J252" s="147">
        <f t="shared" si="45"/>
        <v>0</v>
      </c>
      <c r="K252" s="148"/>
      <c r="L252" s="149"/>
      <c r="M252" s="150" t="s">
        <v>1</v>
      </c>
      <c r="N252" s="151" t="s">
        <v>45</v>
      </c>
      <c r="P252" s="143">
        <f t="shared" si="46"/>
        <v>0</v>
      </c>
      <c r="Q252" s="143">
        <v>2.234</v>
      </c>
      <c r="R252" s="143">
        <f t="shared" si="47"/>
        <v>2.18932</v>
      </c>
      <c r="S252" s="143">
        <v>0</v>
      </c>
      <c r="T252" s="144">
        <f t="shared" si="48"/>
        <v>0</v>
      </c>
      <c r="AR252" s="145" t="s">
        <v>196</v>
      </c>
      <c r="AT252" s="145" t="s">
        <v>177</v>
      </c>
      <c r="AU252" s="145" t="s">
        <v>88</v>
      </c>
      <c r="AY252" s="12" t="s">
        <v>156</v>
      </c>
      <c r="BE252" s="86">
        <f t="shared" si="49"/>
        <v>0</v>
      </c>
      <c r="BF252" s="86">
        <f t="shared" si="50"/>
        <v>0</v>
      </c>
      <c r="BG252" s="86">
        <f t="shared" si="51"/>
        <v>0</v>
      </c>
      <c r="BH252" s="86">
        <f t="shared" si="52"/>
        <v>0</v>
      </c>
      <c r="BI252" s="86">
        <f t="shared" si="53"/>
        <v>0</v>
      </c>
      <c r="BJ252" s="12" t="s">
        <v>88</v>
      </c>
      <c r="BK252" s="86">
        <f t="shared" si="54"/>
        <v>0</v>
      </c>
      <c r="BL252" s="12" t="s">
        <v>224</v>
      </c>
      <c r="BM252" s="145" t="s">
        <v>544</v>
      </c>
    </row>
    <row r="253" spans="2:65" s="1" customFormat="1" ht="21.75" customHeight="1">
      <c r="B253" s="114"/>
      <c r="C253" s="162" t="s">
        <v>545</v>
      </c>
      <c r="D253" s="162" t="s">
        <v>177</v>
      </c>
      <c r="E253" s="163" t="s">
        <v>313</v>
      </c>
      <c r="F253" s="164" t="s">
        <v>314</v>
      </c>
      <c r="G253" s="165" t="s">
        <v>160</v>
      </c>
      <c r="H253" s="166">
        <v>1</v>
      </c>
      <c r="I253" s="146"/>
      <c r="J253" s="147">
        <f t="shared" si="45"/>
        <v>0</v>
      </c>
      <c r="K253" s="148"/>
      <c r="L253" s="149"/>
      <c r="M253" s="150" t="s">
        <v>1</v>
      </c>
      <c r="N253" s="151" t="s">
        <v>45</v>
      </c>
      <c r="P253" s="143">
        <f t="shared" si="46"/>
        <v>0</v>
      </c>
      <c r="Q253" s="143">
        <v>0.0081</v>
      </c>
      <c r="R253" s="143">
        <f t="shared" si="47"/>
        <v>0.0081</v>
      </c>
      <c r="S253" s="143">
        <v>0</v>
      </c>
      <c r="T253" s="144">
        <f t="shared" si="48"/>
        <v>0</v>
      </c>
      <c r="AR253" s="145" t="s">
        <v>196</v>
      </c>
      <c r="AT253" s="145" t="s">
        <v>177</v>
      </c>
      <c r="AU253" s="145" t="s">
        <v>88</v>
      </c>
      <c r="AY253" s="12" t="s">
        <v>156</v>
      </c>
      <c r="BE253" s="86">
        <f t="shared" si="49"/>
        <v>0</v>
      </c>
      <c r="BF253" s="86">
        <f t="shared" si="50"/>
        <v>0</v>
      </c>
      <c r="BG253" s="86">
        <f t="shared" si="51"/>
        <v>0</v>
      </c>
      <c r="BH253" s="86">
        <f t="shared" si="52"/>
        <v>0</v>
      </c>
      <c r="BI253" s="86">
        <f t="shared" si="53"/>
        <v>0</v>
      </c>
      <c r="BJ253" s="12" t="s">
        <v>88</v>
      </c>
      <c r="BK253" s="86">
        <f t="shared" si="54"/>
        <v>0</v>
      </c>
      <c r="BL253" s="12" t="s">
        <v>224</v>
      </c>
      <c r="BM253" s="145" t="s">
        <v>546</v>
      </c>
    </row>
    <row r="254" spans="2:65" s="1" customFormat="1" ht="21.75" customHeight="1">
      <c r="B254" s="114"/>
      <c r="C254" s="162" t="s">
        <v>547</v>
      </c>
      <c r="D254" s="162" t="s">
        <v>177</v>
      </c>
      <c r="E254" s="163" t="s">
        <v>317</v>
      </c>
      <c r="F254" s="164" t="s">
        <v>318</v>
      </c>
      <c r="G254" s="165" t="s">
        <v>293</v>
      </c>
      <c r="H254" s="166">
        <v>1.6</v>
      </c>
      <c r="I254" s="146"/>
      <c r="J254" s="147">
        <f t="shared" si="45"/>
        <v>0</v>
      </c>
      <c r="K254" s="148"/>
      <c r="L254" s="149"/>
      <c r="M254" s="150" t="s">
        <v>1</v>
      </c>
      <c r="N254" s="151" t="s">
        <v>45</v>
      </c>
      <c r="P254" s="143">
        <f t="shared" si="46"/>
        <v>0</v>
      </c>
      <c r="Q254" s="143">
        <v>0.001</v>
      </c>
      <c r="R254" s="143">
        <f t="shared" si="47"/>
        <v>0.0016</v>
      </c>
      <c r="S254" s="143">
        <v>0</v>
      </c>
      <c r="T254" s="144">
        <f t="shared" si="48"/>
        <v>0</v>
      </c>
      <c r="AR254" s="145" t="s">
        <v>196</v>
      </c>
      <c r="AT254" s="145" t="s">
        <v>177</v>
      </c>
      <c r="AU254" s="145" t="s">
        <v>88</v>
      </c>
      <c r="AY254" s="12" t="s">
        <v>156</v>
      </c>
      <c r="BE254" s="86">
        <f t="shared" si="49"/>
        <v>0</v>
      </c>
      <c r="BF254" s="86">
        <f t="shared" si="50"/>
        <v>0</v>
      </c>
      <c r="BG254" s="86">
        <f t="shared" si="51"/>
        <v>0</v>
      </c>
      <c r="BH254" s="86">
        <f t="shared" si="52"/>
        <v>0</v>
      </c>
      <c r="BI254" s="86">
        <f t="shared" si="53"/>
        <v>0</v>
      </c>
      <c r="BJ254" s="12" t="s">
        <v>88</v>
      </c>
      <c r="BK254" s="86">
        <f t="shared" si="54"/>
        <v>0</v>
      </c>
      <c r="BL254" s="12" t="s">
        <v>224</v>
      </c>
      <c r="BM254" s="145" t="s">
        <v>548</v>
      </c>
    </row>
    <row r="255" spans="2:65" s="1" customFormat="1" ht="16.5" customHeight="1">
      <c r="B255" s="114"/>
      <c r="C255" s="157" t="s">
        <v>549</v>
      </c>
      <c r="D255" s="157" t="s">
        <v>157</v>
      </c>
      <c r="E255" s="158" t="s">
        <v>321</v>
      </c>
      <c r="F255" s="159" t="s">
        <v>322</v>
      </c>
      <c r="G255" s="160" t="s">
        <v>323</v>
      </c>
      <c r="H255" s="161">
        <v>1</v>
      </c>
      <c r="I255" s="139"/>
      <c r="J255" s="140">
        <f t="shared" si="45"/>
        <v>0</v>
      </c>
      <c r="K255" s="141"/>
      <c r="L255" s="29"/>
      <c r="M255" s="142" t="s">
        <v>1</v>
      </c>
      <c r="N255" s="113" t="s">
        <v>45</v>
      </c>
      <c r="P255" s="143">
        <f t="shared" si="46"/>
        <v>0</v>
      </c>
      <c r="Q255" s="143">
        <v>0</v>
      </c>
      <c r="R255" s="143">
        <f t="shared" si="47"/>
        <v>0</v>
      </c>
      <c r="S255" s="143">
        <v>0</v>
      </c>
      <c r="T255" s="144">
        <f t="shared" si="48"/>
        <v>0</v>
      </c>
      <c r="AR255" s="145" t="s">
        <v>224</v>
      </c>
      <c r="AT255" s="145" t="s">
        <v>157</v>
      </c>
      <c r="AU255" s="145" t="s">
        <v>88</v>
      </c>
      <c r="AY255" s="12" t="s">
        <v>156</v>
      </c>
      <c r="BE255" s="86">
        <f t="shared" si="49"/>
        <v>0</v>
      </c>
      <c r="BF255" s="86">
        <f t="shared" si="50"/>
        <v>0</v>
      </c>
      <c r="BG255" s="86">
        <f t="shared" si="51"/>
        <v>0</v>
      </c>
      <c r="BH255" s="86">
        <f t="shared" si="52"/>
        <v>0</v>
      </c>
      <c r="BI255" s="86">
        <f t="shared" si="53"/>
        <v>0</v>
      </c>
      <c r="BJ255" s="12" t="s">
        <v>88</v>
      </c>
      <c r="BK255" s="86">
        <f t="shared" si="54"/>
        <v>0</v>
      </c>
      <c r="BL255" s="12" t="s">
        <v>224</v>
      </c>
      <c r="BM255" s="145" t="s">
        <v>550</v>
      </c>
    </row>
    <row r="256" spans="2:65" s="1" customFormat="1" ht="24.2" customHeight="1">
      <c r="B256" s="114"/>
      <c r="C256" s="157" t="s">
        <v>551</v>
      </c>
      <c r="D256" s="157" t="s">
        <v>157</v>
      </c>
      <c r="E256" s="158" t="s">
        <v>326</v>
      </c>
      <c r="F256" s="159" t="s">
        <v>327</v>
      </c>
      <c r="G256" s="160" t="s">
        <v>219</v>
      </c>
      <c r="H256" s="161">
        <v>0.01</v>
      </c>
      <c r="I256" s="139"/>
      <c r="J256" s="140">
        <f t="shared" si="45"/>
        <v>0</v>
      </c>
      <c r="K256" s="141"/>
      <c r="L256" s="29"/>
      <c r="M256" s="142" t="s">
        <v>1</v>
      </c>
      <c r="N256" s="113" t="s">
        <v>45</v>
      </c>
      <c r="P256" s="143">
        <f t="shared" si="46"/>
        <v>0</v>
      </c>
      <c r="Q256" s="143">
        <v>1.06277</v>
      </c>
      <c r="R256" s="143">
        <f t="shared" si="47"/>
        <v>0.0106277</v>
      </c>
      <c r="S256" s="143">
        <v>0</v>
      </c>
      <c r="T256" s="144">
        <f t="shared" si="48"/>
        <v>0</v>
      </c>
      <c r="AR256" s="145" t="s">
        <v>224</v>
      </c>
      <c r="AT256" s="145" t="s">
        <v>157</v>
      </c>
      <c r="AU256" s="145" t="s">
        <v>88</v>
      </c>
      <c r="AY256" s="12" t="s">
        <v>156</v>
      </c>
      <c r="BE256" s="86">
        <f t="shared" si="49"/>
        <v>0</v>
      </c>
      <c r="BF256" s="86">
        <f t="shared" si="50"/>
        <v>0</v>
      </c>
      <c r="BG256" s="86">
        <f t="shared" si="51"/>
        <v>0</v>
      </c>
      <c r="BH256" s="86">
        <f t="shared" si="52"/>
        <v>0</v>
      </c>
      <c r="BI256" s="86">
        <f t="shared" si="53"/>
        <v>0</v>
      </c>
      <c r="BJ256" s="12" t="s">
        <v>88</v>
      </c>
      <c r="BK256" s="86">
        <f t="shared" si="54"/>
        <v>0</v>
      </c>
      <c r="BL256" s="12" t="s">
        <v>224</v>
      </c>
      <c r="BM256" s="145" t="s">
        <v>552</v>
      </c>
    </row>
    <row r="257" spans="2:65" s="1" customFormat="1" ht="24.2" customHeight="1">
      <c r="B257" s="114"/>
      <c r="C257" s="157" t="s">
        <v>553</v>
      </c>
      <c r="D257" s="157" t="s">
        <v>157</v>
      </c>
      <c r="E257" s="158" t="s">
        <v>238</v>
      </c>
      <c r="F257" s="159" t="s">
        <v>239</v>
      </c>
      <c r="G257" s="160" t="s">
        <v>194</v>
      </c>
      <c r="H257" s="161">
        <v>1.014</v>
      </c>
      <c r="I257" s="139"/>
      <c r="J257" s="140">
        <f t="shared" si="45"/>
        <v>0</v>
      </c>
      <c r="K257" s="141"/>
      <c r="L257" s="29"/>
      <c r="M257" s="142" t="s">
        <v>1</v>
      </c>
      <c r="N257" s="113" t="s">
        <v>45</v>
      </c>
      <c r="P257" s="143">
        <f t="shared" si="46"/>
        <v>0</v>
      </c>
      <c r="Q257" s="143">
        <v>0</v>
      </c>
      <c r="R257" s="143">
        <f t="shared" si="47"/>
        <v>0</v>
      </c>
      <c r="S257" s="143">
        <v>0</v>
      </c>
      <c r="T257" s="144">
        <f t="shared" si="48"/>
        <v>0</v>
      </c>
      <c r="AR257" s="145" t="s">
        <v>224</v>
      </c>
      <c r="AT257" s="145" t="s">
        <v>157</v>
      </c>
      <c r="AU257" s="145" t="s">
        <v>88</v>
      </c>
      <c r="AY257" s="12" t="s">
        <v>156</v>
      </c>
      <c r="BE257" s="86">
        <f t="shared" si="49"/>
        <v>0</v>
      </c>
      <c r="BF257" s="86">
        <f t="shared" si="50"/>
        <v>0</v>
      </c>
      <c r="BG257" s="86">
        <f t="shared" si="51"/>
        <v>0</v>
      </c>
      <c r="BH257" s="86">
        <f t="shared" si="52"/>
        <v>0</v>
      </c>
      <c r="BI257" s="86">
        <f t="shared" si="53"/>
        <v>0</v>
      </c>
      <c r="BJ257" s="12" t="s">
        <v>88</v>
      </c>
      <c r="BK257" s="86">
        <f t="shared" si="54"/>
        <v>0</v>
      </c>
      <c r="BL257" s="12" t="s">
        <v>224</v>
      </c>
      <c r="BM257" s="145" t="s">
        <v>554</v>
      </c>
    </row>
    <row r="258" spans="2:65" s="1" customFormat="1" ht="21.75" customHeight="1">
      <c r="B258" s="114"/>
      <c r="C258" s="157" t="s">
        <v>555</v>
      </c>
      <c r="D258" s="157" t="s">
        <v>157</v>
      </c>
      <c r="E258" s="158" t="s">
        <v>332</v>
      </c>
      <c r="F258" s="159" t="s">
        <v>333</v>
      </c>
      <c r="G258" s="160" t="s">
        <v>214</v>
      </c>
      <c r="H258" s="161">
        <v>0.1</v>
      </c>
      <c r="I258" s="139"/>
      <c r="J258" s="140">
        <f t="shared" si="45"/>
        <v>0</v>
      </c>
      <c r="K258" s="141"/>
      <c r="L258" s="29"/>
      <c r="M258" s="142" t="s">
        <v>1</v>
      </c>
      <c r="N258" s="113" t="s">
        <v>45</v>
      </c>
      <c r="P258" s="143">
        <f t="shared" si="46"/>
        <v>0</v>
      </c>
      <c r="Q258" s="143">
        <v>0</v>
      </c>
      <c r="R258" s="143">
        <f t="shared" si="47"/>
        <v>0</v>
      </c>
      <c r="S258" s="143">
        <v>0</v>
      </c>
      <c r="T258" s="144">
        <f t="shared" si="48"/>
        <v>0</v>
      </c>
      <c r="AR258" s="145" t="s">
        <v>224</v>
      </c>
      <c r="AT258" s="145" t="s">
        <v>157</v>
      </c>
      <c r="AU258" s="145" t="s">
        <v>88</v>
      </c>
      <c r="AY258" s="12" t="s">
        <v>156</v>
      </c>
      <c r="BE258" s="86">
        <f t="shared" si="49"/>
        <v>0</v>
      </c>
      <c r="BF258" s="86">
        <f t="shared" si="50"/>
        <v>0</v>
      </c>
      <c r="BG258" s="86">
        <f t="shared" si="51"/>
        <v>0</v>
      </c>
      <c r="BH258" s="86">
        <f t="shared" si="52"/>
        <v>0</v>
      </c>
      <c r="BI258" s="86">
        <f t="shared" si="53"/>
        <v>0</v>
      </c>
      <c r="BJ258" s="12" t="s">
        <v>88</v>
      </c>
      <c r="BK258" s="86">
        <f t="shared" si="54"/>
        <v>0</v>
      </c>
      <c r="BL258" s="12" t="s">
        <v>224</v>
      </c>
      <c r="BM258" s="145" t="s">
        <v>556</v>
      </c>
    </row>
    <row r="259" spans="2:65" s="1" customFormat="1" ht="16.5" customHeight="1">
      <c r="B259" s="114"/>
      <c r="C259" s="157" t="s">
        <v>557</v>
      </c>
      <c r="D259" s="157" t="s">
        <v>157</v>
      </c>
      <c r="E259" s="158" t="s">
        <v>231</v>
      </c>
      <c r="F259" s="159" t="s">
        <v>232</v>
      </c>
      <c r="G259" s="160" t="s">
        <v>194</v>
      </c>
      <c r="H259" s="161">
        <v>0.48</v>
      </c>
      <c r="I259" s="139"/>
      <c r="J259" s="140">
        <f t="shared" si="45"/>
        <v>0</v>
      </c>
      <c r="K259" s="141"/>
      <c r="L259" s="29"/>
      <c r="M259" s="142" t="s">
        <v>1</v>
      </c>
      <c r="N259" s="113" t="s">
        <v>45</v>
      </c>
      <c r="P259" s="143">
        <f t="shared" si="46"/>
        <v>0</v>
      </c>
      <c r="Q259" s="143">
        <v>0</v>
      </c>
      <c r="R259" s="143">
        <f t="shared" si="47"/>
        <v>0</v>
      </c>
      <c r="S259" s="143">
        <v>0</v>
      </c>
      <c r="T259" s="144">
        <f t="shared" si="48"/>
        <v>0</v>
      </c>
      <c r="AR259" s="145" t="s">
        <v>224</v>
      </c>
      <c r="AT259" s="145" t="s">
        <v>157</v>
      </c>
      <c r="AU259" s="145" t="s">
        <v>88</v>
      </c>
      <c r="AY259" s="12" t="s">
        <v>156</v>
      </c>
      <c r="BE259" s="86">
        <f t="shared" si="49"/>
        <v>0</v>
      </c>
      <c r="BF259" s="86">
        <f t="shared" si="50"/>
        <v>0</v>
      </c>
      <c r="BG259" s="86">
        <f t="shared" si="51"/>
        <v>0</v>
      </c>
      <c r="BH259" s="86">
        <f t="shared" si="52"/>
        <v>0</v>
      </c>
      <c r="BI259" s="86">
        <f t="shared" si="53"/>
        <v>0</v>
      </c>
      <c r="BJ259" s="12" t="s">
        <v>88</v>
      </c>
      <c r="BK259" s="86">
        <f t="shared" si="54"/>
        <v>0</v>
      </c>
      <c r="BL259" s="12" t="s">
        <v>224</v>
      </c>
      <c r="BM259" s="145" t="s">
        <v>558</v>
      </c>
    </row>
    <row r="260" spans="2:65" s="1" customFormat="1" ht="24.2" customHeight="1">
      <c r="B260" s="114"/>
      <c r="C260" s="157" t="s">
        <v>559</v>
      </c>
      <c r="D260" s="157" t="s">
        <v>157</v>
      </c>
      <c r="E260" s="158" t="s">
        <v>338</v>
      </c>
      <c r="F260" s="159" t="s">
        <v>339</v>
      </c>
      <c r="G260" s="160" t="s">
        <v>219</v>
      </c>
      <c r="H260" s="161">
        <v>0.7</v>
      </c>
      <c r="I260" s="139"/>
      <c r="J260" s="140">
        <f t="shared" si="45"/>
        <v>0</v>
      </c>
      <c r="K260" s="141"/>
      <c r="L260" s="29"/>
      <c r="M260" s="142" t="s">
        <v>1</v>
      </c>
      <c r="N260" s="113" t="s">
        <v>45</v>
      </c>
      <c r="P260" s="143">
        <f t="shared" si="46"/>
        <v>0</v>
      </c>
      <c r="Q260" s="143">
        <v>0</v>
      </c>
      <c r="R260" s="143">
        <f t="shared" si="47"/>
        <v>0</v>
      </c>
      <c r="S260" s="143">
        <v>0</v>
      </c>
      <c r="T260" s="144">
        <f t="shared" si="48"/>
        <v>0</v>
      </c>
      <c r="AR260" s="145" t="s">
        <v>224</v>
      </c>
      <c r="AT260" s="145" t="s">
        <v>157</v>
      </c>
      <c r="AU260" s="145" t="s">
        <v>88</v>
      </c>
      <c r="AY260" s="12" t="s">
        <v>156</v>
      </c>
      <c r="BE260" s="86">
        <f t="shared" si="49"/>
        <v>0</v>
      </c>
      <c r="BF260" s="86">
        <f t="shared" si="50"/>
        <v>0</v>
      </c>
      <c r="BG260" s="86">
        <f t="shared" si="51"/>
        <v>0</v>
      </c>
      <c r="BH260" s="86">
        <f t="shared" si="52"/>
        <v>0</v>
      </c>
      <c r="BI260" s="86">
        <f t="shared" si="53"/>
        <v>0</v>
      </c>
      <c r="BJ260" s="12" t="s">
        <v>88</v>
      </c>
      <c r="BK260" s="86">
        <f t="shared" si="54"/>
        <v>0</v>
      </c>
      <c r="BL260" s="12" t="s">
        <v>224</v>
      </c>
      <c r="BM260" s="145" t="s">
        <v>560</v>
      </c>
    </row>
    <row r="261" spans="2:65" s="1" customFormat="1" ht="76.35" customHeight="1">
      <c r="B261" s="114"/>
      <c r="C261" s="162" t="s">
        <v>561</v>
      </c>
      <c r="D261" s="162" t="s">
        <v>177</v>
      </c>
      <c r="E261" s="163" t="s">
        <v>562</v>
      </c>
      <c r="F261" s="164" t="s">
        <v>563</v>
      </c>
      <c r="G261" s="165" t="s">
        <v>160</v>
      </c>
      <c r="H261" s="166">
        <v>1</v>
      </c>
      <c r="I261" s="146"/>
      <c r="J261" s="147">
        <f t="shared" si="45"/>
        <v>0</v>
      </c>
      <c r="K261" s="148"/>
      <c r="L261" s="149"/>
      <c r="M261" s="150" t="s">
        <v>1</v>
      </c>
      <c r="N261" s="151" t="s">
        <v>45</v>
      </c>
      <c r="P261" s="143">
        <f t="shared" si="46"/>
        <v>0</v>
      </c>
      <c r="Q261" s="143">
        <v>0</v>
      </c>
      <c r="R261" s="143">
        <f t="shared" si="47"/>
        <v>0</v>
      </c>
      <c r="S261" s="143">
        <v>0</v>
      </c>
      <c r="T261" s="144">
        <f t="shared" si="48"/>
        <v>0</v>
      </c>
      <c r="AR261" s="145" t="s">
        <v>196</v>
      </c>
      <c r="AT261" s="145" t="s">
        <v>177</v>
      </c>
      <c r="AU261" s="145" t="s">
        <v>88</v>
      </c>
      <c r="AY261" s="12" t="s">
        <v>156</v>
      </c>
      <c r="BE261" s="86">
        <f t="shared" si="49"/>
        <v>0</v>
      </c>
      <c r="BF261" s="86">
        <f t="shared" si="50"/>
        <v>0</v>
      </c>
      <c r="BG261" s="86">
        <f t="shared" si="51"/>
        <v>0</v>
      </c>
      <c r="BH261" s="86">
        <f t="shared" si="52"/>
        <v>0</v>
      </c>
      <c r="BI261" s="86">
        <f t="shared" si="53"/>
        <v>0</v>
      </c>
      <c r="BJ261" s="12" t="s">
        <v>88</v>
      </c>
      <c r="BK261" s="86">
        <f t="shared" si="54"/>
        <v>0</v>
      </c>
      <c r="BL261" s="12" t="s">
        <v>224</v>
      </c>
      <c r="BM261" s="145" t="s">
        <v>564</v>
      </c>
    </row>
    <row r="262" spans="2:65" s="1" customFormat="1" ht="24.2" customHeight="1">
      <c r="B262" s="114"/>
      <c r="C262" s="157" t="s">
        <v>565</v>
      </c>
      <c r="D262" s="157" t="s">
        <v>157</v>
      </c>
      <c r="E262" s="158" t="s">
        <v>158</v>
      </c>
      <c r="F262" s="159" t="s">
        <v>159</v>
      </c>
      <c r="G262" s="160" t="s">
        <v>160</v>
      </c>
      <c r="H262" s="161">
        <v>18</v>
      </c>
      <c r="I262" s="139"/>
      <c r="J262" s="140">
        <f t="shared" si="45"/>
        <v>0</v>
      </c>
      <c r="K262" s="141"/>
      <c r="L262" s="29"/>
      <c r="M262" s="142" t="s">
        <v>1</v>
      </c>
      <c r="N262" s="113" t="s">
        <v>45</v>
      </c>
      <c r="P262" s="143">
        <f t="shared" si="46"/>
        <v>0</v>
      </c>
      <c r="Q262" s="143">
        <v>0</v>
      </c>
      <c r="R262" s="143">
        <f t="shared" si="47"/>
        <v>0</v>
      </c>
      <c r="S262" s="143">
        <v>0</v>
      </c>
      <c r="T262" s="144">
        <f t="shared" si="48"/>
        <v>0</v>
      </c>
      <c r="AR262" s="145" t="s">
        <v>224</v>
      </c>
      <c r="AT262" s="145" t="s">
        <v>157</v>
      </c>
      <c r="AU262" s="145" t="s">
        <v>88</v>
      </c>
      <c r="AY262" s="12" t="s">
        <v>156</v>
      </c>
      <c r="BE262" s="86">
        <f t="shared" si="49"/>
        <v>0</v>
      </c>
      <c r="BF262" s="86">
        <f t="shared" si="50"/>
        <v>0</v>
      </c>
      <c r="BG262" s="86">
        <f t="shared" si="51"/>
        <v>0</v>
      </c>
      <c r="BH262" s="86">
        <f t="shared" si="52"/>
        <v>0</v>
      </c>
      <c r="BI262" s="86">
        <f t="shared" si="53"/>
        <v>0</v>
      </c>
      <c r="BJ262" s="12" t="s">
        <v>88</v>
      </c>
      <c r="BK262" s="86">
        <f t="shared" si="54"/>
        <v>0</v>
      </c>
      <c r="BL262" s="12" t="s">
        <v>224</v>
      </c>
      <c r="BM262" s="145" t="s">
        <v>566</v>
      </c>
    </row>
    <row r="263" spans="2:65" s="1" customFormat="1" ht="24.2" customHeight="1">
      <c r="B263" s="114"/>
      <c r="C263" s="157" t="s">
        <v>567</v>
      </c>
      <c r="D263" s="157" t="s">
        <v>157</v>
      </c>
      <c r="E263" s="158" t="s">
        <v>568</v>
      </c>
      <c r="F263" s="159" t="s">
        <v>569</v>
      </c>
      <c r="G263" s="160" t="s">
        <v>160</v>
      </c>
      <c r="H263" s="161">
        <v>6</v>
      </c>
      <c r="I263" s="139"/>
      <c r="J263" s="140">
        <f t="shared" si="45"/>
        <v>0</v>
      </c>
      <c r="K263" s="141"/>
      <c r="L263" s="29"/>
      <c r="M263" s="142" t="s">
        <v>1</v>
      </c>
      <c r="N263" s="113" t="s">
        <v>45</v>
      </c>
      <c r="P263" s="143">
        <f t="shared" si="46"/>
        <v>0</v>
      </c>
      <c r="Q263" s="143">
        <v>0</v>
      </c>
      <c r="R263" s="143">
        <f t="shared" si="47"/>
        <v>0</v>
      </c>
      <c r="S263" s="143">
        <v>0</v>
      </c>
      <c r="T263" s="144">
        <f t="shared" si="48"/>
        <v>0</v>
      </c>
      <c r="AR263" s="145" t="s">
        <v>224</v>
      </c>
      <c r="AT263" s="145" t="s">
        <v>157</v>
      </c>
      <c r="AU263" s="145" t="s">
        <v>88</v>
      </c>
      <c r="AY263" s="12" t="s">
        <v>156</v>
      </c>
      <c r="BE263" s="86">
        <f t="shared" si="49"/>
        <v>0</v>
      </c>
      <c r="BF263" s="86">
        <f t="shared" si="50"/>
        <v>0</v>
      </c>
      <c r="BG263" s="86">
        <f t="shared" si="51"/>
        <v>0</v>
      </c>
      <c r="BH263" s="86">
        <f t="shared" si="52"/>
        <v>0</v>
      </c>
      <c r="BI263" s="86">
        <f t="shared" si="53"/>
        <v>0</v>
      </c>
      <c r="BJ263" s="12" t="s">
        <v>88</v>
      </c>
      <c r="BK263" s="86">
        <f t="shared" si="54"/>
        <v>0</v>
      </c>
      <c r="BL263" s="12" t="s">
        <v>224</v>
      </c>
      <c r="BM263" s="145" t="s">
        <v>570</v>
      </c>
    </row>
    <row r="264" spans="2:65" s="1" customFormat="1" ht="24.2" customHeight="1">
      <c r="B264" s="114"/>
      <c r="C264" s="162" t="s">
        <v>571</v>
      </c>
      <c r="D264" s="162" t="s">
        <v>177</v>
      </c>
      <c r="E264" s="163" t="s">
        <v>350</v>
      </c>
      <c r="F264" s="164" t="s">
        <v>351</v>
      </c>
      <c r="G264" s="165" t="s">
        <v>160</v>
      </c>
      <c r="H264" s="166">
        <v>6</v>
      </c>
      <c r="I264" s="146"/>
      <c r="J264" s="147">
        <f t="shared" si="45"/>
        <v>0</v>
      </c>
      <c r="K264" s="148"/>
      <c r="L264" s="149"/>
      <c r="M264" s="150" t="s">
        <v>1</v>
      </c>
      <c r="N264" s="151" t="s">
        <v>45</v>
      </c>
      <c r="P264" s="143">
        <f t="shared" si="46"/>
        <v>0</v>
      </c>
      <c r="Q264" s="143">
        <v>0</v>
      </c>
      <c r="R264" s="143">
        <f t="shared" si="47"/>
        <v>0</v>
      </c>
      <c r="S264" s="143">
        <v>0</v>
      </c>
      <c r="T264" s="144">
        <f t="shared" si="48"/>
        <v>0</v>
      </c>
      <c r="AR264" s="145" t="s">
        <v>196</v>
      </c>
      <c r="AT264" s="145" t="s">
        <v>177</v>
      </c>
      <c r="AU264" s="145" t="s">
        <v>88</v>
      </c>
      <c r="AY264" s="12" t="s">
        <v>156</v>
      </c>
      <c r="BE264" s="86">
        <f t="shared" si="49"/>
        <v>0</v>
      </c>
      <c r="BF264" s="86">
        <f t="shared" si="50"/>
        <v>0</v>
      </c>
      <c r="BG264" s="86">
        <f t="shared" si="51"/>
        <v>0</v>
      </c>
      <c r="BH264" s="86">
        <f t="shared" si="52"/>
        <v>0</v>
      </c>
      <c r="BI264" s="86">
        <f t="shared" si="53"/>
        <v>0</v>
      </c>
      <c r="BJ264" s="12" t="s">
        <v>88</v>
      </c>
      <c r="BK264" s="86">
        <f t="shared" si="54"/>
        <v>0</v>
      </c>
      <c r="BL264" s="12" t="s">
        <v>224</v>
      </c>
      <c r="BM264" s="145" t="s">
        <v>572</v>
      </c>
    </row>
    <row r="265" spans="2:65" s="1" customFormat="1" ht="24.2" customHeight="1">
      <c r="B265" s="114"/>
      <c r="C265" s="157" t="s">
        <v>573</v>
      </c>
      <c r="D265" s="157" t="s">
        <v>157</v>
      </c>
      <c r="E265" s="158" t="s">
        <v>354</v>
      </c>
      <c r="F265" s="159" t="s">
        <v>355</v>
      </c>
      <c r="G265" s="160" t="s">
        <v>160</v>
      </c>
      <c r="H265" s="161">
        <v>6</v>
      </c>
      <c r="I265" s="139"/>
      <c r="J265" s="140">
        <f t="shared" si="45"/>
        <v>0</v>
      </c>
      <c r="K265" s="141"/>
      <c r="L265" s="29"/>
      <c r="M265" s="142" t="s">
        <v>1</v>
      </c>
      <c r="N265" s="113" t="s">
        <v>45</v>
      </c>
      <c r="P265" s="143">
        <f t="shared" si="46"/>
        <v>0</v>
      </c>
      <c r="Q265" s="143">
        <v>0</v>
      </c>
      <c r="R265" s="143">
        <f t="shared" si="47"/>
        <v>0</v>
      </c>
      <c r="S265" s="143">
        <v>0</v>
      </c>
      <c r="T265" s="144">
        <f t="shared" si="48"/>
        <v>0</v>
      </c>
      <c r="AR265" s="145" t="s">
        <v>224</v>
      </c>
      <c r="AT265" s="145" t="s">
        <v>157</v>
      </c>
      <c r="AU265" s="145" t="s">
        <v>88</v>
      </c>
      <c r="AY265" s="12" t="s">
        <v>156</v>
      </c>
      <c r="BE265" s="86">
        <f t="shared" si="49"/>
        <v>0</v>
      </c>
      <c r="BF265" s="86">
        <f t="shared" si="50"/>
        <v>0</v>
      </c>
      <c r="BG265" s="86">
        <f t="shared" si="51"/>
        <v>0</v>
      </c>
      <c r="BH265" s="86">
        <f t="shared" si="52"/>
        <v>0</v>
      </c>
      <c r="BI265" s="86">
        <f t="shared" si="53"/>
        <v>0</v>
      </c>
      <c r="BJ265" s="12" t="s">
        <v>88</v>
      </c>
      <c r="BK265" s="86">
        <f t="shared" si="54"/>
        <v>0</v>
      </c>
      <c r="BL265" s="12" t="s">
        <v>224</v>
      </c>
      <c r="BM265" s="145" t="s">
        <v>574</v>
      </c>
    </row>
    <row r="266" spans="2:65" s="1" customFormat="1" ht="16.5" customHeight="1">
      <c r="B266" s="114"/>
      <c r="C266" s="162" t="s">
        <v>575</v>
      </c>
      <c r="D266" s="162" t="s">
        <v>177</v>
      </c>
      <c r="E266" s="163" t="s">
        <v>576</v>
      </c>
      <c r="F266" s="164" t="s">
        <v>577</v>
      </c>
      <c r="G266" s="165" t="s">
        <v>170</v>
      </c>
      <c r="H266" s="166">
        <v>16</v>
      </c>
      <c r="I266" s="146"/>
      <c r="J266" s="147">
        <f t="shared" si="45"/>
        <v>0</v>
      </c>
      <c r="K266" s="148"/>
      <c r="L266" s="149"/>
      <c r="M266" s="150" t="s">
        <v>1</v>
      </c>
      <c r="N266" s="151" t="s">
        <v>45</v>
      </c>
      <c r="P266" s="143">
        <f t="shared" si="46"/>
        <v>0</v>
      </c>
      <c r="Q266" s="143">
        <v>0</v>
      </c>
      <c r="R266" s="143">
        <f t="shared" si="47"/>
        <v>0</v>
      </c>
      <c r="S266" s="143">
        <v>0</v>
      </c>
      <c r="T266" s="144">
        <f t="shared" si="48"/>
        <v>0</v>
      </c>
      <c r="AR266" s="145" t="s">
        <v>196</v>
      </c>
      <c r="AT266" s="145" t="s">
        <v>177</v>
      </c>
      <c r="AU266" s="145" t="s">
        <v>88</v>
      </c>
      <c r="AY266" s="12" t="s">
        <v>156</v>
      </c>
      <c r="BE266" s="86">
        <f t="shared" si="49"/>
        <v>0</v>
      </c>
      <c r="BF266" s="86">
        <f t="shared" si="50"/>
        <v>0</v>
      </c>
      <c r="BG266" s="86">
        <f t="shared" si="51"/>
        <v>0</v>
      </c>
      <c r="BH266" s="86">
        <f t="shared" si="52"/>
        <v>0</v>
      </c>
      <c r="BI266" s="86">
        <f t="shared" si="53"/>
        <v>0</v>
      </c>
      <c r="BJ266" s="12" t="s">
        <v>88</v>
      </c>
      <c r="BK266" s="86">
        <f t="shared" si="54"/>
        <v>0</v>
      </c>
      <c r="BL266" s="12" t="s">
        <v>224</v>
      </c>
      <c r="BM266" s="145" t="s">
        <v>578</v>
      </c>
    </row>
    <row r="267" spans="2:65" s="1" customFormat="1" ht="24.2" customHeight="1">
      <c r="B267" s="114"/>
      <c r="C267" s="157" t="s">
        <v>579</v>
      </c>
      <c r="D267" s="157" t="s">
        <v>157</v>
      </c>
      <c r="E267" s="158" t="s">
        <v>164</v>
      </c>
      <c r="F267" s="159" t="s">
        <v>165</v>
      </c>
      <c r="G267" s="160" t="s">
        <v>160</v>
      </c>
      <c r="H267" s="161">
        <v>6</v>
      </c>
      <c r="I267" s="139"/>
      <c r="J267" s="140">
        <f t="shared" si="45"/>
        <v>0</v>
      </c>
      <c r="K267" s="141"/>
      <c r="L267" s="29"/>
      <c r="M267" s="142" t="s">
        <v>1</v>
      </c>
      <c r="N267" s="113" t="s">
        <v>45</v>
      </c>
      <c r="P267" s="143">
        <f t="shared" si="46"/>
        <v>0</v>
      </c>
      <c r="Q267" s="143">
        <v>0</v>
      </c>
      <c r="R267" s="143">
        <f t="shared" si="47"/>
        <v>0</v>
      </c>
      <c r="S267" s="143">
        <v>0</v>
      </c>
      <c r="T267" s="144">
        <f t="shared" si="48"/>
        <v>0</v>
      </c>
      <c r="AR267" s="145" t="s">
        <v>224</v>
      </c>
      <c r="AT267" s="145" t="s">
        <v>157</v>
      </c>
      <c r="AU267" s="145" t="s">
        <v>88</v>
      </c>
      <c r="AY267" s="12" t="s">
        <v>156</v>
      </c>
      <c r="BE267" s="86">
        <f t="shared" si="49"/>
        <v>0</v>
      </c>
      <c r="BF267" s="86">
        <f t="shared" si="50"/>
        <v>0</v>
      </c>
      <c r="BG267" s="86">
        <f t="shared" si="51"/>
        <v>0</v>
      </c>
      <c r="BH267" s="86">
        <f t="shared" si="52"/>
        <v>0</v>
      </c>
      <c r="BI267" s="86">
        <f t="shared" si="53"/>
        <v>0</v>
      </c>
      <c r="BJ267" s="12" t="s">
        <v>88</v>
      </c>
      <c r="BK267" s="86">
        <f t="shared" si="54"/>
        <v>0</v>
      </c>
      <c r="BL267" s="12" t="s">
        <v>224</v>
      </c>
      <c r="BM267" s="145" t="s">
        <v>580</v>
      </c>
    </row>
    <row r="268" spans="2:65" s="1" customFormat="1" ht="24.2" customHeight="1">
      <c r="B268" s="114"/>
      <c r="C268" s="157" t="s">
        <v>581</v>
      </c>
      <c r="D268" s="157" t="s">
        <v>157</v>
      </c>
      <c r="E268" s="158" t="s">
        <v>168</v>
      </c>
      <c r="F268" s="159" t="s">
        <v>169</v>
      </c>
      <c r="G268" s="160" t="s">
        <v>170</v>
      </c>
      <c r="H268" s="161">
        <v>4</v>
      </c>
      <c r="I268" s="139"/>
      <c r="J268" s="140">
        <f t="shared" si="45"/>
        <v>0</v>
      </c>
      <c r="K268" s="141"/>
      <c r="L268" s="29"/>
      <c r="M268" s="142" t="s">
        <v>1</v>
      </c>
      <c r="N268" s="113" t="s">
        <v>45</v>
      </c>
      <c r="P268" s="143">
        <f t="shared" si="46"/>
        <v>0</v>
      </c>
      <c r="Q268" s="143">
        <v>0</v>
      </c>
      <c r="R268" s="143">
        <f t="shared" si="47"/>
        <v>0</v>
      </c>
      <c r="S268" s="143">
        <v>0</v>
      </c>
      <c r="T268" s="144">
        <f t="shared" si="48"/>
        <v>0</v>
      </c>
      <c r="AR268" s="145" t="s">
        <v>224</v>
      </c>
      <c r="AT268" s="145" t="s">
        <v>157</v>
      </c>
      <c r="AU268" s="145" t="s">
        <v>88</v>
      </c>
      <c r="AY268" s="12" t="s">
        <v>156</v>
      </c>
      <c r="BE268" s="86">
        <f t="shared" si="49"/>
        <v>0</v>
      </c>
      <c r="BF268" s="86">
        <f t="shared" si="50"/>
        <v>0</v>
      </c>
      <c r="BG268" s="86">
        <f t="shared" si="51"/>
        <v>0</v>
      </c>
      <c r="BH268" s="86">
        <f t="shared" si="52"/>
        <v>0</v>
      </c>
      <c r="BI268" s="86">
        <f t="shared" si="53"/>
        <v>0</v>
      </c>
      <c r="BJ268" s="12" t="s">
        <v>88</v>
      </c>
      <c r="BK268" s="86">
        <f t="shared" si="54"/>
        <v>0</v>
      </c>
      <c r="BL268" s="12" t="s">
        <v>224</v>
      </c>
      <c r="BM268" s="145" t="s">
        <v>582</v>
      </c>
    </row>
    <row r="269" spans="2:65" s="1" customFormat="1" ht="16.5" customHeight="1">
      <c r="B269" s="114"/>
      <c r="C269" s="162" t="s">
        <v>583</v>
      </c>
      <c r="D269" s="162" t="s">
        <v>177</v>
      </c>
      <c r="E269" s="163" t="s">
        <v>178</v>
      </c>
      <c r="F269" s="164" t="s">
        <v>179</v>
      </c>
      <c r="G269" s="165" t="s">
        <v>180</v>
      </c>
      <c r="H269" s="166">
        <v>0.004</v>
      </c>
      <c r="I269" s="146"/>
      <c r="J269" s="147">
        <f t="shared" si="45"/>
        <v>0</v>
      </c>
      <c r="K269" s="148"/>
      <c r="L269" s="149"/>
      <c r="M269" s="150" t="s">
        <v>1</v>
      </c>
      <c r="N269" s="151" t="s">
        <v>45</v>
      </c>
      <c r="P269" s="143">
        <f t="shared" si="46"/>
        <v>0</v>
      </c>
      <c r="Q269" s="143">
        <v>3.77796</v>
      </c>
      <c r="R269" s="143">
        <f t="shared" si="47"/>
        <v>0.015111840000000001</v>
      </c>
      <c r="S269" s="143">
        <v>0</v>
      </c>
      <c r="T269" s="144">
        <f t="shared" si="48"/>
        <v>0</v>
      </c>
      <c r="AR269" s="145" t="s">
        <v>196</v>
      </c>
      <c r="AT269" s="145" t="s">
        <v>177</v>
      </c>
      <c r="AU269" s="145" t="s">
        <v>88</v>
      </c>
      <c r="AY269" s="12" t="s">
        <v>156</v>
      </c>
      <c r="BE269" s="86">
        <f t="shared" si="49"/>
        <v>0</v>
      </c>
      <c r="BF269" s="86">
        <f t="shared" si="50"/>
        <v>0</v>
      </c>
      <c r="BG269" s="86">
        <f t="shared" si="51"/>
        <v>0</v>
      </c>
      <c r="BH269" s="86">
        <f t="shared" si="52"/>
        <v>0</v>
      </c>
      <c r="BI269" s="86">
        <f t="shared" si="53"/>
        <v>0</v>
      </c>
      <c r="BJ269" s="12" t="s">
        <v>88</v>
      </c>
      <c r="BK269" s="86">
        <f t="shared" si="54"/>
        <v>0</v>
      </c>
      <c r="BL269" s="12" t="s">
        <v>224</v>
      </c>
      <c r="BM269" s="145" t="s">
        <v>584</v>
      </c>
    </row>
    <row r="270" spans="2:65" s="1" customFormat="1" ht="33" customHeight="1">
      <c r="B270" s="114"/>
      <c r="C270" s="157" t="s">
        <v>585</v>
      </c>
      <c r="D270" s="157" t="s">
        <v>157</v>
      </c>
      <c r="E270" s="158" t="s">
        <v>360</v>
      </c>
      <c r="F270" s="159" t="s">
        <v>361</v>
      </c>
      <c r="G270" s="160" t="s">
        <v>170</v>
      </c>
      <c r="H270" s="161">
        <v>14</v>
      </c>
      <c r="I270" s="139"/>
      <c r="J270" s="140">
        <f t="shared" si="45"/>
        <v>0</v>
      </c>
      <c r="K270" s="141"/>
      <c r="L270" s="29"/>
      <c r="M270" s="142" t="s">
        <v>1</v>
      </c>
      <c r="N270" s="113" t="s">
        <v>45</v>
      </c>
      <c r="P270" s="143">
        <f t="shared" si="46"/>
        <v>0</v>
      </c>
      <c r="Q270" s="143">
        <v>0</v>
      </c>
      <c r="R270" s="143">
        <f t="shared" si="47"/>
        <v>0</v>
      </c>
      <c r="S270" s="143">
        <v>0</v>
      </c>
      <c r="T270" s="144">
        <f t="shared" si="48"/>
        <v>0</v>
      </c>
      <c r="AR270" s="145" t="s">
        <v>224</v>
      </c>
      <c r="AT270" s="145" t="s">
        <v>157</v>
      </c>
      <c r="AU270" s="145" t="s">
        <v>88</v>
      </c>
      <c r="AY270" s="12" t="s">
        <v>156</v>
      </c>
      <c r="BE270" s="86">
        <f t="shared" si="49"/>
        <v>0</v>
      </c>
      <c r="BF270" s="86">
        <f t="shared" si="50"/>
        <v>0</v>
      </c>
      <c r="BG270" s="86">
        <f t="shared" si="51"/>
        <v>0</v>
      </c>
      <c r="BH270" s="86">
        <f t="shared" si="52"/>
        <v>0</v>
      </c>
      <c r="BI270" s="86">
        <f t="shared" si="53"/>
        <v>0</v>
      </c>
      <c r="BJ270" s="12" t="s">
        <v>88</v>
      </c>
      <c r="BK270" s="86">
        <f t="shared" si="54"/>
        <v>0</v>
      </c>
      <c r="BL270" s="12" t="s">
        <v>224</v>
      </c>
      <c r="BM270" s="145" t="s">
        <v>586</v>
      </c>
    </row>
    <row r="271" spans="2:65" s="1" customFormat="1" ht="24.2" customHeight="1">
      <c r="B271" s="114"/>
      <c r="C271" s="157" t="s">
        <v>587</v>
      </c>
      <c r="D271" s="157" t="s">
        <v>157</v>
      </c>
      <c r="E271" s="158" t="s">
        <v>370</v>
      </c>
      <c r="F271" s="159" t="s">
        <v>371</v>
      </c>
      <c r="G271" s="160" t="s">
        <v>170</v>
      </c>
      <c r="H271" s="161">
        <v>1.8</v>
      </c>
      <c r="I271" s="139"/>
      <c r="J271" s="140">
        <f t="shared" si="45"/>
        <v>0</v>
      </c>
      <c r="K271" s="141"/>
      <c r="L271" s="29"/>
      <c r="M271" s="142" t="s">
        <v>1</v>
      </c>
      <c r="N271" s="113" t="s">
        <v>45</v>
      </c>
      <c r="P271" s="143">
        <f t="shared" si="46"/>
        <v>0</v>
      </c>
      <c r="Q271" s="143">
        <v>0</v>
      </c>
      <c r="R271" s="143">
        <f t="shared" si="47"/>
        <v>0</v>
      </c>
      <c r="S271" s="143">
        <v>0</v>
      </c>
      <c r="T271" s="144">
        <f t="shared" si="48"/>
        <v>0</v>
      </c>
      <c r="AR271" s="145" t="s">
        <v>224</v>
      </c>
      <c r="AT271" s="145" t="s">
        <v>157</v>
      </c>
      <c r="AU271" s="145" t="s">
        <v>88</v>
      </c>
      <c r="AY271" s="12" t="s">
        <v>156</v>
      </c>
      <c r="BE271" s="86">
        <f t="shared" si="49"/>
        <v>0</v>
      </c>
      <c r="BF271" s="86">
        <f t="shared" si="50"/>
        <v>0</v>
      </c>
      <c r="BG271" s="86">
        <f t="shared" si="51"/>
        <v>0</v>
      </c>
      <c r="BH271" s="86">
        <f t="shared" si="52"/>
        <v>0</v>
      </c>
      <c r="BI271" s="86">
        <f t="shared" si="53"/>
        <v>0</v>
      </c>
      <c r="BJ271" s="12" t="s">
        <v>88</v>
      </c>
      <c r="BK271" s="86">
        <f t="shared" si="54"/>
        <v>0</v>
      </c>
      <c r="BL271" s="12" t="s">
        <v>224</v>
      </c>
      <c r="BM271" s="145" t="s">
        <v>588</v>
      </c>
    </row>
    <row r="272" spans="2:65" s="1" customFormat="1" ht="16.5" customHeight="1">
      <c r="B272" s="114"/>
      <c r="C272" s="157" t="s">
        <v>589</v>
      </c>
      <c r="D272" s="157" t="s">
        <v>157</v>
      </c>
      <c r="E272" s="158" t="s">
        <v>374</v>
      </c>
      <c r="F272" s="159" t="s">
        <v>375</v>
      </c>
      <c r="G272" s="160" t="s">
        <v>160</v>
      </c>
      <c r="H272" s="161">
        <v>1</v>
      </c>
      <c r="I272" s="139"/>
      <c r="J272" s="140">
        <f t="shared" si="45"/>
        <v>0</v>
      </c>
      <c r="K272" s="141"/>
      <c r="L272" s="29"/>
      <c r="M272" s="142" t="s">
        <v>1</v>
      </c>
      <c r="N272" s="113" t="s">
        <v>45</v>
      </c>
      <c r="P272" s="143">
        <f t="shared" si="46"/>
        <v>0</v>
      </c>
      <c r="Q272" s="143">
        <v>0</v>
      </c>
      <c r="R272" s="143">
        <f t="shared" si="47"/>
        <v>0</v>
      </c>
      <c r="S272" s="143">
        <v>0</v>
      </c>
      <c r="T272" s="144">
        <f t="shared" si="48"/>
        <v>0</v>
      </c>
      <c r="AR272" s="145" t="s">
        <v>224</v>
      </c>
      <c r="AT272" s="145" t="s">
        <v>157</v>
      </c>
      <c r="AU272" s="145" t="s">
        <v>88</v>
      </c>
      <c r="AY272" s="12" t="s">
        <v>156</v>
      </c>
      <c r="BE272" s="86">
        <f t="shared" si="49"/>
        <v>0</v>
      </c>
      <c r="BF272" s="86">
        <f t="shared" si="50"/>
        <v>0</v>
      </c>
      <c r="BG272" s="86">
        <f t="shared" si="51"/>
        <v>0</v>
      </c>
      <c r="BH272" s="86">
        <f t="shared" si="52"/>
        <v>0</v>
      </c>
      <c r="BI272" s="86">
        <f t="shared" si="53"/>
        <v>0</v>
      </c>
      <c r="BJ272" s="12" t="s">
        <v>88</v>
      </c>
      <c r="BK272" s="86">
        <f t="shared" si="54"/>
        <v>0</v>
      </c>
      <c r="BL272" s="12" t="s">
        <v>224</v>
      </c>
      <c r="BM272" s="145" t="s">
        <v>590</v>
      </c>
    </row>
    <row r="273" spans="2:65" s="1" customFormat="1" ht="21.75" customHeight="1">
      <c r="B273" s="114"/>
      <c r="C273" s="162" t="s">
        <v>591</v>
      </c>
      <c r="D273" s="162" t="s">
        <v>177</v>
      </c>
      <c r="E273" s="163" t="s">
        <v>378</v>
      </c>
      <c r="F273" s="164" t="s">
        <v>379</v>
      </c>
      <c r="G273" s="165" t="s">
        <v>160</v>
      </c>
      <c r="H273" s="166">
        <v>1</v>
      </c>
      <c r="I273" s="146"/>
      <c r="J273" s="147">
        <f t="shared" si="45"/>
        <v>0</v>
      </c>
      <c r="K273" s="148"/>
      <c r="L273" s="149"/>
      <c r="M273" s="150" t="s">
        <v>1</v>
      </c>
      <c r="N273" s="151" t="s">
        <v>45</v>
      </c>
      <c r="P273" s="143">
        <f t="shared" si="46"/>
        <v>0</v>
      </c>
      <c r="Q273" s="143">
        <v>0.00012</v>
      </c>
      <c r="R273" s="143">
        <f t="shared" si="47"/>
        <v>0.00012</v>
      </c>
      <c r="S273" s="143">
        <v>0</v>
      </c>
      <c r="T273" s="144">
        <f t="shared" si="48"/>
        <v>0</v>
      </c>
      <c r="AR273" s="145" t="s">
        <v>196</v>
      </c>
      <c r="AT273" s="145" t="s">
        <v>177</v>
      </c>
      <c r="AU273" s="145" t="s">
        <v>88</v>
      </c>
      <c r="AY273" s="12" t="s">
        <v>156</v>
      </c>
      <c r="BE273" s="86">
        <f t="shared" si="49"/>
        <v>0</v>
      </c>
      <c r="BF273" s="86">
        <f t="shared" si="50"/>
        <v>0</v>
      </c>
      <c r="BG273" s="86">
        <f t="shared" si="51"/>
        <v>0</v>
      </c>
      <c r="BH273" s="86">
        <f t="shared" si="52"/>
        <v>0</v>
      </c>
      <c r="BI273" s="86">
        <f t="shared" si="53"/>
        <v>0</v>
      </c>
      <c r="BJ273" s="12" t="s">
        <v>88</v>
      </c>
      <c r="BK273" s="86">
        <f t="shared" si="54"/>
        <v>0</v>
      </c>
      <c r="BL273" s="12" t="s">
        <v>224</v>
      </c>
      <c r="BM273" s="145" t="s">
        <v>592</v>
      </c>
    </row>
    <row r="274" spans="2:65" s="1" customFormat="1" ht="16.5" customHeight="1">
      <c r="B274" s="114"/>
      <c r="C274" s="162" t="s">
        <v>593</v>
      </c>
      <c r="D274" s="162" t="s">
        <v>177</v>
      </c>
      <c r="E274" s="163" t="s">
        <v>382</v>
      </c>
      <c r="F274" s="164" t="s">
        <v>383</v>
      </c>
      <c r="G274" s="165" t="s">
        <v>293</v>
      </c>
      <c r="H274" s="166">
        <v>33.1</v>
      </c>
      <c r="I274" s="146"/>
      <c r="J274" s="147">
        <f t="shared" si="45"/>
        <v>0</v>
      </c>
      <c r="K274" s="148"/>
      <c r="L274" s="149"/>
      <c r="M274" s="150" t="s">
        <v>1</v>
      </c>
      <c r="N274" s="151" t="s">
        <v>45</v>
      </c>
      <c r="P274" s="143">
        <f t="shared" si="46"/>
        <v>0</v>
      </c>
      <c r="Q274" s="143">
        <v>0.001</v>
      </c>
      <c r="R274" s="143">
        <f t="shared" si="47"/>
        <v>0.033100000000000004</v>
      </c>
      <c r="S274" s="143">
        <v>0</v>
      </c>
      <c r="T274" s="144">
        <f t="shared" si="48"/>
        <v>0</v>
      </c>
      <c r="AR274" s="145" t="s">
        <v>196</v>
      </c>
      <c r="AT274" s="145" t="s">
        <v>177</v>
      </c>
      <c r="AU274" s="145" t="s">
        <v>88</v>
      </c>
      <c r="AY274" s="12" t="s">
        <v>156</v>
      </c>
      <c r="BE274" s="86">
        <f t="shared" si="49"/>
        <v>0</v>
      </c>
      <c r="BF274" s="86">
        <f t="shared" si="50"/>
        <v>0</v>
      </c>
      <c r="BG274" s="86">
        <f t="shared" si="51"/>
        <v>0</v>
      </c>
      <c r="BH274" s="86">
        <f t="shared" si="52"/>
        <v>0</v>
      </c>
      <c r="BI274" s="86">
        <f t="shared" si="53"/>
        <v>0</v>
      </c>
      <c r="BJ274" s="12" t="s">
        <v>88</v>
      </c>
      <c r="BK274" s="86">
        <f t="shared" si="54"/>
        <v>0</v>
      </c>
      <c r="BL274" s="12" t="s">
        <v>224</v>
      </c>
      <c r="BM274" s="145" t="s">
        <v>594</v>
      </c>
    </row>
    <row r="275" spans="2:65" s="1" customFormat="1" ht="24.2" customHeight="1">
      <c r="B275" s="114"/>
      <c r="C275" s="157" t="s">
        <v>595</v>
      </c>
      <c r="D275" s="157" t="s">
        <v>157</v>
      </c>
      <c r="E275" s="158" t="s">
        <v>386</v>
      </c>
      <c r="F275" s="159" t="s">
        <v>387</v>
      </c>
      <c r="G275" s="160" t="s">
        <v>170</v>
      </c>
      <c r="H275" s="161">
        <v>2.5</v>
      </c>
      <c r="I275" s="139"/>
      <c r="J275" s="140">
        <f t="shared" si="45"/>
        <v>0</v>
      </c>
      <c r="K275" s="141"/>
      <c r="L275" s="29"/>
      <c r="M275" s="142" t="s">
        <v>1</v>
      </c>
      <c r="N275" s="113" t="s">
        <v>45</v>
      </c>
      <c r="P275" s="143">
        <f t="shared" si="46"/>
        <v>0</v>
      </c>
      <c r="Q275" s="143">
        <v>0</v>
      </c>
      <c r="R275" s="143">
        <f t="shared" si="47"/>
        <v>0</v>
      </c>
      <c r="S275" s="143">
        <v>0</v>
      </c>
      <c r="T275" s="144">
        <f t="shared" si="48"/>
        <v>0</v>
      </c>
      <c r="AR275" s="145" t="s">
        <v>224</v>
      </c>
      <c r="AT275" s="145" t="s">
        <v>157</v>
      </c>
      <c r="AU275" s="145" t="s">
        <v>88</v>
      </c>
      <c r="AY275" s="12" t="s">
        <v>156</v>
      </c>
      <c r="BE275" s="86">
        <f t="shared" si="49"/>
        <v>0</v>
      </c>
      <c r="BF275" s="86">
        <f t="shared" si="50"/>
        <v>0</v>
      </c>
      <c r="BG275" s="86">
        <f t="shared" si="51"/>
        <v>0</v>
      </c>
      <c r="BH275" s="86">
        <f t="shared" si="52"/>
        <v>0</v>
      </c>
      <c r="BI275" s="86">
        <f t="shared" si="53"/>
        <v>0</v>
      </c>
      <c r="BJ275" s="12" t="s">
        <v>88</v>
      </c>
      <c r="BK275" s="86">
        <f t="shared" si="54"/>
        <v>0</v>
      </c>
      <c r="BL275" s="12" t="s">
        <v>224</v>
      </c>
      <c r="BM275" s="145" t="s">
        <v>596</v>
      </c>
    </row>
    <row r="276" spans="2:65" s="1" customFormat="1" ht="24.2" customHeight="1">
      <c r="B276" s="114"/>
      <c r="C276" s="157" t="s">
        <v>597</v>
      </c>
      <c r="D276" s="157" t="s">
        <v>157</v>
      </c>
      <c r="E276" s="158" t="s">
        <v>390</v>
      </c>
      <c r="F276" s="159" t="s">
        <v>391</v>
      </c>
      <c r="G276" s="160" t="s">
        <v>170</v>
      </c>
      <c r="H276" s="161">
        <v>23.5</v>
      </c>
      <c r="I276" s="139"/>
      <c r="J276" s="140">
        <f t="shared" si="45"/>
        <v>0</v>
      </c>
      <c r="K276" s="141"/>
      <c r="L276" s="29"/>
      <c r="M276" s="142" t="s">
        <v>1</v>
      </c>
      <c r="N276" s="113" t="s">
        <v>45</v>
      </c>
      <c r="P276" s="143">
        <f t="shared" si="46"/>
        <v>0</v>
      </c>
      <c r="Q276" s="143">
        <v>0</v>
      </c>
      <c r="R276" s="143">
        <f t="shared" si="47"/>
        <v>0</v>
      </c>
      <c r="S276" s="143">
        <v>0</v>
      </c>
      <c r="T276" s="144">
        <f t="shared" si="48"/>
        <v>0</v>
      </c>
      <c r="AR276" s="145" t="s">
        <v>224</v>
      </c>
      <c r="AT276" s="145" t="s">
        <v>157</v>
      </c>
      <c r="AU276" s="145" t="s">
        <v>88</v>
      </c>
      <c r="AY276" s="12" t="s">
        <v>156</v>
      </c>
      <c r="BE276" s="86">
        <f t="shared" si="49"/>
        <v>0</v>
      </c>
      <c r="BF276" s="86">
        <f t="shared" si="50"/>
        <v>0</v>
      </c>
      <c r="BG276" s="86">
        <f t="shared" si="51"/>
        <v>0</v>
      </c>
      <c r="BH276" s="86">
        <f t="shared" si="52"/>
        <v>0</v>
      </c>
      <c r="BI276" s="86">
        <f t="shared" si="53"/>
        <v>0</v>
      </c>
      <c r="BJ276" s="12" t="s">
        <v>88</v>
      </c>
      <c r="BK276" s="86">
        <f t="shared" si="54"/>
        <v>0</v>
      </c>
      <c r="BL276" s="12" t="s">
        <v>224</v>
      </c>
      <c r="BM276" s="145" t="s">
        <v>598</v>
      </c>
    </row>
    <row r="277" spans="2:65" s="1" customFormat="1" ht="24.2" customHeight="1">
      <c r="B277" s="114"/>
      <c r="C277" s="162" t="s">
        <v>599</v>
      </c>
      <c r="D277" s="162" t="s">
        <v>177</v>
      </c>
      <c r="E277" s="163" t="s">
        <v>394</v>
      </c>
      <c r="F277" s="164" t="s">
        <v>395</v>
      </c>
      <c r="G277" s="165" t="s">
        <v>160</v>
      </c>
      <c r="H277" s="166">
        <v>1</v>
      </c>
      <c r="I277" s="146"/>
      <c r="J277" s="147">
        <f t="shared" si="45"/>
        <v>0</v>
      </c>
      <c r="K277" s="148"/>
      <c r="L277" s="149"/>
      <c r="M277" s="150" t="s">
        <v>1</v>
      </c>
      <c r="N277" s="151" t="s">
        <v>45</v>
      </c>
      <c r="P277" s="143">
        <f t="shared" si="46"/>
        <v>0</v>
      </c>
      <c r="Q277" s="143">
        <v>0.00015</v>
      </c>
      <c r="R277" s="143">
        <f t="shared" si="47"/>
        <v>0.00015</v>
      </c>
      <c r="S277" s="143">
        <v>0</v>
      </c>
      <c r="T277" s="144">
        <f t="shared" si="48"/>
        <v>0</v>
      </c>
      <c r="AR277" s="145" t="s">
        <v>196</v>
      </c>
      <c r="AT277" s="145" t="s">
        <v>177</v>
      </c>
      <c r="AU277" s="145" t="s">
        <v>88</v>
      </c>
      <c r="AY277" s="12" t="s">
        <v>156</v>
      </c>
      <c r="BE277" s="86">
        <f t="shared" si="49"/>
        <v>0</v>
      </c>
      <c r="BF277" s="86">
        <f t="shared" si="50"/>
        <v>0</v>
      </c>
      <c r="BG277" s="86">
        <f t="shared" si="51"/>
        <v>0</v>
      </c>
      <c r="BH277" s="86">
        <f t="shared" si="52"/>
        <v>0</v>
      </c>
      <c r="BI277" s="86">
        <f t="shared" si="53"/>
        <v>0</v>
      </c>
      <c r="BJ277" s="12" t="s">
        <v>88</v>
      </c>
      <c r="BK277" s="86">
        <f t="shared" si="54"/>
        <v>0</v>
      </c>
      <c r="BL277" s="12" t="s">
        <v>224</v>
      </c>
      <c r="BM277" s="145" t="s">
        <v>600</v>
      </c>
    </row>
    <row r="278" spans="2:65" s="1" customFormat="1" ht="16.5" customHeight="1">
      <c r="B278" s="114"/>
      <c r="C278" s="157" t="s">
        <v>601</v>
      </c>
      <c r="D278" s="157" t="s">
        <v>157</v>
      </c>
      <c r="E278" s="158" t="s">
        <v>398</v>
      </c>
      <c r="F278" s="159" t="s">
        <v>399</v>
      </c>
      <c r="G278" s="160" t="s">
        <v>160</v>
      </c>
      <c r="H278" s="161">
        <v>2</v>
      </c>
      <c r="I278" s="139"/>
      <c r="J278" s="140">
        <f t="shared" si="45"/>
        <v>0</v>
      </c>
      <c r="K278" s="141"/>
      <c r="L278" s="29"/>
      <c r="M278" s="142" t="s">
        <v>1</v>
      </c>
      <c r="N278" s="113" t="s">
        <v>45</v>
      </c>
      <c r="P278" s="143">
        <f t="shared" si="46"/>
        <v>0</v>
      </c>
      <c r="Q278" s="143">
        <v>0</v>
      </c>
      <c r="R278" s="143">
        <f t="shared" si="47"/>
        <v>0</v>
      </c>
      <c r="S278" s="143">
        <v>0</v>
      </c>
      <c r="T278" s="144">
        <f t="shared" si="48"/>
        <v>0</v>
      </c>
      <c r="AR278" s="145" t="s">
        <v>224</v>
      </c>
      <c r="AT278" s="145" t="s">
        <v>157</v>
      </c>
      <c r="AU278" s="145" t="s">
        <v>88</v>
      </c>
      <c r="AY278" s="12" t="s">
        <v>156</v>
      </c>
      <c r="BE278" s="86">
        <f t="shared" si="49"/>
        <v>0</v>
      </c>
      <c r="BF278" s="86">
        <f t="shared" si="50"/>
        <v>0</v>
      </c>
      <c r="BG278" s="86">
        <f t="shared" si="51"/>
        <v>0</v>
      </c>
      <c r="BH278" s="86">
        <f t="shared" si="52"/>
        <v>0</v>
      </c>
      <c r="BI278" s="86">
        <f t="shared" si="53"/>
        <v>0</v>
      </c>
      <c r="BJ278" s="12" t="s">
        <v>88</v>
      </c>
      <c r="BK278" s="86">
        <f t="shared" si="54"/>
        <v>0</v>
      </c>
      <c r="BL278" s="12" t="s">
        <v>224</v>
      </c>
      <c r="BM278" s="145" t="s">
        <v>602</v>
      </c>
    </row>
    <row r="279" spans="2:65" s="1" customFormat="1" ht="24.2" customHeight="1">
      <c r="B279" s="114"/>
      <c r="C279" s="162" t="s">
        <v>603</v>
      </c>
      <c r="D279" s="162" t="s">
        <v>177</v>
      </c>
      <c r="E279" s="163" t="s">
        <v>402</v>
      </c>
      <c r="F279" s="164" t="s">
        <v>403</v>
      </c>
      <c r="G279" s="165" t="s">
        <v>160</v>
      </c>
      <c r="H279" s="166">
        <v>1</v>
      </c>
      <c r="I279" s="146"/>
      <c r="J279" s="147">
        <f t="shared" si="45"/>
        <v>0</v>
      </c>
      <c r="K279" s="148"/>
      <c r="L279" s="149"/>
      <c r="M279" s="150" t="s">
        <v>1</v>
      </c>
      <c r="N279" s="151" t="s">
        <v>45</v>
      </c>
      <c r="P279" s="143">
        <f t="shared" si="46"/>
        <v>0</v>
      </c>
      <c r="Q279" s="143">
        <v>0.00015</v>
      </c>
      <c r="R279" s="143">
        <f t="shared" si="47"/>
        <v>0.00015</v>
      </c>
      <c r="S279" s="143">
        <v>0</v>
      </c>
      <c r="T279" s="144">
        <f t="shared" si="48"/>
        <v>0</v>
      </c>
      <c r="AR279" s="145" t="s">
        <v>196</v>
      </c>
      <c r="AT279" s="145" t="s">
        <v>177</v>
      </c>
      <c r="AU279" s="145" t="s">
        <v>88</v>
      </c>
      <c r="AY279" s="12" t="s">
        <v>156</v>
      </c>
      <c r="BE279" s="86">
        <f t="shared" si="49"/>
        <v>0</v>
      </c>
      <c r="BF279" s="86">
        <f t="shared" si="50"/>
        <v>0</v>
      </c>
      <c r="BG279" s="86">
        <f t="shared" si="51"/>
        <v>0</v>
      </c>
      <c r="BH279" s="86">
        <f t="shared" si="52"/>
        <v>0</v>
      </c>
      <c r="BI279" s="86">
        <f t="shared" si="53"/>
        <v>0</v>
      </c>
      <c r="BJ279" s="12" t="s">
        <v>88</v>
      </c>
      <c r="BK279" s="86">
        <f t="shared" si="54"/>
        <v>0</v>
      </c>
      <c r="BL279" s="12" t="s">
        <v>224</v>
      </c>
      <c r="BM279" s="145" t="s">
        <v>604</v>
      </c>
    </row>
    <row r="280" spans="2:65" s="1" customFormat="1" ht="16.5" customHeight="1">
      <c r="B280" s="114"/>
      <c r="C280" s="162" t="s">
        <v>605</v>
      </c>
      <c r="D280" s="162" t="s">
        <v>177</v>
      </c>
      <c r="E280" s="163" t="s">
        <v>406</v>
      </c>
      <c r="F280" s="164" t="s">
        <v>407</v>
      </c>
      <c r="G280" s="165" t="s">
        <v>160</v>
      </c>
      <c r="H280" s="166">
        <v>4</v>
      </c>
      <c r="I280" s="146"/>
      <c r="J280" s="147">
        <f t="shared" si="45"/>
        <v>0</v>
      </c>
      <c r="K280" s="148"/>
      <c r="L280" s="149"/>
      <c r="M280" s="150" t="s">
        <v>1</v>
      </c>
      <c r="N280" s="151" t="s">
        <v>45</v>
      </c>
      <c r="P280" s="143">
        <f t="shared" si="46"/>
        <v>0</v>
      </c>
      <c r="Q280" s="143">
        <v>0</v>
      </c>
      <c r="R280" s="143">
        <f t="shared" si="47"/>
        <v>0</v>
      </c>
      <c r="S280" s="143">
        <v>0</v>
      </c>
      <c r="T280" s="144">
        <f t="shared" si="48"/>
        <v>0</v>
      </c>
      <c r="AR280" s="145" t="s">
        <v>196</v>
      </c>
      <c r="AT280" s="145" t="s">
        <v>177</v>
      </c>
      <c r="AU280" s="145" t="s">
        <v>88</v>
      </c>
      <c r="AY280" s="12" t="s">
        <v>156</v>
      </c>
      <c r="BE280" s="86">
        <f t="shared" si="49"/>
        <v>0</v>
      </c>
      <c r="BF280" s="86">
        <f t="shared" si="50"/>
        <v>0</v>
      </c>
      <c r="BG280" s="86">
        <f t="shared" si="51"/>
        <v>0</v>
      </c>
      <c r="BH280" s="86">
        <f t="shared" si="52"/>
        <v>0</v>
      </c>
      <c r="BI280" s="86">
        <f t="shared" si="53"/>
        <v>0</v>
      </c>
      <c r="BJ280" s="12" t="s">
        <v>88</v>
      </c>
      <c r="BK280" s="86">
        <f t="shared" si="54"/>
        <v>0</v>
      </c>
      <c r="BL280" s="12" t="s">
        <v>224</v>
      </c>
      <c r="BM280" s="145" t="s">
        <v>606</v>
      </c>
    </row>
    <row r="281" spans="2:65" s="1" customFormat="1" ht="24.2" customHeight="1">
      <c r="B281" s="114"/>
      <c r="C281" s="157" t="s">
        <v>607</v>
      </c>
      <c r="D281" s="157" t="s">
        <v>157</v>
      </c>
      <c r="E281" s="158" t="s">
        <v>197</v>
      </c>
      <c r="F281" s="159" t="s">
        <v>198</v>
      </c>
      <c r="G281" s="160" t="s">
        <v>160</v>
      </c>
      <c r="H281" s="161">
        <v>6</v>
      </c>
      <c r="I281" s="139"/>
      <c r="J281" s="140">
        <f t="shared" si="45"/>
        <v>0</v>
      </c>
      <c r="K281" s="141"/>
      <c r="L281" s="29"/>
      <c r="M281" s="142" t="s">
        <v>1</v>
      </c>
      <c r="N281" s="113" t="s">
        <v>45</v>
      </c>
      <c r="P281" s="143">
        <f t="shared" si="46"/>
        <v>0</v>
      </c>
      <c r="Q281" s="143">
        <v>0</v>
      </c>
      <c r="R281" s="143">
        <f t="shared" si="47"/>
        <v>0</v>
      </c>
      <c r="S281" s="143">
        <v>0</v>
      </c>
      <c r="T281" s="144">
        <f t="shared" si="48"/>
        <v>0</v>
      </c>
      <c r="AR281" s="145" t="s">
        <v>224</v>
      </c>
      <c r="AT281" s="145" t="s">
        <v>157</v>
      </c>
      <c r="AU281" s="145" t="s">
        <v>88</v>
      </c>
      <c r="AY281" s="12" t="s">
        <v>156</v>
      </c>
      <c r="BE281" s="86">
        <f t="shared" si="49"/>
        <v>0</v>
      </c>
      <c r="BF281" s="86">
        <f t="shared" si="50"/>
        <v>0</v>
      </c>
      <c r="BG281" s="86">
        <f t="shared" si="51"/>
        <v>0</v>
      </c>
      <c r="BH281" s="86">
        <f t="shared" si="52"/>
        <v>0</v>
      </c>
      <c r="BI281" s="86">
        <f t="shared" si="53"/>
        <v>0</v>
      </c>
      <c r="BJ281" s="12" t="s">
        <v>88</v>
      </c>
      <c r="BK281" s="86">
        <f t="shared" si="54"/>
        <v>0</v>
      </c>
      <c r="BL281" s="12" t="s">
        <v>224</v>
      </c>
      <c r="BM281" s="145" t="s">
        <v>608</v>
      </c>
    </row>
    <row r="282" spans="2:65" s="1" customFormat="1" ht="16.5" customHeight="1">
      <c r="B282" s="114"/>
      <c r="C282" s="162" t="s">
        <v>609</v>
      </c>
      <c r="D282" s="162" t="s">
        <v>177</v>
      </c>
      <c r="E282" s="163" t="s">
        <v>412</v>
      </c>
      <c r="F282" s="164" t="s">
        <v>413</v>
      </c>
      <c r="G282" s="165" t="s">
        <v>160</v>
      </c>
      <c r="H282" s="166">
        <v>168</v>
      </c>
      <c r="I282" s="146"/>
      <c r="J282" s="147">
        <f t="shared" si="45"/>
        <v>0</v>
      </c>
      <c r="K282" s="148"/>
      <c r="L282" s="149"/>
      <c r="M282" s="150" t="s">
        <v>1</v>
      </c>
      <c r="N282" s="151" t="s">
        <v>45</v>
      </c>
      <c r="P282" s="143">
        <f t="shared" si="46"/>
        <v>0</v>
      </c>
      <c r="Q282" s="143">
        <v>0.00311</v>
      </c>
      <c r="R282" s="143">
        <f t="shared" si="47"/>
        <v>0.5224799999999999</v>
      </c>
      <c r="S282" s="143">
        <v>0</v>
      </c>
      <c r="T282" s="144">
        <f t="shared" si="48"/>
        <v>0</v>
      </c>
      <c r="AR282" s="145" t="s">
        <v>196</v>
      </c>
      <c r="AT282" s="145" t="s">
        <v>177</v>
      </c>
      <c r="AU282" s="145" t="s">
        <v>88</v>
      </c>
      <c r="AY282" s="12" t="s">
        <v>156</v>
      </c>
      <c r="BE282" s="86">
        <f t="shared" si="49"/>
        <v>0</v>
      </c>
      <c r="BF282" s="86">
        <f t="shared" si="50"/>
        <v>0</v>
      </c>
      <c r="BG282" s="86">
        <f t="shared" si="51"/>
        <v>0</v>
      </c>
      <c r="BH282" s="86">
        <f t="shared" si="52"/>
        <v>0</v>
      </c>
      <c r="BI282" s="86">
        <f t="shared" si="53"/>
        <v>0</v>
      </c>
      <c r="BJ282" s="12" t="s">
        <v>88</v>
      </c>
      <c r="BK282" s="86">
        <f t="shared" si="54"/>
        <v>0</v>
      </c>
      <c r="BL282" s="12" t="s">
        <v>224</v>
      </c>
      <c r="BM282" s="145" t="s">
        <v>610</v>
      </c>
    </row>
    <row r="283" spans="2:65" s="1" customFormat="1" ht="16.5" customHeight="1">
      <c r="B283" s="114"/>
      <c r="C283" s="162" t="s">
        <v>611</v>
      </c>
      <c r="D283" s="162" t="s">
        <v>177</v>
      </c>
      <c r="E283" s="163" t="s">
        <v>416</v>
      </c>
      <c r="F283" s="164" t="s">
        <v>417</v>
      </c>
      <c r="G283" s="165" t="s">
        <v>293</v>
      </c>
      <c r="H283" s="166">
        <v>50</v>
      </c>
      <c r="I283" s="146"/>
      <c r="J283" s="147">
        <f t="shared" si="45"/>
        <v>0</v>
      </c>
      <c r="K283" s="148"/>
      <c r="L283" s="149"/>
      <c r="M283" s="150" t="s">
        <v>1</v>
      </c>
      <c r="N283" s="151" t="s">
        <v>45</v>
      </c>
      <c r="P283" s="143">
        <f t="shared" si="46"/>
        <v>0</v>
      </c>
      <c r="Q283" s="143">
        <v>0.001</v>
      </c>
      <c r="R283" s="143">
        <f t="shared" si="47"/>
        <v>0.05</v>
      </c>
      <c r="S283" s="143">
        <v>0</v>
      </c>
      <c r="T283" s="144">
        <f t="shared" si="48"/>
        <v>0</v>
      </c>
      <c r="AR283" s="145" t="s">
        <v>196</v>
      </c>
      <c r="AT283" s="145" t="s">
        <v>177</v>
      </c>
      <c r="AU283" s="145" t="s">
        <v>88</v>
      </c>
      <c r="AY283" s="12" t="s">
        <v>156</v>
      </c>
      <c r="BE283" s="86">
        <f t="shared" si="49"/>
        <v>0</v>
      </c>
      <c r="BF283" s="86">
        <f t="shared" si="50"/>
        <v>0</v>
      </c>
      <c r="BG283" s="86">
        <f t="shared" si="51"/>
        <v>0</v>
      </c>
      <c r="BH283" s="86">
        <f t="shared" si="52"/>
        <v>0</v>
      </c>
      <c r="BI283" s="86">
        <f t="shared" si="53"/>
        <v>0</v>
      </c>
      <c r="BJ283" s="12" t="s">
        <v>88</v>
      </c>
      <c r="BK283" s="86">
        <f t="shared" si="54"/>
        <v>0</v>
      </c>
      <c r="BL283" s="12" t="s">
        <v>224</v>
      </c>
      <c r="BM283" s="145" t="s">
        <v>612</v>
      </c>
    </row>
    <row r="284" spans="2:65" s="1" customFormat="1" ht="21.75" customHeight="1">
      <c r="B284" s="114"/>
      <c r="C284" s="162" t="s">
        <v>613</v>
      </c>
      <c r="D284" s="162" t="s">
        <v>177</v>
      </c>
      <c r="E284" s="163" t="s">
        <v>420</v>
      </c>
      <c r="F284" s="164" t="s">
        <v>421</v>
      </c>
      <c r="G284" s="165" t="s">
        <v>422</v>
      </c>
      <c r="H284" s="166">
        <v>4.7</v>
      </c>
      <c r="I284" s="146"/>
      <c r="J284" s="147">
        <f t="shared" si="45"/>
        <v>0</v>
      </c>
      <c r="K284" s="148"/>
      <c r="L284" s="149"/>
      <c r="M284" s="150" t="s">
        <v>1</v>
      </c>
      <c r="N284" s="151" t="s">
        <v>45</v>
      </c>
      <c r="P284" s="143">
        <f t="shared" si="46"/>
        <v>0</v>
      </c>
      <c r="Q284" s="143">
        <v>0</v>
      </c>
      <c r="R284" s="143">
        <f t="shared" si="47"/>
        <v>0</v>
      </c>
      <c r="S284" s="143">
        <v>0</v>
      </c>
      <c r="T284" s="144">
        <f t="shared" si="48"/>
        <v>0</v>
      </c>
      <c r="AR284" s="145" t="s">
        <v>196</v>
      </c>
      <c r="AT284" s="145" t="s">
        <v>177</v>
      </c>
      <c r="AU284" s="145" t="s">
        <v>88</v>
      </c>
      <c r="AY284" s="12" t="s">
        <v>156</v>
      </c>
      <c r="BE284" s="86">
        <f t="shared" si="49"/>
        <v>0</v>
      </c>
      <c r="BF284" s="86">
        <f t="shared" si="50"/>
        <v>0</v>
      </c>
      <c r="BG284" s="86">
        <f t="shared" si="51"/>
        <v>0</v>
      </c>
      <c r="BH284" s="86">
        <f t="shared" si="52"/>
        <v>0</v>
      </c>
      <c r="BI284" s="86">
        <f t="shared" si="53"/>
        <v>0</v>
      </c>
      <c r="BJ284" s="12" t="s">
        <v>88</v>
      </c>
      <c r="BK284" s="86">
        <f t="shared" si="54"/>
        <v>0</v>
      </c>
      <c r="BL284" s="12" t="s">
        <v>224</v>
      </c>
      <c r="BM284" s="145" t="s">
        <v>614</v>
      </c>
    </row>
    <row r="285" spans="2:65" s="1" customFormat="1" ht="24.2" customHeight="1">
      <c r="B285" s="114"/>
      <c r="C285" s="162" t="s">
        <v>615</v>
      </c>
      <c r="D285" s="162" t="s">
        <v>177</v>
      </c>
      <c r="E285" s="163" t="s">
        <v>425</v>
      </c>
      <c r="F285" s="164" t="s">
        <v>426</v>
      </c>
      <c r="G285" s="165" t="s">
        <v>160</v>
      </c>
      <c r="H285" s="166">
        <v>1</v>
      </c>
      <c r="I285" s="146"/>
      <c r="J285" s="147">
        <f t="shared" si="45"/>
        <v>0</v>
      </c>
      <c r="K285" s="148"/>
      <c r="L285" s="149"/>
      <c r="M285" s="150" t="s">
        <v>1</v>
      </c>
      <c r="N285" s="151" t="s">
        <v>45</v>
      </c>
      <c r="P285" s="143">
        <f t="shared" si="46"/>
        <v>0</v>
      </c>
      <c r="Q285" s="143">
        <v>0</v>
      </c>
      <c r="R285" s="143">
        <f t="shared" si="47"/>
        <v>0</v>
      </c>
      <c r="S285" s="143">
        <v>0</v>
      </c>
      <c r="T285" s="144">
        <f t="shared" si="48"/>
        <v>0</v>
      </c>
      <c r="AR285" s="145" t="s">
        <v>196</v>
      </c>
      <c r="AT285" s="145" t="s">
        <v>177</v>
      </c>
      <c r="AU285" s="145" t="s">
        <v>88</v>
      </c>
      <c r="AY285" s="12" t="s">
        <v>156</v>
      </c>
      <c r="BE285" s="86">
        <f t="shared" si="49"/>
        <v>0</v>
      </c>
      <c r="BF285" s="86">
        <f t="shared" si="50"/>
        <v>0</v>
      </c>
      <c r="BG285" s="86">
        <f t="shared" si="51"/>
        <v>0</v>
      </c>
      <c r="BH285" s="86">
        <f t="shared" si="52"/>
        <v>0</v>
      </c>
      <c r="BI285" s="86">
        <f t="shared" si="53"/>
        <v>0</v>
      </c>
      <c r="BJ285" s="12" t="s">
        <v>88</v>
      </c>
      <c r="BK285" s="86">
        <f t="shared" si="54"/>
        <v>0</v>
      </c>
      <c r="BL285" s="12" t="s">
        <v>224</v>
      </c>
      <c r="BM285" s="145" t="s">
        <v>616</v>
      </c>
    </row>
    <row r="286" spans="2:65" s="1" customFormat="1" ht="16.5" customHeight="1">
      <c r="B286" s="114"/>
      <c r="C286" s="157" t="s">
        <v>617</v>
      </c>
      <c r="D286" s="157" t="s">
        <v>157</v>
      </c>
      <c r="E286" s="158" t="s">
        <v>429</v>
      </c>
      <c r="F286" s="159" t="s">
        <v>430</v>
      </c>
      <c r="G286" s="160" t="s">
        <v>323</v>
      </c>
      <c r="H286" s="161">
        <v>20</v>
      </c>
      <c r="I286" s="139"/>
      <c r="J286" s="140">
        <f t="shared" si="45"/>
        <v>0</v>
      </c>
      <c r="K286" s="141"/>
      <c r="L286" s="29"/>
      <c r="M286" s="142" t="s">
        <v>1</v>
      </c>
      <c r="N286" s="113" t="s">
        <v>45</v>
      </c>
      <c r="P286" s="143">
        <f t="shared" si="46"/>
        <v>0</v>
      </c>
      <c r="Q286" s="143">
        <v>0</v>
      </c>
      <c r="R286" s="143">
        <f t="shared" si="47"/>
        <v>0</v>
      </c>
      <c r="S286" s="143">
        <v>0</v>
      </c>
      <c r="T286" s="144">
        <f t="shared" si="48"/>
        <v>0</v>
      </c>
      <c r="AR286" s="145" t="s">
        <v>224</v>
      </c>
      <c r="AT286" s="145" t="s">
        <v>157</v>
      </c>
      <c r="AU286" s="145" t="s">
        <v>88</v>
      </c>
      <c r="AY286" s="12" t="s">
        <v>156</v>
      </c>
      <c r="BE286" s="86">
        <f t="shared" si="49"/>
        <v>0</v>
      </c>
      <c r="BF286" s="86">
        <f t="shared" si="50"/>
        <v>0</v>
      </c>
      <c r="BG286" s="86">
        <f t="shared" si="51"/>
        <v>0</v>
      </c>
      <c r="BH286" s="86">
        <f t="shared" si="52"/>
        <v>0</v>
      </c>
      <c r="BI286" s="86">
        <f t="shared" si="53"/>
        <v>0</v>
      </c>
      <c r="BJ286" s="12" t="s">
        <v>88</v>
      </c>
      <c r="BK286" s="86">
        <f t="shared" si="54"/>
        <v>0</v>
      </c>
      <c r="BL286" s="12" t="s">
        <v>224</v>
      </c>
      <c r="BM286" s="145" t="s">
        <v>618</v>
      </c>
    </row>
    <row r="287" spans="2:63" s="10" customFormat="1" ht="25.9" customHeight="1">
      <c r="B287" s="129"/>
      <c r="D287" s="130" t="s">
        <v>79</v>
      </c>
      <c r="E287" s="131" t="s">
        <v>619</v>
      </c>
      <c r="F287" s="131" t="s">
        <v>620</v>
      </c>
      <c r="I287" s="132"/>
      <c r="J287" s="133">
        <f>BK287</f>
        <v>0</v>
      </c>
      <c r="L287" s="129"/>
      <c r="M287" s="134"/>
      <c r="P287" s="135">
        <f>SUM(P288:P315)</f>
        <v>0</v>
      </c>
      <c r="R287" s="135">
        <f>SUM(R288:R315)</f>
        <v>25.8255975</v>
      </c>
      <c r="T287" s="136">
        <f>SUM(T288:T315)</f>
        <v>3.8202499999999997</v>
      </c>
      <c r="AR287" s="130" t="s">
        <v>88</v>
      </c>
      <c r="AT287" s="137" t="s">
        <v>79</v>
      </c>
      <c r="AU287" s="137" t="s">
        <v>80</v>
      </c>
      <c r="AY287" s="130" t="s">
        <v>156</v>
      </c>
      <c r="BK287" s="138">
        <f>SUM(BK288:BK315)</f>
        <v>0</v>
      </c>
    </row>
    <row r="288" spans="2:65" s="1" customFormat="1" ht="21.75" customHeight="1">
      <c r="B288" s="114"/>
      <c r="C288" s="157" t="s">
        <v>621</v>
      </c>
      <c r="D288" s="157" t="s">
        <v>157</v>
      </c>
      <c r="E288" s="158" t="s">
        <v>227</v>
      </c>
      <c r="F288" s="159" t="s">
        <v>228</v>
      </c>
      <c r="G288" s="160" t="s">
        <v>194</v>
      </c>
      <c r="H288" s="161">
        <v>20</v>
      </c>
      <c r="I288" s="139"/>
      <c r="J288" s="140">
        <f aca="true" t="shared" si="55" ref="J288:J315">ROUND(I288*H288,2)</f>
        <v>0</v>
      </c>
      <c r="K288" s="141"/>
      <c r="L288" s="29"/>
      <c r="M288" s="142" t="s">
        <v>1</v>
      </c>
      <c r="N288" s="113" t="s">
        <v>45</v>
      </c>
      <c r="P288" s="143">
        <f aca="true" t="shared" si="56" ref="P288:P315">O288*H288</f>
        <v>0</v>
      </c>
      <c r="Q288" s="143">
        <v>0</v>
      </c>
      <c r="R288" s="143">
        <f aca="true" t="shared" si="57" ref="R288:R315">Q288*H288</f>
        <v>0</v>
      </c>
      <c r="S288" s="143">
        <v>0</v>
      </c>
      <c r="T288" s="144">
        <f aca="true" t="shared" si="58" ref="T288:T315">S288*H288</f>
        <v>0</v>
      </c>
      <c r="AR288" s="145" t="s">
        <v>224</v>
      </c>
      <c r="AT288" s="145" t="s">
        <v>157</v>
      </c>
      <c r="AU288" s="145" t="s">
        <v>88</v>
      </c>
      <c r="AY288" s="12" t="s">
        <v>156</v>
      </c>
      <c r="BE288" s="86">
        <f aca="true" t="shared" si="59" ref="BE288:BE315">IF(N288="základní",J288,0)</f>
        <v>0</v>
      </c>
      <c r="BF288" s="86">
        <f aca="true" t="shared" si="60" ref="BF288:BF315">IF(N288="snížená",J288,0)</f>
        <v>0</v>
      </c>
      <c r="BG288" s="86">
        <f aca="true" t="shared" si="61" ref="BG288:BG315">IF(N288="zákl. přenesená",J288,0)</f>
        <v>0</v>
      </c>
      <c r="BH288" s="86">
        <f aca="true" t="shared" si="62" ref="BH288:BH315">IF(N288="sníž. přenesená",J288,0)</f>
        <v>0</v>
      </c>
      <c r="BI288" s="86">
        <f aca="true" t="shared" si="63" ref="BI288:BI315">IF(N288="nulová",J288,0)</f>
        <v>0</v>
      </c>
      <c r="BJ288" s="12" t="s">
        <v>88</v>
      </c>
      <c r="BK288" s="86">
        <f aca="true" t="shared" si="64" ref="BK288:BK315">ROUND(I288*H288,2)</f>
        <v>0</v>
      </c>
      <c r="BL288" s="12" t="s">
        <v>224</v>
      </c>
      <c r="BM288" s="145" t="s">
        <v>622</v>
      </c>
    </row>
    <row r="289" spans="2:65" s="1" customFormat="1" ht="16.5" customHeight="1">
      <c r="B289" s="114"/>
      <c r="C289" s="157" t="s">
        <v>623</v>
      </c>
      <c r="D289" s="157" t="s">
        <v>157</v>
      </c>
      <c r="E289" s="158" t="s">
        <v>231</v>
      </c>
      <c r="F289" s="159" t="s">
        <v>232</v>
      </c>
      <c r="G289" s="160" t="s">
        <v>194</v>
      </c>
      <c r="H289" s="161">
        <v>20</v>
      </c>
      <c r="I289" s="139"/>
      <c r="J289" s="140">
        <f t="shared" si="55"/>
        <v>0</v>
      </c>
      <c r="K289" s="141"/>
      <c r="L289" s="29"/>
      <c r="M289" s="142" t="s">
        <v>1</v>
      </c>
      <c r="N289" s="113" t="s">
        <v>45</v>
      </c>
      <c r="P289" s="143">
        <f t="shared" si="56"/>
        <v>0</v>
      </c>
      <c r="Q289" s="143">
        <v>0</v>
      </c>
      <c r="R289" s="143">
        <f t="shared" si="57"/>
        <v>0</v>
      </c>
      <c r="S289" s="143">
        <v>0</v>
      </c>
      <c r="T289" s="144">
        <f t="shared" si="58"/>
        <v>0</v>
      </c>
      <c r="AR289" s="145" t="s">
        <v>224</v>
      </c>
      <c r="AT289" s="145" t="s">
        <v>157</v>
      </c>
      <c r="AU289" s="145" t="s">
        <v>88</v>
      </c>
      <c r="AY289" s="12" t="s">
        <v>156</v>
      </c>
      <c r="BE289" s="86">
        <f t="shared" si="59"/>
        <v>0</v>
      </c>
      <c r="BF289" s="86">
        <f t="shared" si="60"/>
        <v>0</v>
      </c>
      <c r="BG289" s="86">
        <f t="shared" si="61"/>
        <v>0</v>
      </c>
      <c r="BH289" s="86">
        <f t="shared" si="62"/>
        <v>0</v>
      </c>
      <c r="BI289" s="86">
        <f t="shared" si="63"/>
        <v>0</v>
      </c>
      <c r="BJ289" s="12" t="s">
        <v>88</v>
      </c>
      <c r="BK289" s="86">
        <f t="shared" si="64"/>
        <v>0</v>
      </c>
      <c r="BL289" s="12" t="s">
        <v>224</v>
      </c>
      <c r="BM289" s="145" t="s">
        <v>624</v>
      </c>
    </row>
    <row r="290" spans="2:65" s="1" customFormat="1" ht="33" customHeight="1">
      <c r="B290" s="114"/>
      <c r="C290" s="157" t="s">
        <v>625</v>
      </c>
      <c r="D290" s="157" t="s">
        <v>157</v>
      </c>
      <c r="E290" s="158" t="s">
        <v>626</v>
      </c>
      <c r="F290" s="159" t="s">
        <v>627</v>
      </c>
      <c r="G290" s="160" t="s">
        <v>160</v>
      </c>
      <c r="H290" s="161">
        <v>1</v>
      </c>
      <c r="I290" s="139"/>
      <c r="J290" s="140">
        <f t="shared" si="55"/>
        <v>0</v>
      </c>
      <c r="K290" s="141"/>
      <c r="L290" s="29"/>
      <c r="M290" s="142" t="s">
        <v>1</v>
      </c>
      <c r="N290" s="113" t="s">
        <v>45</v>
      </c>
      <c r="P290" s="143">
        <f t="shared" si="56"/>
        <v>0</v>
      </c>
      <c r="Q290" s="143">
        <v>0</v>
      </c>
      <c r="R290" s="143">
        <f t="shared" si="57"/>
        <v>0</v>
      </c>
      <c r="S290" s="143">
        <v>0</v>
      </c>
      <c r="T290" s="144">
        <f t="shared" si="58"/>
        <v>0</v>
      </c>
      <c r="AR290" s="145" t="s">
        <v>209</v>
      </c>
      <c r="AT290" s="145" t="s">
        <v>157</v>
      </c>
      <c r="AU290" s="145" t="s">
        <v>88</v>
      </c>
      <c r="AY290" s="12" t="s">
        <v>156</v>
      </c>
      <c r="BE290" s="86">
        <f t="shared" si="59"/>
        <v>0</v>
      </c>
      <c r="BF290" s="86">
        <f t="shared" si="60"/>
        <v>0</v>
      </c>
      <c r="BG290" s="86">
        <f t="shared" si="61"/>
        <v>0</v>
      </c>
      <c r="BH290" s="86">
        <f t="shared" si="62"/>
        <v>0</v>
      </c>
      <c r="BI290" s="86">
        <f t="shared" si="63"/>
        <v>0</v>
      </c>
      <c r="BJ290" s="12" t="s">
        <v>88</v>
      </c>
      <c r="BK290" s="86">
        <f t="shared" si="64"/>
        <v>0</v>
      </c>
      <c r="BL290" s="12" t="s">
        <v>209</v>
      </c>
      <c r="BM290" s="145" t="s">
        <v>628</v>
      </c>
    </row>
    <row r="291" spans="2:65" s="1" customFormat="1" ht="37.9" customHeight="1">
      <c r="B291" s="114"/>
      <c r="C291" s="157" t="s">
        <v>629</v>
      </c>
      <c r="D291" s="157" t="s">
        <v>157</v>
      </c>
      <c r="E291" s="158" t="s">
        <v>630</v>
      </c>
      <c r="F291" s="159" t="s">
        <v>631</v>
      </c>
      <c r="G291" s="160" t="s">
        <v>170</v>
      </c>
      <c r="H291" s="161">
        <v>28</v>
      </c>
      <c r="I291" s="139"/>
      <c r="J291" s="140">
        <f t="shared" si="55"/>
        <v>0</v>
      </c>
      <c r="K291" s="141"/>
      <c r="L291" s="29"/>
      <c r="M291" s="142" t="s">
        <v>1</v>
      </c>
      <c r="N291" s="113" t="s">
        <v>45</v>
      </c>
      <c r="P291" s="143">
        <f t="shared" si="56"/>
        <v>0</v>
      </c>
      <c r="Q291" s="143">
        <v>3E-05</v>
      </c>
      <c r="R291" s="143">
        <f t="shared" si="57"/>
        <v>0.00084</v>
      </c>
      <c r="S291" s="143">
        <v>0</v>
      </c>
      <c r="T291" s="144">
        <f t="shared" si="58"/>
        <v>0</v>
      </c>
      <c r="AR291" s="145" t="s">
        <v>209</v>
      </c>
      <c r="AT291" s="145" t="s">
        <v>157</v>
      </c>
      <c r="AU291" s="145" t="s">
        <v>88</v>
      </c>
      <c r="AY291" s="12" t="s">
        <v>156</v>
      </c>
      <c r="BE291" s="86">
        <f t="shared" si="59"/>
        <v>0</v>
      </c>
      <c r="BF291" s="86">
        <f t="shared" si="60"/>
        <v>0</v>
      </c>
      <c r="BG291" s="86">
        <f t="shared" si="61"/>
        <v>0</v>
      </c>
      <c r="BH291" s="86">
        <f t="shared" si="62"/>
        <v>0</v>
      </c>
      <c r="BI291" s="86">
        <f t="shared" si="63"/>
        <v>0</v>
      </c>
      <c r="BJ291" s="12" t="s">
        <v>88</v>
      </c>
      <c r="BK291" s="86">
        <f t="shared" si="64"/>
        <v>0</v>
      </c>
      <c r="BL291" s="12" t="s">
        <v>209</v>
      </c>
      <c r="BM291" s="145" t="s">
        <v>632</v>
      </c>
    </row>
    <row r="292" spans="2:65" s="1" customFormat="1" ht="24.2" customHeight="1">
      <c r="B292" s="114"/>
      <c r="C292" s="157" t="s">
        <v>633</v>
      </c>
      <c r="D292" s="157" t="s">
        <v>157</v>
      </c>
      <c r="E292" s="158" t="s">
        <v>634</v>
      </c>
      <c r="F292" s="159" t="s">
        <v>635</v>
      </c>
      <c r="G292" s="160" t="s">
        <v>160</v>
      </c>
      <c r="H292" s="161">
        <v>1</v>
      </c>
      <c r="I292" s="139"/>
      <c r="J292" s="140">
        <f t="shared" si="55"/>
        <v>0</v>
      </c>
      <c r="K292" s="141"/>
      <c r="L292" s="29"/>
      <c r="M292" s="142" t="s">
        <v>1</v>
      </c>
      <c r="N292" s="113" t="s">
        <v>45</v>
      </c>
      <c r="P292" s="143">
        <f t="shared" si="56"/>
        <v>0</v>
      </c>
      <c r="Q292" s="143">
        <v>0</v>
      </c>
      <c r="R292" s="143">
        <f t="shared" si="57"/>
        <v>0</v>
      </c>
      <c r="S292" s="143">
        <v>0</v>
      </c>
      <c r="T292" s="144">
        <f t="shared" si="58"/>
        <v>0</v>
      </c>
      <c r="AR292" s="145" t="s">
        <v>209</v>
      </c>
      <c r="AT292" s="145" t="s">
        <v>157</v>
      </c>
      <c r="AU292" s="145" t="s">
        <v>88</v>
      </c>
      <c r="AY292" s="12" t="s">
        <v>156</v>
      </c>
      <c r="BE292" s="86">
        <f t="shared" si="59"/>
        <v>0</v>
      </c>
      <c r="BF292" s="86">
        <f t="shared" si="60"/>
        <v>0</v>
      </c>
      <c r="BG292" s="86">
        <f t="shared" si="61"/>
        <v>0</v>
      </c>
      <c r="BH292" s="86">
        <f t="shared" si="62"/>
        <v>0</v>
      </c>
      <c r="BI292" s="86">
        <f t="shared" si="63"/>
        <v>0</v>
      </c>
      <c r="BJ292" s="12" t="s">
        <v>88</v>
      </c>
      <c r="BK292" s="86">
        <f t="shared" si="64"/>
        <v>0</v>
      </c>
      <c r="BL292" s="12" t="s">
        <v>209</v>
      </c>
      <c r="BM292" s="145" t="s">
        <v>636</v>
      </c>
    </row>
    <row r="293" spans="2:65" s="1" customFormat="1" ht="24.2" customHeight="1">
      <c r="B293" s="114"/>
      <c r="C293" s="157" t="s">
        <v>637</v>
      </c>
      <c r="D293" s="157" t="s">
        <v>157</v>
      </c>
      <c r="E293" s="158" t="s">
        <v>638</v>
      </c>
      <c r="F293" s="159" t="s">
        <v>639</v>
      </c>
      <c r="G293" s="160" t="s">
        <v>194</v>
      </c>
      <c r="H293" s="161">
        <v>12.95</v>
      </c>
      <c r="I293" s="139"/>
      <c r="J293" s="140">
        <f t="shared" si="55"/>
        <v>0</v>
      </c>
      <c r="K293" s="141"/>
      <c r="L293" s="29"/>
      <c r="M293" s="142" t="s">
        <v>1</v>
      </c>
      <c r="N293" s="113" t="s">
        <v>45</v>
      </c>
      <c r="P293" s="143">
        <f t="shared" si="56"/>
        <v>0</v>
      </c>
      <c r="Q293" s="143">
        <v>0</v>
      </c>
      <c r="R293" s="143">
        <f t="shared" si="57"/>
        <v>0</v>
      </c>
      <c r="S293" s="143">
        <v>0.295</v>
      </c>
      <c r="T293" s="144">
        <f t="shared" si="58"/>
        <v>3.8202499999999997</v>
      </c>
      <c r="AR293" s="145" t="s">
        <v>209</v>
      </c>
      <c r="AT293" s="145" t="s">
        <v>157</v>
      </c>
      <c r="AU293" s="145" t="s">
        <v>88</v>
      </c>
      <c r="AY293" s="12" t="s">
        <v>156</v>
      </c>
      <c r="BE293" s="86">
        <f t="shared" si="59"/>
        <v>0</v>
      </c>
      <c r="BF293" s="86">
        <f t="shared" si="60"/>
        <v>0</v>
      </c>
      <c r="BG293" s="86">
        <f t="shared" si="61"/>
        <v>0</v>
      </c>
      <c r="BH293" s="86">
        <f t="shared" si="62"/>
        <v>0</v>
      </c>
      <c r="BI293" s="86">
        <f t="shared" si="63"/>
        <v>0</v>
      </c>
      <c r="BJ293" s="12" t="s">
        <v>88</v>
      </c>
      <c r="BK293" s="86">
        <f t="shared" si="64"/>
        <v>0</v>
      </c>
      <c r="BL293" s="12" t="s">
        <v>209</v>
      </c>
      <c r="BM293" s="145" t="s">
        <v>640</v>
      </c>
    </row>
    <row r="294" spans="2:65" s="1" customFormat="1" ht="33" customHeight="1">
      <c r="B294" s="114"/>
      <c r="C294" s="157" t="s">
        <v>641</v>
      </c>
      <c r="D294" s="157" t="s">
        <v>157</v>
      </c>
      <c r="E294" s="158" t="s">
        <v>642</v>
      </c>
      <c r="F294" s="159" t="s">
        <v>643</v>
      </c>
      <c r="G294" s="160" t="s">
        <v>194</v>
      </c>
      <c r="H294" s="161">
        <v>12.95</v>
      </c>
      <c r="I294" s="139"/>
      <c r="J294" s="140">
        <f t="shared" si="55"/>
        <v>0</v>
      </c>
      <c r="K294" s="141"/>
      <c r="L294" s="29"/>
      <c r="M294" s="142" t="s">
        <v>1</v>
      </c>
      <c r="N294" s="113" t="s">
        <v>45</v>
      </c>
      <c r="P294" s="143">
        <f t="shared" si="56"/>
        <v>0</v>
      </c>
      <c r="Q294" s="143">
        <v>0</v>
      </c>
      <c r="R294" s="143">
        <f t="shared" si="57"/>
        <v>0</v>
      </c>
      <c r="S294" s="143">
        <v>0</v>
      </c>
      <c r="T294" s="144">
        <f t="shared" si="58"/>
        <v>0</v>
      </c>
      <c r="AR294" s="145" t="s">
        <v>209</v>
      </c>
      <c r="AT294" s="145" t="s">
        <v>157</v>
      </c>
      <c r="AU294" s="145" t="s">
        <v>88</v>
      </c>
      <c r="AY294" s="12" t="s">
        <v>156</v>
      </c>
      <c r="BE294" s="86">
        <f t="shared" si="59"/>
        <v>0</v>
      </c>
      <c r="BF294" s="86">
        <f t="shared" si="60"/>
        <v>0</v>
      </c>
      <c r="BG294" s="86">
        <f t="shared" si="61"/>
        <v>0</v>
      </c>
      <c r="BH294" s="86">
        <f t="shared" si="62"/>
        <v>0</v>
      </c>
      <c r="BI294" s="86">
        <f t="shared" si="63"/>
        <v>0</v>
      </c>
      <c r="BJ294" s="12" t="s">
        <v>88</v>
      </c>
      <c r="BK294" s="86">
        <f t="shared" si="64"/>
        <v>0</v>
      </c>
      <c r="BL294" s="12" t="s">
        <v>209</v>
      </c>
      <c r="BM294" s="145" t="s">
        <v>644</v>
      </c>
    </row>
    <row r="295" spans="2:65" s="1" customFormat="1" ht="24.2" customHeight="1">
      <c r="B295" s="114"/>
      <c r="C295" s="157" t="s">
        <v>645</v>
      </c>
      <c r="D295" s="157" t="s">
        <v>157</v>
      </c>
      <c r="E295" s="158" t="s">
        <v>271</v>
      </c>
      <c r="F295" s="159" t="s">
        <v>272</v>
      </c>
      <c r="G295" s="160" t="s">
        <v>194</v>
      </c>
      <c r="H295" s="161">
        <v>12.95</v>
      </c>
      <c r="I295" s="139"/>
      <c r="J295" s="140">
        <f t="shared" si="55"/>
        <v>0</v>
      </c>
      <c r="K295" s="141"/>
      <c r="L295" s="29"/>
      <c r="M295" s="142" t="s">
        <v>1</v>
      </c>
      <c r="N295" s="113" t="s">
        <v>45</v>
      </c>
      <c r="P295" s="143">
        <f t="shared" si="56"/>
        <v>0</v>
      </c>
      <c r="Q295" s="143">
        <v>0</v>
      </c>
      <c r="R295" s="143">
        <f t="shared" si="57"/>
        <v>0</v>
      </c>
      <c r="S295" s="143">
        <v>0</v>
      </c>
      <c r="T295" s="144">
        <f t="shared" si="58"/>
        <v>0</v>
      </c>
      <c r="AR295" s="145" t="s">
        <v>209</v>
      </c>
      <c r="AT295" s="145" t="s">
        <v>157</v>
      </c>
      <c r="AU295" s="145" t="s">
        <v>88</v>
      </c>
      <c r="AY295" s="12" t="s">
        <v>156</v>
      </c>
      <c r="BE295" s="86">
        <f t="shared" si="59"/>
        <v>0</v>
      </c>
      <c r="BF295" s="86">
        <f t="shared" si="60"/>
        <v>0</v>
      </c>
      <c r="BG295" s="86">
        <f t="shared" si="61"/>
        <v>0</v>
      </c>
      <c r="BH295" s="86">
        <f t="shared" si="62"/>
        <v>0</v>
      </c>
      <c r="BI295" s="86">
        <f t="shared" si="63"/>
        <v>0</v>
      </c>
      <c r="BJ295" s="12" t="s">
        <v>88</v>
      </c>
      <c r="BK295" s="86">
        <f t="shared" si="64"/>
        <v>0</v>
      </c>
      <c r="BL295" s="12" t="s">
        <v>209</v>
      </c>
      <c r="BM295" s="145" t="s">
        <v>646</v>
      </c>
    </row>
    <row r="296" spans="2:65" s="1" customFormat="1" ht="37.9" customHeight="1">
      <c r="B296" s="114"/>
      <c r="C296" s="157" t="s">
        <v>647</v>
      </c>
      <c r="D296" s="157" t="s">
        <v>157</v>
      </c>
      <c r="E296" s="158" t="s">
        <v>648</v>
      </c>
      <c r="F296" s="159" t="s">
        <v>649</v>
      </c>
      <c r="G296" s="160" t="s">
        <v>194</v>
      </c>
      <c r="H296" s="161">
        <v>12.95</v>
      </c>
      <c r="I296" s="139"/>
      <c r="J296" s="140">
        <f t="shared" si="55"/>
        <v>0</v>
      </c>
      <c r="K296" s="141"/>
      <c r="L296" s="29"/>
      <c r="M296" s="142" t="s">
        <v>1</v>
      </c>
      <c r="N296" s="113" t="s">
        <v>45</v>
      </c>
      <c r="P296" s="143">
        <f t="shared" si="56"/>
        <v>0</v>
      </c>
      <c r="Q296" s="143">
        <v>0.08425</v>
      </c>
      <c r="R296" s="143">
        <f t="shared" si="57"/>
        <v>1.0910375</v>
      </c>
      <c r="S296" s="143">
        <v>0</v>
      </c>
      <c r="T296" s="144">
        <f t="shared" si="58"/>
        <v>0</v>
      </c>
      <c r="AR296" s="145" t="s">
        <v>224</v>
      </c>
      <c r="AT296" s="145" t="s">
        <v>157</v>
      </c>
      <c r="AU296" s="145" t="s">
        <v>88</v>
      </c>
      <c r="AY296" s="12" t="s">
        <v>156</v>
      </c>
      <c r="BE296" s="86">
        <f t="shared" si="59"/>
        <v>0</v>
      </c>
      <c r="BF296" s="86">
        <f t="shared" si="60"/>
        <v>0</v>
      </c>
      <c r="BG296" s="86">
        <f t="shared" si="61"/>
        <v>0</v>
      </c>
      <c r="BH296" s="86">
        <f t="shared" si="62"/>
        <v>0</v>
      </c>
      <c r="BI296" s="86">
        <f t="shared" si="63"/>
        <v>0</v>
      </c>
      <c r="BJ296" s="12" t="s">
        <v>88</v>
      </c>
      <c r="BK296" s="86">
        <f t="shared" si="64"/>
        <v>0</v>
      </c>
      <c r="BL296" s="12" t="s">
        <v>224</v>
      </c>
      <c r="BM296" s="145" t="s">
        <v>650</v>
      </c>
    </row>
    <row r="297" spans="2:65" s="1" customFormat="1" ht="33" customHeight="1">
      <c r="B297" s="114"/>
      <c r="C297" s="157" t="s">
        <v>651</v>
      </c>
      <c r="D297" s="157" t="s">
        <v>157</v>
      </c>
      <c r="E297" s="158" t="s">
        <v>463</v>
      </c>
      <c r="F297" s="159" t="s">
        <v>464</v>
      </c>
      <c r="G297" s="160" t="s">
        <v>194</v>
      </c>
      <c r="H297" s="161">
        <v>2.1</v>
      </c>
      <c r="I297" s="139"/>
      <c r="J297" s="140">
        <f t="shared" si="55"/>
        <v>0</v>
      </c>
      <c r="K297" s="141"/>
      <c r="L297" s="29"/>
      <c r="M297" s="142" t="s">
        <v>1</v>
      </c>
      <c r="N297" s="113" t="s">
        <v>45</v>
      </c>
      <c r="P297" s="143">
        <f t="shared" si="56"/>
        <v>0</v>
      </c>
      <c r="Q297" s="143">
        <v>0</v>
      </c>
      <c r="R297" s="143">
        <f t="shared" si="57"/>
        <v>0</v>
      </c>
      <c r="S297" s="143">
        <v>0</v>
      </c>
      <c r="T297" s="144">
        <f t="shared" si="58"/>
        <v>0</v>
      </c>
      <c r="AR297" s="145" t="s">
        <v>209</v>
      </c>
      <c r="AT297" s="145" t="s">
        <v>157</v>
      </c>
      <c r="AU297" s="145" t="s">
        <v>88</v>
      </c>
      <c r="AY297" s="12" t="s">
        <v>156</v>
      </c>
      <c r="BE297" s="86">
        <f t="shared" si="59"/>
        <v>0</v>
      </c>
      <c r="BF297" s="86">
        <f t="shared" si="60"/>
        <v>0</v>
      </c>
      <c r="BG297" s="86">
        <f t="shared" si="61"/>
        <v>0</v>
      </c>
      <c r="BH297" s="86">
        <f t="shared" si="62"/>
        <v>0</v>
      </c>
      <c r="BI297" s="86">
        <f t="shared" si="63"/>
        <v>0</v>
      </c>
      <c r="BJ297" s="12" t="s">
        <v>88</v>
      </c>
      <c r="BK297" s="86">
        <f t="shared" si="64"/>
        <v>0</v>
      </c>
      <c r="BL297" s="12" t="s">
        <v>209</v>
      </c>
      <c r="BM297" s="145" t="s">
        <v>652</v>
      </c>
    </row>
    <row r="298" spans="2:65" s="1" customFormat="1" ht="16.5" customHeight="1">
      <c r="B298" s="114"/>
      <c r="C298" s="162" t="s">
        <v>653</v>
      </c>
      <c r="D298" s="162" t="s">
        <v>177</v>
      </c>
      <c r="E298" s="163" t="s">
        <v>275</v>
      </c>
      <c r="F298" s="164" t="s">
        <v>276</v>
      </c>
      <c r="G298" s="165" t="s">
        <v>219</v>
      </c>
      <c r="H298" s="166">
        <v>0.761</v>
      </c>
      <c r="I298" s="146"/>
      <c r="J298" s="147">
        <f t="shared" si="55"/>
        <v>0</v>
      </c>
      <c r="K298" s="148"/>
      <c r="L298" s="149"/>
      <c r="M298" s="150" t="s">
        <v>1</v>
      </c>
      <c r="N298" s="151" t="s">
        <v>45</v>
      </c>
      <c r="P298" s="143">
        <f t="shared" si="56"/>
        <v>0</v>
      </c>
      <c r="Q298" s="143">
        <v>1</v>
      </c>
      <c r="R298" s="143">
        <f t="shared" si="57"/>
        <v>0.761</v>
      </c>
      <c r="S298" s="143">
        <v>0</v>
      </c>
      <c r="T298" s="144">
        <f t="shared" si="58"/>
        <v>0</v>
      </c>
      <c r="AR298" s="145" t="s">
        <v>445</v>
      </c>
      <c r="AT298" s="145" t="s">
        <v>177</v>
      </c>
      <c r="AU298" s="145" t="s">
        <v>88</v>
      </c>
      <c r="AY298" s="12" t="s">
        <v>156</v>
      </c>
      <c r="BE298" s="86">
        <f t="shared" si="59"/>
        <v>0</v>
      </c>
      <c r="BF298" s="86">
        <f t="shared" si="60"/>
        <v>0</v>
      </c>
      <c r="BG298" s="86">
        <f t="shared" si="61"/>
        <v>0</v>
      </c>
      <c r="BH298" s="86">
        <f t="shared" si="62"/>
        <v>0</v>
      </c>
      <c r="BI298" s="86">
        <f t="shared" si="63"/>
        <v>0</v>
      </c>
      <c r="BJ298" s="12" t="s">
        <v>88</v>
      </c>
      <c r="BK298" s="86">
        <f t="shared" si="64"/>
        <v>0</v>
      </c>
      <c r="BL298" s="12" t="s">
        <v>209</v>
      </c>
      <c r="BM298" s="145" t="s">
        <v>654</v>
      </c>
    </row>
    <row r="299" spans="2:65" s="1" customFormat="1" ht="16.5" customHeight="1">
      <c r="B299" s="114"/>
      <c r="C299" s="162" t="s">
        <v>655</v>
      </c>
      <c r="D299" s="162" t="s">
        <v>177</v>
      </c>
      <c r="E299" s="163" t="s">
        <v>283</v>
      </c>
      <c r="F299" s="164" t="s">
        <v>284</v>
      </c>
      <c r="G299" s="165" t="s">
        <v>219</v>
      </c>
      <c r="H299" s="166">
        <v>0.214</v>
      </c>
      <c r="I299" s="146"/>
      <c r="J299" s="147">
        <f t="shared" si="55"/>
        <v>0</v>
      </c>
      <c r="K299" s="148"/>
      <c r="L299" s="149"/>
      <c r="M299" s="150" t="s">
        <v>1</v>
      </c>
      <c r="N299" s="151" t="s">
        <v>45</v>
      </c>
      <c r="P299" s="143">
        <f t="shared" si="56"/>
        <v>0</v>
      </c>
      <c r="Q299" s="143">
        <v>1</v>
      </c>
      <c r="R299" s="143">
        <f t="shared" si="57"/>
        <v>0.214</v>
      </c>
      <c r="S299" s="143">
        <v>0</v>
      </c>
      <c r="T299" s="144">
        <f t="shared" si="58"/>
        <v>0</v>
      </c>
      <c r="AR299" s="145" t="s">
        <v>445</v>
      </c>
      <c r="AT299" s="145" t="s">
        <v>177</v>
      </c>
      <c r="AU299" s="145" t="s">
        <v>88</v>
      </c>
      <c r="AY299" s="12" t="s">
        <v>156</v>
      </c>
      <c r="BE299" s="86">
        <f t="shared" si="59"/>
        <v>0</v>
      </c>
      <c r="BF299" s="86">
        <f t="shared" si="60"/>
        <v>0</v>
      </c>
      <c r="BG299" s="86">
        <f t="shared" si="61"/>
        <v>0</v>
      </c>
      <c r="BH299" s="86">
        <f t="shared" si="62"/>
        <v>0</v>
      </c>
      <c r="BI299" s="86">
        <f t="shared" si="63"/>
        <v>0</v>
      </c>
      <c r="BJ299" s="12" t="s">
        <v>88</v>
      </c>
      <c r="BK299" s="86">
        <f t="shared" si="64"/>
        <v>0</v>
      </c>
      <c r="BL299" s="12" t="s">
        <v>209</v>
      </c>
      <c r="BM299" s="145" t="s">
        <v>656</v>
      </c>
    </row>
    <row r="300" spans="2:65" s="1" customFormat="1" ht="16.5" customHeight="1">
      <c r="B300" s="114"/>
      <c r="C300" s="162" t="s">
        <v>657</v>
      </c>
      <c r="D300" s="162" t="s">
        <v>177</v>
      </c>
      <c r="E300" s="163" t="s">
        <v>459</v>
      </c>
      <c r="F300" s="164" t="s">
        <v>460</v>
      </c>
      <c r="G300" s="165" t="s">
        <v>219</v>
      </c>
      <c r="H300" s="166">
        <v>0.714</v>
      </c>
      <c r="I300" s="146"/>
      <c r="J300" s="147">
        <f t="shared" si="55"/>
        <v>0</v>
      </c>
      <c r="K300" s="148"/>
      <c r="L300" s="149"/>
      <c r="M300" s="150" t="s">
        <v>1</v>
      </c>
      <c r="N300" s="151" t="s">
        <v>45</v>
      </c>
      <c r="P300" s="143">
        <f t="shared" si="56"/>
        <v>0</v>
      </c>
      <c r="Q300" s="143">
        <v>1</v>
      </c>
      <c r="R300" s="143">
        <f t="shared" si="57"/>
        <v>0.714</v>
      </c>
      <c r="S300" s="143">
        <v>0</v>
      </c>
      <c r="T300" s="144">
        <f t="shared" si="58"/>
        <v>0</v>
      </c>
      <c r="AR300" s="145" t="s">
        <v>445</v>
      </c>
      <c r="AT300" s="145" t="s">
        <v>177</v>
      </c>
      <c r="AU300" s="145" t="s">
        <v>88</v>
      </c>
      <c r="AY300" s="12" t="s">
        <v>156</v>
      </c>
      <c r="BE300" s="86">
        <f t="shared" si="59"/>
        <v>0</v>
      </c>
      <c r="BF300" s="86">
        <f t="shared" si="60"/>
        <v>0</v>
      </c>
      <c r="BG300" s="86">
        <f t="shared" si="61"/>
        <v>0</v>
      </c>
      <c r="BH300" s="86">
        <f t="shared" si="62"/>
        <v>0</v>
      </c>
      <c r="BI300" s="86">
        <f t="shared" si="63"/>
        <v>0</v>
      </c>
      <c r="BJ300" s="12" t="s">
        <v>88</v>
      </c>
      <c r="BK300" s="86">
        <f t="shared" si="64"/>
        <v>0</v>
      </c>
      <c r="BL300" s="12" t="s">
        <v>209</v>
      </c>
      <c r="BM300" s="145" t="s">
        <v>658</v>
      </c>
    </row>
    <row r="301" spans="2:65" s="1" customFormat="1" ht="16.5" customHeight="1">
      <c r="B301" s="114"/>
      <c r="C301" s="162" t="s">
        <v>659</v>
      </c>
      <c r="D301" s="162" t="s">
        <v>177</v>
      </c>
      <c r="E301" s="163" t="s">
        <v>576</v>
      </c>
      <c r="F301" s="164" t="s">
        <v>577</v>
      </c>
      <c r="G301" s="165" t="s">
        <v>170</v>
      </c>
      <c r="H301" s="166">
        <v>152</v>
      </c>
      <c r="I301" s="146"/>
      <c r="J301" s="147">
        <f t="shared" si="55"/>
        <v>0</v>
      </c>
      <c r="K301" s="148"/>
      <c r="L301" s="149"/>
      <c r="M301" s="150" t="s">
        <v>1</v>
      </c>
      <c r="N301" s="151" t="s">
        <v>45</v>
      </c>
      <c r="P301" s="143">
        <f t="shared" si="56"/>
        <v>0</v>
      </c>
      <c r="Q301" s="143">
        <v>0</v>
      </c>
      <c r="R301" s="143">
        <f t="shared" si="57"/>
        <v>0</v>
      </c>
      <c r="S301" s="143">
        <v>0</v>
      </c>
      <c r="T301" s="144">
        <f t="shared" si="58"/>
        <v>0</v>
      </c>
      <c r="AR301" s="145" t="s">
        <v>445</v>
      </c>
      <c r="AT301" s="145" t="s">
        <v>177</v>
      </c>
      <c r="AU301" s="145" t="s">
        <v>88</v>
      </c>
      <c r="AY301" s="12" t="s">
        <v>156</v>
      </c>
      <c r="BE301" s="86">
        <f t="shared" si="59"/>
        <v>0</v>
      </c>
      <c r="BF301" s="86">
        <f t="shared" si="60"/>
        <v>0</v>
      </c>
      <c r="BG301" s="86">
        <f t="shared" si="61"/>
        <v>0</v>
      </c>
      <c r="BH301" s="86">
        <f t="shared" si="62"/>
        <v>0</v>
      </c>
      <c r="BI301" s="86">
        <f t="shared" si="63"/>
        <v>0</v>
      </c>
      <c r="BJ301" s="12" t="s">
        <v>88</v>
      </c>
      <c r="BK301" s="86">
        <f t="shared" si="64"/>
        <v>0</v>
      </c>
      <c r="BL301" s="12" t="s">
        <v>209</v>
      </c>
      <c r="BM301" s="145" t="s">
        <v>660</v>
      </c>
    </row>
    <row r="302" spans="2:65" s="1" customFormat="1" ht="24.2" customHeight="1">
      <c r="B302" s="114"/>
      <c r="C302" s="157" t="s">
        <v>661</v>
      </c>
      <c r="D302" s="157" t="s">
        <v>157</v>
      </c>
      <c r="E302" s="158" t="s">
        <v>662</v>
      </c>
      <c r="F302" s="159" t="s">
        <v>663</v>
      </c>
      <c r="G302" s="160" t="s">
        <v>170</v>
      </c>
      <c r="H302" s="161">
        <v>150</v>
      </c>
      <c r="I302" s="139"/>
      <c r="J302" s="140">
        <f t="shared" si="55"/>
        <v>0</v>
      </c>
      <c r="K302" s="141"/>
      <c r="L302" s="29"/>
      <c r="M302" s="142" t="s">
        <v>1</v>
      </c>
      <c r="N302" s="113" t="s">
        <v>45</v>
      </c>
      <c r="P302" s="143">
        <f t="shared" si="56"/>
        <v>0</v>
      </c>
      <c r="Q302" s="143">
        <v>0</v>
      </c>
      <c r="R302" s="143">
        <f t="shared" si="57"/>
        <v>0</v>
      </c>
      <c r="S302" s="143">
        <v>0</v>
      </c>
      <c r="T302" s="144">
        <f t="shared" si="58"/>
        <v>0</v>
      </c>
      <c r="AR302" s="145" t="s">
        <v>209</v>
      </c>
      <c r="AT302" s="145" t="s">
        <v>157</v>
      </c>
      <c r="AU302" s="145" t="s">
        <v>88</v>
      </c>
      <c r="AY302" s="12" t="s">
        <v>156</v>
      </c>
      <c r="BE302" s="86">
        <f t="shared" si="59"/>
        <v>0</v>
      </c>
      <c r="BF302" s="86">
        <f t="shared" si="60"/>
        <v>0</v>
      </c>
      <c r="BG302" s="86">
        <f t="shared" si="61"/>
        <v>0</v>
      </c>
      <c r="BH302" s="86">
        <f t="shared" si="62"/>
        <v>0</v>
      </c>
      <c r="BI302" s="86">
        <f t="shared" si="63"/>
        <v>0</v>
      </c>
      <c r="BJ302" s="12" t="s">
        <v>88</v>
      </c>
      <c r="BK302" s="86">
        <f t="shared" si="64"/>
        <v>0</v>
      </c>
      <c r="BL302" s="12" t="s">
        <v>209</v>
      </c>
      <c r="BM302" s="145" t="s">
        <v>664</v>
      </c>
    </row>
    <row r="303" spans="2:65" s="1" customFormat="1" ht="16.5" customHeight="1">
      <c r="B303" s="114"/>
      <c r="C303" s="157" t="s">
        <v>665</v>
      </c>
      <c r="D303" s="157" t="s">
        <v>157</v>
      </c>
      <c r="E303" s="158" t="s">
        <v>252</v>
      </c>
      <c r="F303" s="159" t="s">
        <v>253</v>
      </c>
      <c r="G303" s="160" t="s">
        <v>170</v>
      </c>
      <c r="H303" s="161">
        <v>150</v>
      </c>
      <c r="I303" s="139"/>
      <c r="J303" s="140">
        <f t="shared" si="55"/>
        <v>0</v>
      </c>
      <c r="K303" s="141"/>
      <c r="L303" s="29"/>
      <c r="M303" s="142" t="s">
        <v>1</v>
      </c>
      <c r="N303" s="113" t="s">
        <v>45</v>
      </c>
      <c r="P303" s="143">
        <f t="shared" si="56"/>
        <v>0</v>
      </c>
      <c r="Q303" s="143">
        <v>0</v>
      </c>
      <c r="R303" s="143">
        <f t="shared" si="57"/>
        <v>0</v>
      </c>
      <c r="S303" s="143">
        <v>0</v>
      </c>
      <c r="T303" s="144">
        <f t="shared" si="58"/>
        <v>0</v>
      </c>
      <c r="AR303" s="145" t="s">
        <v>209</v>
      </c>
      <c r="AT303" s="145" t="s">
        <v>157</v>
      </c>
      <c r="AU303" s="145" t="s">
        <v>88</v>
      </c>
      <c r="AY303" s="12" t="s">
        <v>156</v>
      </c>
      <c r="BE303" s="86">
        <f t="shared" si="59"/>
        <v>0</v>
      </c>
      <c r="BF303" s="86">
        <f t="shared" si="60"/>
        <v>0</v>
      </c>
      <c r="BG303" s="86">
        <f t="shared" si="61"/>
        <v>0</v>
      </c>
      <c r="BH303" s="86">
        <f t="shared" si="62"/>
        <v>0</v>
      </c>
      <c r="BI303" s="86">
        <f t="shared" si="63"/>
        <v>0</v>
      </c>
      <c r="BJ303" s="12" t="s">
        <v>88</v>
      </c>
      <c r="BK303" s="86">
        <f t="shared" si="64"/>
        <v>0</v>
      </c>
      <c r="BL303" s="12" t="s">
        <v>209</v>
      </c>
      <c r="BM303" s="145" t="s">
        <v>666</v>
      </c>
    </row>
    <row r="304" spans="2:65" s="1" customFormat="1" ht="24.2" customHeight="1">
      <c r="B304" s="114"/>
      <c r="C304" s="162" t="s">
        <v>667</v>
      </c>
      <c r="D304" s="162" t="s">
        <v>177</v>
      </c>
      <c r="E304" s="163" t="s">
        <v>668</v>
      </c>
      <c r="F304" s="164" t="s">
        <v>669</v>
      </c>
      <c r="G304" s="165" t="s">
        <v>170</v>
      </c>
      <c r="H304" s="166">
        <v>150</v>
      </c>
      <c r="I304" s="146"/>
      <c r="J304" s="147">
        <f t="shared" si="55"/>
        <v>0</v>
      </c>
      <c r="K304" s="148"/>
      <c r="L304" s="149"/>
      <c r="M304" s="150" t="s">
        <v>1</v>
      </c>
      <c r="N304" s="151" t="s">
        <v>45</v>
      </c>
      <c r="P304" s="143">
        <f t="shared" si="56"/>
        <v>0</v>
      </c>
      <c r="Q304" s="143">
        <v>0.00055</v>
      </c>
      <c r="R304" s="143">
        <f t="shared" si="57"/>
        <v>0.0825</v>
      </c>
      <c r="S304" s="143">
        <v>0</v>
      </c>
      <c r="T304" s="144">
        <f t="shared" si="58"/>
        <v>0</v>
      </c>
      <c r="AR304" s="145" t="s">
        <v>445</v>
      </c>
      <c r="AT304" s="145" t="s">
        <v>177</v>
      </c>
      <c r="AU304" s="145" t="s">
        <v>88</v>
      </c>
      <c r="AY304" s="12" t="s">
        <v>156</v>
      </c>
      <c r="BE304" s="86">
        <f t="shared" si="59"/>
        <v>0</v>
      </c>
      <c r="BF304" s="86">
        <f t="shared" si="60"/>
        <v>0</v>
      </c>
      <c r="BG304" s="86">
        <f t="shared" si="61"/>
        <v>0</v>
      </c>
      <c r="BH304" s="86">
        <f t="shared" si="62"/>
        <v>0</v>
      </c>
      <c r="BI304" s="86">
        <f t="shared" si="63"/>
        <v>0</v>
      </c>
      <c r="BJ304" s="12" t="s">
        <v>88</v>
      </c>
      <c r="BK304" s="86">
        <f t="shared" si="64"/>
        <v>0</v>
      </c>
      <c r="BL304" s="12" t="s">
        <v>209</v>
      </c>
      <c r="BM304" s="145" t="s">
        <v>670</v>
      </c>
    </row>
    <row r="305" spans="2:65" s="1" customFormat="1" ht="16.5" customHeight="1">
      <c r="B305" s="114"/>
      <c r="C305" s="157" t="s">
        <v>671</v>
      </c>
      <c r="D305" s="157" t="s">
        <v>157</v>
      </c>
      <c r="E305" s="158" t="s">
        <v>264</v>
      </c>
      <c r="F305" s="159" t="s">
        <v>265</v>
      </c>
      <c r="G305" s="160" t="s">
        <v>170</v>
      </c>
      <c r="H305" s="161">
        <v>42</v>
      </c>
      <c r="I305" s="139"/>
      <c r="J305" s="140">
        <f t="shared" si="55"/>
        <v>0</v>
      </c>
      <c r="K305" s="141"/>
      <c r="L305" s="29"/>
      <c r="M305" s="142" t="s">
        <v>1</v>
      </c>
      <c r="N305" s="113" t="s">
        <v>45</v>
      </c>
      <c r="P305" s="143">
        <f t="shared" si="56"/>
        <v>0</v>
      </c>
      <c r="Q305" s="143">
        <v>9E-05</v>
      </c>
      <c r="R305" s="143">
        <f t="shared" si="57"/>
        <v>0.0037800000000000004</v>
      </c>
      <c r="S305" s="143">
        <v>0</v>
      </c>
      <c r="T305" s="144">
        <f t="shared" si="58"/>
        <v>0</v>
      </c>
      <c r="AR305" s="145" t="s">
        <v>209</v>
      </c>
      <c r="AT305" s="145" t="s">
        <v>157</v>
      </c>
      <c r="AU305" s="145" t="s">
        <v>88</v>
      </c>
      <c r="AY305" s="12" t="s">
        <v>156</v>
      </c>
      <c r="BE305" s="86">
        <f t="shared" si="59"/>
        <v>0</v>
      </c>
      <c r="BF305" s="86">
        <f t="shared" si="60"/>
        <v>0</v>
      </c>
      <c r="BG305" s="86">
        <f t="shared" si="61"/>
        <v>0</v>
      </c>
      <c r="BH305" s="86">
        <f t="shared" si="62"/>
        <v>0</v>
      </c>
      <c r="BI305" s="86">
        <f t="shared" si="63"/>
        <v>0</v>
      </c>
      <c r="BJ305" s="12" t="s">
        <v>88</v>
      </c>
      <c r="BK305" s="86">
        <f t="shared" si="64"/>
        <v>0</v>
      </c>
      <c r="BL305" s="12" t="s">
        <v>209</v>
      </c>
      <c r="BM305" s="145" t="s">
        <v>672</v>
      </c>
    </row>
    <row r="306" spans="2:65" s="1" customFormat="1" ht="24.2" customHeight="1">
      <c r="B306" s="114"/>
      <c r="C306" s="162" t="s">
        <v>673</v>
      </c>
      <c r="D306" s="162" t="s">
        <v>177</v>
      </c>
      <c r="E306" s="163" t="s">
        <v>260</v>
      </c>
      <c r="F306" s="164" t="s">
        <v>261</v>
      </c>
      <c r="G306" s="165" t="s">
        <v>170</v>
      </c>
      <c r="H306" s="166">
        <v>42</v>
      </c>
      <c r="I306" s="146"/>
      <c r="J306" s="147">
        <f t="shared" si="55"/>
        <v>0</v>
      </c>
      <c r="K306" s="148"/>
      <c r="L306" s="149"/>
      <c r="M306" s="150" t="s">
        <v>1</v>
      </c>
      <c r="N306" s="151" t="s">
        <v>45</v>
      </c>
      <c r="P306" s="143">
        <f t="shared" si="56"/>
        <v>0</v>
      </c>
      <c r="Q306" s="143">
        <v>2E-05</v>
      </c>
      <c r="R306" s="143">
        <f t="shared" si="57"/>
        <v>0.00084</v>
      </c>
      <c r="S306" s="143">
        <v>0</v>
      </c>
      <c r="T306" s="144">
        <f t="shared" si="58"/>
        <v>0</v>
      </c>
      <c r="AR306" s="145" t="s">
        <v>445</v>
      </c>
      <c r="AT306" s="145" t="s">
        <v>177</v>
      </c>
      <c r="AU306" s="145" t="s">
        <v>88</v>
      </c>
      <c r="AY306" s="12" t="s">
        <v>156</v>
      </c>
      <c r="BE306" s="86">
        <f t="shared" si="59"/>
        <v>0</v>
      </c>
      <c r="BF306" s="86">
        <f t="shared" si="60"/>
        <v>0</v>
      </c>
      <c r="BG306" s="86">
        <f t="shared" si="61"/>
        <v>0</v>
      </c>
      <c r="BH306" s="86">
        <f t="shared" si="62"/>
        <v>0</v>
      </c>
      <c r="BI306" s="86">
        <f t="shared" si="63"/>
        <v>0</v>
      </c>
      <c r="BJ306" s="12" t="s">
        <v>88</v>
      </c>
      <c r="BK306" s="86">
        <f t="shared" si="64"/>
        <v>0</v>
      </c>
      <c r="BL306" s="12" t="s">
        <v>209</v>
      </c>
      <c r="BM306" s="145" t="s">
        <v>674</v>
      </c>
    </row>
    <row r="307" spans="2:65" s="1" customFormat="1" ht="24.2" customHeight="1">
      <c r="B307" s="114"/>
      <c r="C307" s="157" t="s">
        <v>675</v>
      </c>
      <c r="D307" s="157" t="s">
        <v>157</v>
      </c>
      <c r="E307" s="158" t="s">
        <v>338</v>
      </c>
      <c r="F307" s="159" t="s">
        <v>339</v>
      </c>
      <c r="G307" s="160" t="s">
        <v>219</v>
      </c>
      <c r="H307" s="161">
        <v>22.955</v>
      </c>
      <c r="I307" s="139"/>
      <c r="J307" s="140">
        <f t="shared" si="55"/>
        <v>0</v>
      </c>
      <c r="K307" s="141"/>
      <c r="L307" s="29"/>
      <c r="M307" s="142" t="s">
        <v>1</v>
      </c>
      <c r="N307" s="113" t="s">
        <v>45</v>
      </c>
      <c r="P307" s="143">
        <f t="shared" si="56"/>
        <v>0</v>
      </c>
      <c r="Q307" s="143">
        <v>0</v>
      </c>
      <c r="R307" s="143">
        <f t="shared" si="57"/>
        <v>0</v>
      </c>
      <c r="S307" s="143">
        <v>0</v>
      </c>
      <c r="T307" s="144">
        <f t="shared" si="58"/>
        <v>0</v>
      </c>
      <c r="AR307" s="145" t="s">
        <v>209</v>
      </c>
      <c r="AT307" s="145" t="s">
        <v>157</v>
      </c>
      <c r="AU307" s="145" t="s">
        <v>88</v>
      </c>
      <c r="AY307" s="12" t="s">
        <v>156</v>
      </c>
      <c r="BE307" s="86">
        <f t="shared" si="59"/>
        <v>0</v>
      </c>
      <c r="BF307" s="86">
        <f t="shared" si="60"/>
        <v>0</v>
      </c>
      <c r="BG307" s="86">
        <f t="shared" si="61"/>
        <v>0</v>
      </c>
      <c r="BH307" s="86">
        <f t="shared" si="62"/>
        <v>0</v>
      </c>
      <c r="BI307" s="86">
        <f t="shared" si="63"/>
        <v>0</v>
      </c>
      <c r="BJ307" s="12" t="s">
        <v>88</v>
      </c>
      <c r="BK307" s="86">
        <f t="shared" si="64"/>
        <v>0</v>
      </c>
      <c r="BL307" s="12" t="s">
        <v>209</v>
      </c>
      <c r="BM307" s="145" t="s">
        <v>676</v>
      </c>
    </row>
    <row r="308" spans="2:65" s="1" customFormat="1" ht="16.5" customHeight="1">
      <c r="B308" s="114"/>
      <c r="C308" s="162" t="s">
        <v>677</v>
      </c>
      <c r="D308" s="162" t="s">
        <v>177</v>
      </c>
      <c r="E308" s="163" t="s">
        <v>498</v>
      </c>
      <c r="F308" s="164" t="s">
        <v>499</v>
      </c>
      <c r="G308" s="165" t="s">
        <v>219</v>
      </c>
      <c r="H308" s="166">
        <v>22.95</v>
      </c>
      <c r="I308" s="146"/>
      <c r="J308" s="147">
        <f t="shared" si="55"/>
        <v>0</v>
      </c>
      <c r="K308" s="148"/>
      <c r="L308" s="149"/>
      <c r="M308" s="150" t="s">
        <v>1</v>
      </c>
      <c r="N308" s="151" t="s">
        <v>45</v>
      </c>
      <c r="P308" s="143">
        <f t="shared" si="56"/>
        <v>0</v>
      </c>
      <c r="Q308" s="143">
        <v>1</v>
      </c>
      <c r="R308" s="143">
        <f t="shared" si="57"/>
        <v>22.95</v>
      </c>
      <c r="S308" s="143">
        <v>0</v>
      </c>
      <c r="T308" s="144">
        <f t="shared" si="58"/>
        <v>0</v>
      </c>
      <c r="AR308" s="145" t="s">
        <v>445</v>
      </c>
      <c r="AT308" s="145" t="s">
        <v>177</v>
      </c>
      <c r="AU308" s="145" t="s">
        <v>88</v>
      </c>
      <c r="AY308" s="12" t="s">
        <v>156</v>
      </c>
      <c r="BE308" s="86">
        <f t="shared" si="59"/>
        <v>0</v>
      </c>
      <c r="BF308" s="86">
        <f t="shared" si="60"/>
        <v>0</v>
      </c>
      <c r="BG308" s="86">
        <f t="shared" si="61"/>
        <v>0</v>
      </c>
      <c r="BH308" s="86">
        <f t="shared" si="62"/>
        <v>0</v>
      </c>
      <c r="BI308" s="86">
        <f t="shared" si="63"/>
        <v>0</v>
      </c>
      <c r="BJ308" s="12" t="s">
        <v>88</v>
      </c>
      <c r="BK308" s="86">
        <f t="shared" si="64"/>
        <v>0</v>
      </c>
      <c r="BL308" s="12" t="s">
        <v>209</v>
      </c>
      <c r="BM308" s="145" t="s">
        <v>678</v>
      </c>
    </row>
    <row r="309" spans="2:65" s="1" customFormat="1" ht="24.2" customHeight="1">
      <c r="B309" s="114"/>
      <c r="C309" s="157" t="s">
        <v>679</v>
      </c>
      <c r="D309" s="157" t="s">
        <v>157</v>
      </c>
      <c r="E309" s="158" t="s">
        <v>502</v>
      </c>
      <c r="F309" s="159" t="s">
        <v>503</v>
      </c>
      <c r="G309" s="160" t="s">
        <v>170</v>
      </c>
      <c r="H309" s="161">
        <v>3.5</v>
      </c>
      <c r="I309" s="139"/>
      <c r="J309" s="140">
        <f t="shared" si="55"/>
        <v>0</v>
      </c>
      <c r="K309" s="141"/>
      <c r="L309" s="29"/>
      <c r="M309" s="142" t="s">
        <v>1</v>
      </c>
      <c r="N309" s="113" t="s">
        <v>45</v>
      </c>
      <c r="P309" s="143">
        <f t="shared" si="56"/>
        <v>0</v>
      </c>
      <c r="Q309" s="143">
        <v>0</v>
      </c>
      <c r="R309" s="143">
        <f t="shared" si="57"/>
        <v>0</v>
      </c>
      <c r="S309" s="143">
        <v>0</v>
      </c>
      <c r="T309" s="144">
        <f t="shared" si="58"/>
        <v>0</v>
      </c>
      <c r="AR309" s="145" t="s">
        <v>209</v>
      </c>
      <c r="AT309" s="145" t="s">
        <v>157</v>
      </c>
      <c r="AU309" s="145" t="s">
        <v>88</v>
      </c>
      <c r="AY309" s="12" t="s">
        <v>156</v>
      </c>
      <c r="BE309" s="86">
        <f t="shared" si="59"/>
        <v>0</v>
      </c>
      <c r="BF309" s="86">
        <f t="shared" si="60"/>
        <v>0</v>
      </c>
      <c r="BG309" s="86">
        <f t="shared" si="61"/>
        <v>0</v>
      </c>
      <c r="BH309" s="86">
        <f t="shared" si="62"/>
        <v>0</v>
      </c>
      <c r="BI309" s="86">
        <f t="shared" si="63"/>
        <v>0</v>
      </c>
      <c r="BJ309" s="12" t="s">
        <v>88</v>
      </c>
      <c r="BK309" s="86">
        <f t="shared" si="64"/>
        <v>0</v>
      </c>
      <c r="BL309" s="12" t="s">
        <v>209</v>
      </c>
      <c r="BM309" s="145" t="s">
        <v>680</v>
      </c>
    </row>
    <row r="310" spans="2:65" s="1" customFormat="1" ht="24.2" customHeight="1">
      <c r="B310" s="114"/>
      <c r="C310" s="157" t="s">
        <v>681</v>
      </c>
      <c r="D310" s="157" t="s">
        <v>157</v>
      </c>
      <c r="E310" s="158" t="s">
        <v>506</v>
      </c>
      <c r="F310" s="159" t="s">
        <v>507</v>
      </c>
      <c r="G310" s="160" t="s">
        <v>170</v>
      </c>
      <c r="H310" s="161">
        <v>3.5</v>
      </c>
      <c r="I310" s="139"/>
      <c r="J310" s="140">
        <f t="shared" si="55"/>
        <v>0</v>
      </c>
      <c r="K310" s="141"/>
      <c r="L310" s="29"/>
      <c r="M310" s="142" t="s">
        <v>1</v>
      </c>
      <c r="N310" s="113" t="s">
        <v>45</v>
      </c>
      <c r="P310" s="143">
        <f t="shared" si="56"/>
        <v>0</v>
      </c>
      <c r="Q310" s="143">
        <v>0</v>
      </c>
      <c r="R310" s="143">
        <f t="shared" si="57"/>
        <v>0</v>
      </c>
      <c r="S310" s="143">
        <v>0</v>
      </c>
      <c r="T310" s="144">
        <f t="shared" si="58"/>
        <v>0</v>
      </c>
      <c r="AR310" s="145" t="s">
        <v>209</v>
      </c>
      <c r="AT310" s="145" t="s">
        <v>157</v>
      </c>
      <c r="AU310" s="145" t="s">
        <v>88</v>
      </c>
      <c r="AY310" s="12" t="s">
        <v>156</v>
      </c>
      <c r="BE310" s="86">
        <f t="shared" si="59"/>
        <v>0</v>
      </c>
      <c r="BF310" s="86">
        <f t="shared" si="60"/>
        <v>0</v>
      </c>
      <c r="BG310" s="86">
        <f t="shared" si="61"/>
        <v>0</v>
      </c>
      <c r="BH310" s="86">
        <f t="shared" si="62"/>
        <v>0</v>
      </c>
      <c r="BI310" s="86">
        <f t="shared" si="63"/>
        <v>0</v>
      </c>
      <c r="BJ310" s="12" t="s">
        <v>88</v>
      </c>
      <c r="BK310" s="86">
        <f t="shared" si="64"/>
        <v>0</v>
      </c>
      <c r="BL310" s="12" t="s">
        <v>209</v>
      </c>
      <c r="BM310" s="145" t="s">
        <v>682</v>
      </c>
    </row>
    <row r="311" spans="2:65" s="1" customFormat="1" ht="24.2" customHeight="1">
      <c r="B311" s="114"/>
      <c r="C311" s="157" t="s">
        <v>683</v>
      </c>
      <c r="D311" s="157" t="s">
        <v>157</v>
      </c>
      <c r="E311" s="158" t="s">
        <v>242</v>
      </c>
      <c r="F311" s="159" t="s">
        <v>243</v>
      </c>
      <c r="G311" s="160" t="s">
        <v>170</v>
      </c>
      <c r="H311" s="161">
        <v>44</v>
      </c>
      <c r="I311" s="139"/>
      <c r="J311" s="140">
        <f t="shared" si="55"/>
        <v>0</v>
      </c>
      <c r="K311" s="141"/>
      <c r="L311" s="29"/>
      <c r="M311" s="142" t="s">
        <v>1</v>
      </c>
      <c r="N311" s="113" t="s">
        <v>45</v>
      </c>
      <c r="P311" s="143">
        <f t="shared" si="56"/>
        <v>0</v>
      </c>
      <c r="Q311" s="143">
        <v>0</v>
      </c>
      <c r="R311" s="143">
        <f t="shared" si="57"/>
        <v>0</v>
      </c>
      <c r="S311" s="143">
        <v>0</v>
      </c>
      <c r="T311" s="144">
        <f t="shared" si="58"/>
        <v>0</v>
      </c>
      <c r="AR311" s="145" t="s">
        <v>209</v>
      </c>
      <c r="AT311" s="145" t="s">
        <v>157</v>
      </c>
      <c r="AU311" s="145" t="s">
        <v>88</v>
      </c>
      <c r="AY311" s="12" t="s">
        <v>156</v>
      </c>
      <c r="BE311" s="86">
        <f t="shared" si="59"/>
        <v>0</v>
      </c>
      <c r="BF311" s="86">
        <f t="shared" si="60"/>
        <v>0</v>
      </c>
      <c r="BG311" s="86">
        <f t="shared" si="61"/>
        <v>0</v>
      </c>
      <c r="BH311" s="86">
        <f t="shared" si="62"/>
        <v>0</v>
      </c>
      <c r="BI311" s="86">
        <f t="shared" si="63"/>
        <v>0</v>
      </c>
      <c r="BJ311" s="12" t="s">
        <v>88</v>
      </c>
      <c r="BK311" s="86">
        <f t="shared" si="64"/>
        <v>0</v>
      </c>
      <c r="BL311" s="12" t="s">
        <v>209</v>
      </c>
      <c r="BM311" s="145" t="s">
        <v>684</v>
      </c>
    </row>
    <row r="312" spans="2:65" s="1" customFormat="1" ht="24.2" customHeight="1">
      <c r="B312" s="114"/>
      <c r="C312" s="157" t="s">
        <v>685</v>
      </c>
      <c r="D312" s="157" t="s">
        <v>157</v>
      </c>
      <c r="E312" s="158" t="s">
        <v>268</v>
      </c>
      <c r="F312" s="159" t="s">
        <v>269</v>
      </c>
      <c r="G312" s="160" t="s">
        <v>170</v>
      </c>
      <c r="H312" s="161">
        <v>44</v>
      </c>
      <c r="I312" s="139"/>
      <c r="J312" s="140">
        <f t="shared" si="55"/>
        <v>0</v>
      </c>
      <c r="K312" s="141"/>
      <c r="L312" s="29"/>
      <c r="M312" s="142" t="s">
        <v>1</v>
      </c>
      <c r="N312" s="113" t="s">
        <v>45</v>
      </c>
      <c r="P312" s="143">
        <f t="shared" si="56"/>
        <v>0</v>
      </c>
      <c r="Q312" s="143">
        <v>0</v>
      </c>
      <c r="R312" s="143">
        <f t="shared" si="57"/>
        <v>0</v>
      </c>
      <c r="S312" s="143">
        <v>0</v>
      </c>
      <c r="T312" s="144">
        <f t="shared" si="58"/>
        <v>0</v>
      </c>
      <c r="AR312" s="145" t="s">
        <v>209</v>
      </c>
      <c r="AT312" s="145" t="s">
        <v>157</v>
      </c>
      <c r="AU312" s="145" t="s">
        <v>88</v>
      </c>
      <c r="AY312" s="12" t="s">
        <v>156</v>
      </c>
      <c r="BE312" s="86">
        <f t="shared" si="59"/>
        <v>0</v>
      </c>
      <c r="BF312" s="86">
        <f t="shared" si="60"/>
        <v>0</v>
      </c>
      <c r="BG312" s="86">
        <f t="shared" si="61"/>
        <v>0</v>
      </c>
      <c r="BH312" s="86">
        <f t="shared" si="62"/>
        <v>0</v>
      </c>
      <c r="BI312" s="86">
        <f t="shared" si="63"/>
        <v>0</v>
      </c>
      <c r="BJ312" s="12" t="s">
        <v>88</v>
      </c>
      <c r="BK312" s="86">
        <f t="shared" si="64"/>
        <v>0</v>
      </c>
      <c r="BL312" s="12" t="s">
        <v>209</v>
      </c>
      <c r="BM312" s="145" t="s">
        <v>686</v>
      </c>
    </row>
    <row r="313" spans="2:65" s="1" customFormat="1" ht="21.75" customHeight="1">
      <c r="B313" s="114"/>
      <c r="C313" s="157" t="s">
        <v>687</v>
      </c>
      <c r="D313" s="157" t="s">
        <v>157</v>
      </c>
      <c r="E313" s="158" t="s">
        <v>688</v>
      </c>
      <c r="F313" s="159" t="s">
        <v>689</v>
      </c>
      <c r="G313" s="160" t="s">
        <v>160</v>
      </c>
      <c r="H313" s="161">
        <v>1</v>
      </c>
      <c r="I313" s="139"/>
      <c r="J313" s="140">
        <f t="shared" si="55"/>
        <v>0</v>
      </c>
      <c r="K313" s="141"/>
      <c r="L313" s="29"/>
      <c r="M313" s="142" t="s">
        <v>1</v>
      </c>
      <c r="N313" s="113" t="s">
        <v>45</v>
      </c>
      <c r="P313" s="143">
        <f t="shared" si="56"/>
        <v>0</v>
      </c>
      <c r="Q313" s="143">
        <v>0.0076</v>
      </c>
      <c r="R313" s="143">
        <f t="shared" si="57"/>
        <v>0.0076</v>
      </c>
      <c r="S313" s="143">
        <v>0</v>
      </c>
      <c r="T313" s="144">
        <f t="shared" si="58"/>
        <v>0</v>
      </c>
      <c r="AR313" s="145" t="s">
        <v>209</v>
      </c>
      <c r="AT313" s="145" t="s">
        <v>157</v>
      </c>
      <c r="AU313" s="145" t="s">
        <v>88</v>
      </c>
      <c r="AY313" s="12" t="s">
        <v>156</v>
      </c>
      <c r="BE313" s="86">
        <f t="shared" si="59"/>
        <v>0</v>
      </c>
      <c r="BF313" s="86">
        <f t="shared" si="60"/>
        <v>0</v>
      </c>
      <c r="BG313" s="86">
        <f t="shared" si="61"/>
        <v>0</v>
      </c>
      <c r="BH313" s="86">
        <f t="shared" si="62"/>
        <v>0</v>
      </c>
      <c r="BI313" s="86">
        <f t="shared" si="63"/>
        <v>0</v>
      </c>
      <c r="BJ313" s="12" t="s">
        <v>88</v>
      </c>
      <c r="BK313" s="86">
        <f t="shared" si="64"/>
        <v>0</v>
      </c>
      <c r="BL313" s="12" t="s">
        <v>209</v>
      </c>
      <c r="BM313" s="145" t="s">
        <v>690</v>
      </c>
    </row>
    <row r="314" spans="2:65" s="1" customFormat="1" ht="16.5" customHeight="1">
      <c r="B314" s="114"/>
      <c r="C314" s="162" t="s">
        <v>691</v>
      </c>
      <c r="D314" s="162" t="s">
        <v>177</v>
      </c>
      <c r="E314" s="163" t="s">
        <v>526</v>
      </c>
      <c r="F314" s="164" t="s">
        <v>527</v>
      </c>
      <c r="G314" s="165" t="s">
        <v>219</v>
      </c>
      <c r="H314" s="166">
        <v>9.18</v>
      </c>
      <c r="I314" s="146"/>
      <c r="J314" s="147">
        <f t="shared" si="55"/>
        <v>0</v>
      </c>
      <c r="K314" s="148"/>
      <c r="L314" s="149"/>
      <c r="M314" s="150" t="s">
        <v>1</v>
      </c>
      <c r="N314" s="151" t="s">
        <v>45</v>
      </c>
      <c r="P314" s="143">
        <f t="shared" si="56"/>
        <v>0</v>
      </c>
      <c r="Q314" s="143">
        <v>0</v>
      </c>
      <c r="R314" s="143">
        <f t="shared" si="57"/>
        <v>0</v>
      </c>
      <c r="S314" s="143">
        <v>0</v>
      </c>
      <c r="T314" s="144">
        <f t="shared" si="58"/>
        <v>0</v>
      </c>
      <c r="AR314" s="145" t="s">
        <v>445</v>
      </c>
      <c r="AT314" s="145" t="s">
        <v>177</v>
      </c>
      <c r="AU314" s="145" t="s">
        <v>88</v>
      </c>
      <c r="AY314" s="12" t="s">
        <v>156</v>
      </c>
      <c r="BE314" s="86">
        <f t="shared" si="59"/>
        <v>0</v>
      </c>
      <c r="BF314" s="86">
        <f t="shared" si="60"/>
        <v>0</v>
      </c>
      <c r="BG314" s="86">
        <f t="shared" si="61"/>
        <v>0</v>
      </c>
      <c r="BH314" s="86">
        <f t="shared" si="62"/>
        <v>0</v>
      </c>
      <c r="BI314" s="86">
        <f t="shared" si="63"/>
        <v>0</v>
      </c>
      <c r="BJ314" s="12" t="s">
        <v>88</v>
      </c>
      <c r="BK314" s="86">
        <f t="shared" si="64"/>
        <v>0</v>
      </c>
      <c r="BL314" s="12" t="s">
        <v>209</v>
      </c>
      <c r="BM314" s="145" t="s">
        <v>692</v>
      </c>
    </row>
    <row r="315" spans="2:65" s="1" customFormat="1" ht="24.2" customHeight="1">
      <c r="B315" s="114"/>
      <c r="C315" s="157" t="s">
        <v>693</v>
      </c>
      <c r="D315" s="157" t="s">
        <v>157</v>
      </c>
      <c r="E315" s="158" t="s">
        <v>530</v>
      </c>
      <c r="F315" s="159" t="s">
        <v>531</v>
      </c>
      <c r="G315" s="160" t="s">
        <v>170</v>
      </c>
      <c r="H315" s="161">
        <v>36</v>
      </c>
      <c r="I315" s="139"/>
      <c r="J315" s="140">
        <f t="shared" si="55"/>
        <v>0</v>
      </c>
      <c r="K315" s="141"/>
      <c r="L315" s="29"/>
      <c r="M315" s="142" t="s">
        <v>1</v>
      </c>
      <c r="N315" s="113" t="s">
        <v>45</v>
      </c>
      <c r="P315" s="143">
        <f t="shared" si="56"/>
        <v>0</v>
      </c>
      <c r="Q315" s="143">
        <v>0</v>
      </c>
      <c r="R315" s="143">
        <f t="shared" si="57"/>
        <v>0</v>
      </c>
      <c r="S315" s="143">
        <v>0</v>
      </c>
      <c r="T315" s="144">
        <f t="shared" si="58"/>
        <v>0</v>
      </c>
      <c r="AR315" s="145" t="s">
        <v>209</v>
      </c>
      <c r="AT315" s="145" t="s">
        <v>157</v>
      </c>
      <c r="AU315" s="145" t="s">
        <v>88</v>
      </c>
      <c r="AY315" s="12" t="s">
        <v>156</v>
      </c>
      <c r="BE315" s="86">
        <f t="shared" si="59"/>
        <v>0</v>
      </c>
      <c r="BF315" s="86">
        <f t="shared" si="60"/>
        <v>0</v>
      </c>
      <c r="BG315" s="86">
        <f t="shared" si="61"/>
        <v>0</v>
      </c>
      <c r="BH315" s="86">
        <f t="shared" si="62"/>
        <v>0</v>
      </c>
      <c r="BI315" s="86">
        <f t="shared" si="63"/>
        <v>0</v>
      </c>
      <c r="BJ315" s="12" t="s">
        <v>88</v>
      </c>
      <c r="BK315" s="86">
        <f t="shared" si="64"/>
        <v>0</v>
      </c>
      <c r="BL315" s="12" t="s">
        <v>209</v>
      </c>
      <c r="BM315" s="145" t="s">
        <v>694</v>
      </c>
    </row>
    <row r="316" spans="2:63" s="10" customFormat="1" ht="25.9" customHeight="1">
      <c r="B316" s="129"/>
      <c r="D316" s="130" t="s">
        <v>79</v>
      </c>
      <c r="E316" s="131" t="s">
        <v>695</v>
      </c>
      <c r="F316" s="131" t="s">
        <v>696</v>
      </c>
      <c r="I316" s="132"/>
      <c r="J316" s="133">
        <f>BK316</f>
        <v>0</v>
      </c>
      <c r="L316" s="129"/>
      <c r="M316" s="134"/>
      <c r="P316" s="135">
        <f>SUM(P317:P354)</f>
        <v>0</v>
      </c>
      <c r="R316" s="135">
        <f>SUM(R317:R354)</f>
        <v>2.99290002</v>
      </c>
      <c r="T316" s="136">
        <f>SUM(T317:T354)</f>
        <v>0</v>
      </c>
      <c r="AR316" s="130" t="s">
        <v>88</v>
      </c>
      <c r="AT316" s="137" t="s">
        <v>79</v>
      </c>
      <c r="AU316" s="137" t="s">
        <v>80</v>
      </c>
      <c r="AY316" s="130" t="s">
        <v>156</v>
      </c>
      <c r="BK316" s="138">
        <f>SUM(BK317:BK354)</f>
        <v>0</v>
      </c>
    </row>
    <row r="317" spans="2:65" s="1" customFormat="1" ht="21.75" customHeight="1">
      <c r="B317" s="114"/>
      <c r="C317" s="157" t="s">
        <v>697</v>
      </c>
      <c r="D317" s="157" t="s">
        <v>157</v>
      </c>
      <c r="E317" s="158" t="s">
        <v>227</v>
      </c>
      <c r="F317" s="159" t="s">
        <v>228</v>
      </c>
      <c r="G317" s="160" t="s">
        <v>194</v>
      </c>
      <c r="H317" s="161">
        <v>1.13</v>
      </c>
      <c r="I317" s="139"/>
      <c r="J317" s="140">
        <f aca="true" t="shared" si="65" ref="J317:J354">ROUND(I317*H317,2)</f>
        <v>0</v>
      </c>
      <c r="K317" s="141"/>
      <c r="L317" s="29"/>
      <c r="M317" s="142" t="s">
        <v>1</v>
      </c>
      <c r="N317" s="113" t="s">
        <v>45</v>
      </c>
      <c r="P317" s="143">
        <f aca="true" t="shared" si="66" ref="P317:P354">O317*H317</f>
        <v>0</v>
      </c>
      <c r="Q317" s="143">
        <v>0</v>
      </c>
      <c r="R317" s="143">
        <f aca="true" t="shared" si="67" ref="R317:R354">Q317*H317</f>
        <v>0</v>
      </c>
      <c r="S317" s="143">
        <v>0</v>
      </c>
      <c r="T317" s="144">
        <f aca="true" t="shared" si="68" ref="T317:T354">S317*H317</f>
        <v>0</v>
      </c>
      <c r="AR317" s="145" t="s">
        <v>224</v>
      </c>
      <c r="AT317" s="145" t="s">
        <v>157</v>
      </c>
      <c r="AU317" s="145" t="s">
        <v>88</v>
      </c>
      <c r="AY317" s="12" t="s">
        <v>156</v>
      </c>
      <c r="BE317" s="86">
        <f aca="true" t="shared" si="69" ref="BE317:BE354">IF(N317="základní",J317,0)</f>
        <v>0</v>
      </c>
      <c r="BF317" s="86">
        <f aca="true" t="shared" si="70" ref="BF317:BF354">IF(N317="snížená",J317,0)</f>
        <v>0</v>
      </c>
      <c r="BG317" s="86">
        <f aca="true" t="shared" si="71" ref="BG317:BG354">IF(N317="zákl. přenesená",J317,0)</f>
        <v>0</v>
      </c>
      <c r="BH317" s="86">
        <f aca="true" t="shared" si="72" ref="BH317:BH354">IF(N317="sníž. přenesená",J317,0)</f>
        <v>0</v>
      </c>
      <c r="BI317" s="86">
        <f aca="true" t="shared" si="73" ref="BI317:BI354">IF(N317="nulová",J317,0)</f>
        <v>0</v>
      </c>
      <c r="BJ317" s="12" t="s">
        <v>88</v>
      </c>
      <c r="BK317" s="86">
        <f aca="true" t="shared" si="74" ref="BK317:BK354">ROUND(I317*H317,2)</f>
        <v>0</v>
      </c>
      <c r="BL317" s="12" t="s">
        <v>224</v>
      </c>
      <c r="BM317" s="145" t="s">
        <v>698</v>
      </c>
    </row>
    <row r="318" spans="2:65" s="1" customFormat="1" ht="24.2" customHeight="1">
      <c r="B318" s="114"/>
      <c r="C318" s="157" t="s">
        <v>699</v>
      </c>
      <c r="D318" s="157" t="s">
        <v>157</v>
      </c>
      <c r="E318" s="158" t="s">
        <v>300</v>
      </c>
      <c r="F318" s="159" t="s">
        <v>301</v>
      </c>
      <c r="G318" s="160" t="s">
        <v>214</v>
      </c>
      <c r="H318" s="161">
        <v>0.796</v>
      </c>
      <c r="I318" s="139"/>
      <c r="J318" s="140">
        <f t="shared" si="65"/>
        <v>0</v>
      </c>
      <c r="K318" s="141"/>
      <c r="L318" s="29"/>
      <c r="M318" s="142" t="s">
        <v>1</v>
      </c>
      <c r="N318" s="113" t="s">
        <v>45</v>
      </c>
      <c r="P318" s="143">
        <f t="shared" si="66"/>
        <v>0</v>
      </c>
      <c r="Q318" s="143">
        <v>0</v>
      </c>
      <c r="R318" s="143">
        <f t="shared" si="67"/>
        <v>0</v>
      </c>
      <c r="S318" s="143">
        <v>0</v>
      </c>
      <c r="T318" s="144">
        <f t="shared" si="68"/>
        <v>0</v>
      </c>
      <c r="AR318" s="145" t="s">
        <v>224</v>
      </c>
      <c r="AT318" s="145" t="s">
        <v>157</v>
      </c>
      <c r="AU318" s="145" t="s">
        <v>88</v>
      </c>
      <c r="AY318" s="12" t="s">
        <v>156</v>
      </c>
      <c r="BE318" s="86">
        <f t="shared" si="69"/>
        <v>0</v>
      </c>
      <c r="BF318" s="86">
        <f t="shared" si="70"/>
        <v>0</v>
      </c>
      <c r="BG318" s="86">
        <f t="shared" si="71"/>
        <v>0</v>
      </c>
      <c r="BH318" s="86">
        <f t="shared" si="72"/>
        <v>0</v>
      </c>
      <c r="BI318" s="86">
        <f t="shared" si="73"/>
        <v>0</v>
      </c>
      <c r="BJ318" s="12" t="s">
        <v>88</v>
      </c>
      <c r="BK318" s="86">
        <f t="shared" si="74"/>
        <v>0</v>
      </c>
      <c r="BL318" s="12" t="s">
        <v>224</v>
      </c>
      <c r="BM318" s="145" t="s">
        <v>700</v>
      </c>
    </row>
    <row r="319" spans="2:65" s="1" customFormat="1" ht="24.2" customHeight="1">
      <c r="B319" s="114"/>
      <c r="C319" s="157" t="s">
        <v>701</v>
      </c>
      <c r="D319" s="157" t="s">
        <v>157</v>
      </c>
      <c r="E319" s="158" t="s">
        <v>234</v>
      </c>
      <c r="F319" s="159" t="s">
        <v>235</v>
      </c>
      <c r="G319" s="160" t="s">
        <v>194</v>
      </c>
      <c r="H319" s="161">
        <v>1.575</v>
      </c>
      <c r="I319" s="139"/>
      <c r="J319" s="140">
        <f t="shared" si="65"/>
        <v>0</v>
      </c>
      <c r="K319" s="141"/>
      <c r="L319" s="29"/>
      <c r="M319" s="142" t="s">
        <v>1</v>
      </c>
      <c r="N319" s="113" t="s">
        <v>45</v>
      </c>
      <c r="P319" s="143">
        <f t="shared" si="66"/>
        <v>0</v>
      </c>
      <c r="Q319" s="143">
        <v>0.00116</v>
      </c>
      <c r="R319" s="143">
        <f t="shared" si="67"/>
        <v>0.001827</v>
      </c>
      <c r="S319" s="143">
        <v>0</v>
      </c>
      <c r="T319" s="144">
        <f t="shared" si="68"/>
        <v>0</v>
      </c>
      <c r="AR319" s="145" t="s">
        <v>224</v>
      </c>
      <c r="AT319" s="145" t="s">
        <v>157</v>
      </c>
      <c r="AU319" s="145" t="s">
        <v>88</v>
      </c>
      <c r="AY319" s="12" t="s">
        <v>156</v>
      </c>
      <c r="BE319" s="86">
        <f t="shared" si="69"/>
        <v>0</v>
      </c>
      <c r="BF319" s="86">
        <f t="shared" si="70"/>
        <v>0</v>
      </c>
      <c r="BG319" s="86">
        <f t="shared" si="71"/>
        <v>0</v>
      </c>
      <c r="BH319" s="86">
        <f t="shared" si="72"/>
        <v>0</v>
      </c>
      <c r="BI319" s="86">
        <f t="shared" si="73"/>
        <v>0</v>
      </c>
      <c r="BJ319" s="12" t="s">
        <v>88</v>
      </c>
      <c r="BK319" s="86">
        <f t="shared" si="74"/>
        <v>0</v>
      </c>
      <c r="BL319" s="12" t="s">
        <v>224</v>
      </c>
      <c r="BM319" s="145" t="s">
        <v>702</v>
      </c>
    </row>
    <row r="320" spans="2:65" s="1" customFormat="1" ht="24.2" customHeight="1">
      <c r="B320" s="114"/>
      <c r="C320" s="157" t="s">
        <v>703</v>
      </c>
      <c r="D320" s="157" t="s">
        <v>157</v>
      </c>
      <c r="E320" s="158" t="s">
        <v>306</v>
      </c>
      <c r="F320" s="159" t="s">
        <v>307</v>
      </c>
      <c r="G320" s="160" t="s">
        <v>214</v>
      </c>
      <c r="H320" s="161">
        <v>1.05</v>
      </c>
      <c r="I320" s="139"/>
      <c r="J320" s="140">
        <f t="shared" si="65"/>
        <v>0</v>
      </c>
      <c r="K320" s="141"/>
      <c r="L320" s="29"/>
      <c r="M320" s="142" t="s">
        <v>1</v>
      </c>
      <c r="N320" s="113" t="s">
        <v>45</v>
      </c>
      <c r="P320" s="143">
        <f t="shared" si="66"/>
        <v>0</v>
      </c>
      <c r="Q320" s="143">
        <v>0</v>
      </c>
      <c r="R320" s="143">
        <f t="shared" si="67"/>
        <v>0</v>
      </c>
      <c r="S320" s="143">
        <v>0</v>
      </c>
      <c r="T320" s="144">
        <f t="shared" si="68"/>
        <v>0</v>
      </c>
      <c r="AR320" s="145" t="s">
        <v>224</v>
      </c>
      <c r="AT320" s="145" t="s">
        <v>157</v>
      </c>
      <c r="AU320" s="145" t="s">
        <v>88</v>
      </c>
      <c r="AY320" s="12" t="s">
        <v>156</v>
      </c>
      <c r="BE320" s="86">
        <f t="shared" si="69"/>
        <v>0</v>
      </c>
      <c r="BF320" s="86">
        <f t="shared" si="70"/>
        <v>0</v>
      </c>
      <c r="BG320" s="86">
        <f t="shared" si="71"/>
        <v>0</v>
      </c>
      <c r="BH320" s="86">
        <f t="shared" si="72"/>
        <v>0</v>
      </c>
      <c r="BI320" s="86">
        <f t="shared" si="73"/>
        <v>0</v>
      </c>
      <c r="BJ320" s="12" t="s">
        <v>88</v>
      </c>
      <c r="BK320" s="86">
        <f t="shared" si="74"/>
        <v>0</v>
      </c>
      <c r="BL320" s="12" t="s">
        <v>224</v>
      </c>
      <c r="BM320" s="145" t="s">
        <v>704</v>
      </c>
    </row>
    <row r="321" spans="2:65" s="1" customFormat="1" ht="16.5" customHeight="1">
      <c r="B321" s="114"/>
      <c r="C321" s="162" t="s">
        <v>705</v>
      </c>
      <c r="D321" s="162" t="s">
        <v>177</v>
      </c>
      <c r="E321" s="163" t="s">
        <v>309</v>
      </c>
      <c r="F321" s="164" t="s">
        <v>310</v>
      </c>
      <c r="G321" s="165" t="s">
        <v>214</v>
      </c>
      <c r="H321" s="166">
        <v>1.05</v>
      </c>
      <c r="I321" s="146"/>
      <c r="J321" s="147">
        <f t="shared" si="65"/>
        <v>0</v>
      </c>
      <c r="K321" s="148"/>
      <c r="L321" s="149"/>
      <c r="M321" s="150" t="s">
        <v>1</v>
      </c>
      <c r="N321" s="151" t="s">
        <v>45</v>
      </c>
      <c r="P321" s="143">
        <f t="shared" si="66"/>
        <v>0</v>
      </c>
      <c r="Q321" s="143">
        <v>2.234</v>
      </c>
      <c r="R321" s="143">
        <f t="shared" si="67"/>
        <v>2.3457</v>
      </c>
      <c r="S321" s="143">
        <v>0</v>
      </c>
      <c r="T321" s="144">
        <f t="shared" si="68"/>
        <v>0</v>
      </c>
      <c r="AR321" s="145" t="s">
        <v>196</v>
      </c>
      <c r="AT321" s="145" t="s">
        <v>177</v>
      </c>
      <c r="AU321" s="145" t="s">
        <v>88</v>
      </c>
      <c r="AY321" s="12" t="s">
        <v>156</v>
      </c>
      <c r="BE321" s="86">
        <f t="shared" si="69"/>
        <v>0</v>
      </c>
      <c r="BF321" s="86">
        <f t="shared" si="70"/>
        <v>0</v>
      </c>
      <c r="BG321" s="86">
        <f t="shared" si="71"/>
        <v>0</v>
      </c>
      <c r="BH321" s="86">
        <f t="shared" si="72"/>
        <v>0</v>
      </c>
      <c r="BI321" s="86">
        <f t="shared" si="73"/>
        <v>0</v>
      </c>
      <c r="BJ321" s="12" t="s">
        <v>88</v>
      </c>
      <c r="BK321" s="86">
        <f t="shared" si="74"/>
        <v>0</v>
      </c>
      <c r="BL321" s="12" t="s">
        <v>224</v>
      </c>
      <c r="BM321" s="145" t="s">
        <v>706</v>
      </c>
    </row>
    <row r="322" spans="2:65" s="1" customFormat="1" ht="21.75" customHeight="1">
      <c r="B322" s="114"/>
      <c r="C322" s="162" t="s">
        <v>707</v>
      </c>
      <c r="D322" s="162" t="s">
        <v>177</v>
      </c>
      <c r="E322" s="163" t="s">
        <v>313</v>
      </c>
      <c r="F322" s="164" t="s">
        <v>314</v>
      </c>
      <c r="G322" s="165" t="s">
        <v>160</v>
      </c>
      <c r="H322" s="166">
        <v>1</v>
      </c>
      <c r="I322" s="146"/>
      <c r="J322" s="147">
        <f t="shared" si="65"/>
        <v>0</v>
      </c>
      <c r="K322" s="148"/>
      <c r="L322" s="149"/>
      <c r="M322" s="150" t="s">
        <v>1</v>
      </c>
      <c r="N322" s="151" t="s">
        <v>45</v>
      </c>
      <c r="P322" s="143">
        <f t="shared" si="66"/>
        <v>0</v>
      </c>
      <c r="Q322" s="143">
        <v>0.0081</v>
      </c>
      <c r="R322" s="143">
        <f t="shared" si="67"/>
        <v>0.0081</v>
      </c>
      <c r="S322" s="143">
        <v>0</v>
      </c>
      <c r="T322" s="144">
        <f t="shared" si="68"/>
        <v>0</v>
      </c>
      <c r="AR322" s="145" t="s">
        <v>196</v>
      </c>
      <c r="AT322" s="145" t="s">
        <v>177</v>
      </c>
      <c r="AU322" s="145" t="s">
        <v>88</v>
      </c>
      <c r="AY322" s="12" t="s">
        <v>156</v>
      </c>
      <c r="BE322" s="86">
        <f t="shared" si="69"/>
        <v>0</v>
      </c>
      <c r="BF322" s="86">
        <f t="shared" si="70"/>
        <v>0</v>
      </c>
      <c r="BG322" s="86">
        <f t="shared" si="71"/>
        <v>0</v>
      </c>
      <c r="BH322" s="86">
        <f t="shared" si="72"/>
        <v>0</v>
      </c>
      <c r="BI322" s="86">
        <f t="shared" si="73"/>
        <v>0</v>
      </c>
      <c r="BJ322" s="12" t="s">
        <v>88</v>
      </c>
      <c r="BK322" s="86">
        <f t="shared" si="74"/>
        <v>0</v>
      </c>
      <c r="BL322" s="12" t="s">
        <v>224</v>
      </c>
      <c r="BM322" s="145" t="s">
        <v>708</v>
      </c>
    </row>
    <row r="323" spans="2:65" s="1" customFormat="1" ht="21.75" customHeight="1">
      <c r="B323" s="114"/>
      <c r="C323" s="162" t="s">
        <v>709</v>
      </c>
      <c r="D323" s="162" t="s">
        <v>177</v>
      </c>
      <c r="E323" s="163" t="s">
        <v>317</v>
      </c>
      <c r="F323" s="164" t="s">
        <v>318</v>
      </c>
      <c r="G323" s="165" t="s">
        <v>293</v>
      </c>
      <c r="H323" s="166">
        <v>1.6</v>
      </c>
      <c r="I323" s="146"/>
      <c r="J323" s="147">
        <f t="shared" si="65"/>
        <v>0</v>
      </c>
      <c r="K323" s="148"/>
      <c r="L323" s="149"/>
      <c r="M323" s="150" t="s">
        <v>1</v>
      </c>
      <c r="N323" s="151" t="s">
        <v>45</v>
      </c>
      <c r="P323" s="143">
        <f t="shared" si="66"/>
        <v>0</v>
      </c>
      <c r="Q323" s="143">
        <v>0.001</v>
      </c>
      <c r="R323" s="143">
        <f t="shared" si="67"/>
        <v>0.0016</v>
      </c>
      <c r="S323" s="143">
        <v>0</v>
      </c>
      <c r="T323" s="144">
        <f t="shared" si="68"/>
        <v>0</v>
      </c>
      <c r="AR323" s="145" t="s">
        <v>196</v>
      </c>
      <c r="AT323" s="145" t="s">
        <v>177</v>
      </c>
      <c r="AU323" s="145" t="s">
        <v>88</v>
      </c>
      <c r="AY323" s="12" t="s">
        <v>156</v>
      </c>
      <c r="BE323" s="86">
        <f t="shared" si="69"/>
        <v>0</v>
      </c>
      <c r="BF323" s="86">
        <f t="shared" si="70"/>
        <v>0</v>
      </c>
      <c r="BG323" s="86">
        <f t="shared" si="71"/>
        <v>0</v>
      </c>
      <c r="BH323" s="86">
        <f t="shared" si="72"/>
        <v>0</v>
      </c>
      <c r="BI323" s="86">
        <f t="shared" si="73"/>
        <v>0</v>
      </c>
      <c r="BJ323" s="12" t="s">
        <v>88</v>
      </c>
      <c r="BK323" s="86">
        <f t="shared" si="74"/>
        <v>0</v>
      </c>
      <c r="BL323" s="12" t="s">
        <v>224</v>
      </c>
      <c r="BM323" s="145" t="s">
        <v>710</v>
      </c>
    </row>
    <row r="324" spans="2:65" s="1" customFormat="1" ht="16.5" customHeight="1">
      <c r="B324" s="114"/>
      <c r="C324" s="157" t="s">
        <v>711</v>
      </c>
      <c r="D324" s="157" t="s">
        <v>157</v>
      </c>
      <c r="E324" s="158" t="s">
        <v>321</v>
      </c>
      <c r="F324" s="159" t="s">
        <v>322</v>
      </c>
      <c r="G324" s="160" t="s">
        <v>323</v>
      </c>
      <c r="H324" s="161">
        <v>1</v>
      </c>
      <c r="I324" s="139"/>
      <c r="J324" s="140">
        <f t="shared" si="65"/>
        <v>0</v>
      </c>
      <c r="K324" s="141"/>
      <c r="L324" s="29"/>
      <c r="M324" s="142" t="s">
        <v>1</v>
      </c>
      <c r="N324" s="113" t="s">
        <v>45</v>
      </c>
      <c r="P324" s="143">
        <f t="shared" si="66"/>
        <v>0</v>
      </c>
      <c r="Q324" s="143">
        <v>0</v>
      </c>
      <c r="R324" s="143">
        <f t="shared" si="67"/>
        <v>0</v>
      </c>
      <c r="S324" s="143">
        <v>0</v>
      </c>
      <c r="T324" s="144">
        <f t="shared" si="68"/>
        <v>0</v>
      </c>
      <c r="AR324" s="145" t="s">
        <v>224</v>
      </c>
      <c r="AT324" s="145" t="s">
        <v>157</v>
      </c>
      <c r="AU324" s="145" t="s">
        <v>88</v>
      </c>
      <c r="AY324" s="12" t="s">
        <v>156</v>
      </c>
      <c r="BE324" s="86">
        <f t="shared" si="69"/>
        <v>0</v>
      </c>
      <c r="BF324" s="86">
        <f t="shared" si="70"/>
        <v>0</v>
      </c>
      <c r="BG324" s="86">
        <f t="shared" si="71"/>
        <v>0</v>
      </c>
      <c r="BH324" s="86">
        <f t="shared" si="72"/>
        <v>0</v>
      </c>
      <c r="BI324" s="86">
        <f t="shared" si="73"/>
        <v>0</v>
      </c>
      <c r="BJ324" s="12" t="s">
        <v>88</v>
      </c>
      <c r="BK324" s="86">
        <f t="shared" si="74"/>
        <v>0</v>
      </c>
      <c r="BL324" s="12" t="s">
        <v>224</v>
      </c>
      <c r="BM324" s="145" t="s">
        <v>712</v>
      </c>
    </row>
    <row r="325" spans="2:65" s="1" customFormat="1" ht="24.2" customHeight="1">
      <c r="B325" s="114"/>
      <c r="C325" s="157" t="s">
        <v>713</v>
      </c>
      <c r="D325" s="157" t="s">
        <v>157</v>
      </c>
      <c r="E325" s="158" t="s">
        <v>326</v>
      </c>
      <c r="F325" s="159" t="s">
        <v>327</v>
      </c>
      <c r="G325" s="160" t="s">
        <v>219</v>
      </c>
      <c r="H325" s="161">
        <v>0.01</v>
      </c>
      <c r="I325" s="139"/>
      <c r="J325" s="140">
        <f t="shared" si="65"/>
        <v>0</v>
      </c>
      <c r="K325" s="141"/>
      <c r="L325" s="29"/>
      <c r="M325" s="142" t="s">
        <v>1</v>
      </c>
      <c r="N325" s="113" t="s">
        <v>45</v>
      </c>
      <c r="P325" s="143">
        <f t="shared" si="66"/>
        <v>0</v>
      </c>
      <c r="Q325" s="143">
        <v>1.06277</v>
      </c>
      <c r="R325" s="143">
        <f t="shared" si="67"/>
        <v>0.0106277</v>
      </c>
      <c r="S325" s="143">
        <v>0</v>
      </c>
      <c r="T325" s="144">
        <f t="shared" si="68"/>
        <v>0</v>
      </c>
      <c r="AR325" s="145" t="s">
        <v>224</v>
      </c>
      <c r="AT325" s="145" t="s">
        <v>157</v>
      </c>
      <c r="AU325" s="145" t="s">
        <v>88</v>
      </c>
      <c r="AY325" s="12" t="s">
        <v>156</v>
      </c>
      <c r="BE325" s="86">
        <f t="shared" si="69"/>
        <v>0</v>
      </c>
      <c r="BF325" s="86">
        <f t="shared" si="70"/>
        <v>0</v>
      </c>
      <c r="BG325" s="86">
        <f t="shared" si="71"/>
        <v>0</v>
      </c>
      <c r="BH325" s="86">
        <f t="shared" si="72"/>
        <v>0</v>
      </c>
      <c r="BI325" s="86">
        <f t="shared" si="73"/>
        <v>0</v>
      </c>
      <c r="BJ325" s="12" t="s">
        <v>88</v>
      </c>
      <c r="BK325" s="86">
        <f t="shared" si="74"/>
        <v>0</v>
      </c>
      <c r="BL325" s="12" t="s">
        <v>224</v>
      </c>
      <c r="BM325" s="145" t="s">
        <v>714</v>
      </c>
    </row>
    <row r="326" spans="2:65" s="1" customFormat="1" ht="24.2" customHeight="1">
      <c r="B326" s="114"/>
      <c r="C326" s="157" t="s">
        <v>715</v>
      </c>
      <c r="D326" s="157" t="s">
        <v>157</v>
      </c>
      <c r="E326" s="158" t="s">
        <v>238</v>
      </c>
      <c r="F326" s="159" t="s">
        <v>239</v>
      </c>
      <c r="G326" s="160" t="s">
        <v>194</v>
      </c>
      <c r="H326" s="161">
        <v>1.575</v>
      </c>
      <c r="I326" s="139"/>
      <c r="J326" s="140">
        <f t="shared" si="65"/>
        <v>0</v>
      </c>
      <c r="K326" s="141"/>
      <c r="L326" s="29"/>
      <c r="M326" s="142" t="s">
        <v>1</v>
      </c>
      <c r="N326" s="113" t="s">
        <v>45</v>
      </c>
      <c r="P326" s="143">
        <f t="shared" si="66"/>
        <v>0</v>
      </c>
      <c r="Q326" s="143">
        <v>0</v>
      </c>
      <c r="R326" s="143">
        <f t="shared" si="67"/>
        <v>0</v>
      </c>
      <c r="S326" s="143">
        <v>0</v>
      </c>
      <c r="T326" s="144">
        <f t="shared" si="68"/>
        <v>0</v>
      </c>
      <c r="AR326" s="145" t="s">
        <v>224</v>
      </c>
      <c r="AT326" s="145" t="s">
        <v>157</v>
      </c>
      <c r="AU326" s="145" t="s">
        <v>88</v>
      </c>
      <c r="AY326" s="12" t="s">
        <v>156</v>
      </c>
      <c r="BE326" s="86">
        <f t="shared" si="69"/>
        <v>0</v>
      </c>
      <c r="BF326" s="86">
        <f t="shared" si="70"/>
        <v>0</v>
      </c>
      <c r="BG326" s="86">
        <f t="shared" si="71"/>
        <v>0</v>
      </c>
      <c r="BH326" s="86">
        <f t="shared" si="72"/>
        <v>0</v>
      </c>
      <c r="BI326" s="86">
        <f t="shared" si="73"/>
        <v>0</v>
      </c>
      <c r="BJ326" s="12" t="s">
        <v>88</v>
      </c>
      <c r="BK326" s="86">
        <f t="shared" si="74"/>
        <v>0</v>
      </c>
      <c r="BL326" s="12" t="s">
        <v>224</v>
      </c>
      <c r="BM326" s="145" t="s">
        <v>716</v>
      </c>
    </row>
    <row r="327" spans="2:65" s="1" customFormat="1" ht="21.75" customHeight="1">
      <c r="B327" s="114"/>
      <c r="C327" s="157" t="s">
        <v>717</v>
      </c>
      <c r="D327" s="157" t="s">
        <v>157</v>
      </c>
      <c r="E327" s="158" t="s">
        <v>332</v>
      </c>
      <c r="F327" s="159" t="s">
        <v>333</v>
      </c>
      <c r="G327" s="160" t="s">
        <v>214</v>
      </c>
      <c r="H327" s="161">
        <v>0.1</v>
      </c>
      <c r="I327" s="139"/>
      <c r="J327" s="140">
        <f t="shared" si="65"/>
        <v>0</v>
      </c>
      <c r="K327" s="141"/>
      <c r="L327" s="29"/>
      <c r="M327" s="142" t="s">
        <v>1</v>
      </c>
      <c r="N327" s="113" t="s">
        <v>45</v>
      </c>
      <c r="P327" s="143">
        <f t="shared" si="66"/>
        <v>0</v>
      </c>
      <c r="Q327" s="143">
        <v>0</v>
      </c>
      <c r="R327" s="143">
        <f t="shared" si="67"/>
        <v>0</v>
      </c>
      <c r="S327" s="143">
        <v>0</v>
      </c>
      <c r="T327" s="144">
        <f t="shared" si="68"/>
        <v>0</v>
      </c>
      <c r="AR327" s="145" t="s">
        <v>224</v>
      </c>
      <c r="AT327" s="145" t="s">
        <v>157</v>
      </c>
      <c r="AU327" s="145" t="s">
        <v>88</v>
      </c>
      <c r="AY327" s="12" t="s">
        <v>156</v>
      </c>
      <c r="BE327" s="86">
        <f t="shared" si="69"/>
        <v>0</v>
      </c>
      <c r="BF327" s="86">
        <f t="shared" si="70"/>
        <v>0</v>
      </c>
      <c r="BG327" s="86">
        <f t="shared" si="71"/>
        <v>0</v>
      </c>
      <c r="BH327" s="86">
        <f t="shared" si="72"/>
        <v>0</v>
      </c>
      <c r="BI327" s="86">
        <f t="shared" si="73"/>
        <v>0</v>
      </c>
      <c r="BJ327" s="12" t="s">
        <v>88</v>
      </c>
      <c r="BK327" s="86">
        <f t="shared" si="74"/>
        <v>0</v>
      </c>
      <c r="BL327" s="12" t="s">
        <v>224</v>
      </c>
      <c r="BM327" s="145" t="s">
        <v>718</v>
      </c>
    </row>
    <row r="328" spans="2:65" s="1" customFormat="1" ht="16.5" customHeight="1">
      <c r="B328" s="114"/>
      <c r="C328" s="157" t="s">
        <v>719</v>
      </c>
      <c r="D328" s="157" t="s">
        <v>157</v>
      </c>
      <c r="E328" s="158" t="s">
        <v>231</v>
      </c>
      <c r="F328" s="159" t="s">
        <v>232</v>
      </c>
      <c r="G328" s="160" t="s">
        <v>194</v>
      </c>
      <c r="H328" s="161">
        <v>0.42</v>
      </c>
      <c r="I328" s="139"/>
      <c r="J328" s="140">
        <f t="shared" si="65"/>
        <v>0</v>
      </c>
      <c r="K328" s="141"/>
      <c r="L328" s="29"/>
      <c r="M328" s="142" t="s">
        <v>1</v>
      </c>
      <c r="N328" s="113" t="s">
        <v>45</v>
      </c>
      <c r="P328" s="143">
        <f t="shared" si="66"/>
        <v>0</v>
      </c>
      <c r="Q328" s="143">
        <v>0</v>
      </c>
      <c r="R328" s="143">
        <f t="shared" si="67"/>
        <v>0</v>
      </c>
      <c r="S328" s="143">
        <v>0</v>
      </c>
      <c r="T328" s="144">
        <f t="shared" si="68"/>
        <v>0</v>
      </c>
      <c r="AR328" s="145" t="s">
        <v>224</v>
      </c>
      <c r="AT328" s="145" t="s">
        <v>157</v>
      </c>
      <c r="AU328" s="145" t="s">
        <v>88</v>
      </c>
      <c r="AY328" s="12" t="s">
        <v>156</v>
      </c>
      <c r="BE328" s="86">
        <f t="shared" si="69"/>
        <v>0</v>
      </c>
      <c r="BF328" s="86">
        <f t="shared" si="70"/>
        <v>0</v>
      </c>
      <c r="BG328" s="86">
        <f t="shared" si="71"/>
        <v>0</v>
      </c>
      <c r="BH328" s="86">
        <f t="shared" si="72"/>
        <v>0</v>
      </c>
      <c r="BI328" s="86">
        <f t="shared" si="73"/>
        <v>0</v>
      </c>
      <c r="BJ328" s="12" t="s">
        <v>88</v>
      </c>
      <c r="BK328" s="86">
        <f t="shared" si="74"/>
        <v>0</v>
      </c>
      <c r="BL328" s="12" t="s">
        <v>224</v>
      </c>
      <c r="BM328" s="145" t="s">
        <v>720</v>
      </c>
    </row>
    <row r="329" spans="2:65" s="1" customFormat="1" ht="24.2" customHeight="1">
      <c r="B329" s="114"/>
      <c r="C329" s="157" t="s">
        <v>721</v>
      </c>
      <c r="D329" s="157" t="s">
        <v>157</v>
      </c>
      <c r="E329" s="158" t="s">
        <v>338</v>
      </c>
      <c r="F329" s="159" t="s">
        <v>339</v>
      </c>
      <c r="G329" s="160" t="s">
        <v>219</v>
      </c>
      <c r="H329" s="161">
        <v>0.98</v>
      </c>
      <c r="I329" s="139"/>
      <c r="J329" s="140">
        <f t="shared" si="65"/>
        <v>0</v>
      </c>
      <c r="K329" s="141"/>
      <c r="L329" s="29"/>
      <c r="M329" s="142" t="s">
        <v>1</v>
      </c>
      <c r="N329" s="113" t="s">
        <v>45</v>
      </c>
      <c r="P329" s="143">
        <f t="shared" si="66"/>
        <v>0</v>
      </c>
      <c r="Q329" s="143">
        <v>0</v>
      </c>
      <c r="R329" s="143">
        <f t="shared" si="67"/>
        <v>0</v>
      </c>
      <c r="S329" s="143">
        <v>0</v>
      </c>
      <c r="T329" s="144">
        <f t="shared" si="68"/>
        <v>0</v>
      </c>
      <c r="AR329" s="145" t="s">
        <v>224</v>
      </c>
      <c r="AT329" s="145" t="s">
        <v>157</v>
      </c>
      <c r="AU329" s="145" t="s">
        <v>88</v>
      </c>
      <c r="AY329" s="12" t="s">
        <v>156</v>
      </c>
      <c r="BE329" s="86">
        <f t="shared" si="69"/>
        <v>0</v>
      </c>
      <c r="BF329" s="86">
        <f t="shared" si="70"/>
        <v>0</v>
      </c>
      <c r="BG329" s="86">
        <f t="shared" si="71"/>
        <v>0</v>
      </c>
      <c r="BH329" s="86">
        <f t="shared" si="72"/>
        <v>0</v>
      </c>
      <c r="BI329" s="86">
        <f t="shared" si="73"/>
        <v>0</v>
      </c>
      <c r="BJ329" s="12" t="s">
        <v>88</v>
      </c>
      <c r="BK329" s="86">
        <f t="shared" si="74"/>
        <v>0</v>
      </c>
      <c r="BL329" s="12" t="s">
        <v>224</v>
      </c>
      <c r="BM329" s="145" t="s">
        <v>722</v>
      </c>
    </row>
    <row r="330" spans="2:65" s="1" customFormat="1" ht="66.75" customHeight="1">
      <c r="B330" s="114"/>
      <c r="C330" s="162" t="s">
        <v>723</v>
      </c>
      <c r="D330" s="162" t="s">
        <v>177</v>
      </c>
      <c r="E330" s="163" t="s">
        <v>724</v>
      </c>
      <c r="F330" s="164" t="s">
        <v>725</v>
      </c>
      <c r="G330" s="165" t="s">
        <v>160</v>
      </c>
      <c r="H330" s="166">
        <v>1</v>
      </c>
      <c r="I330" s="146"/>
      <c r="J330" s="147">
        <f t="shared" si="65"/>
        <v>0</v>
      </c>
      <c r="K330" s="148"/>
      <c r="L330" s="149"/>
      <c r="M330" s="150" t="s">
        <v>1</v>
      </c>
      <c r="N330" s="151" t="s">
        <v>45</v>
      </c>
      <c r="P330" s="143">
        <f t="shared" si="66"/>
        <v>0</v>
      </c>
      <c r="Q330" s="143">
        <v>0</v>
      </c>
      <c r="R330" s="143">
        <f t="shared" si="67"/>
        <v>0</v>
      </c>
      <c r="S330" s="143">
        <v>0</v>
      </c>
      <c r="T330" s="144">
        <f t="shared" si="68"/>
        <v>0</v>
      </c>
      <c r="AR330" s="145" t="s">
        <v>196</v>
      </c>
      <c r="AT330" s="145" t="s">
        <v>177</v>
      </c>
      <c r="AU330" s="145" t="s">
        <v>88</v>
      </c>
      <c r="AY330" s="12" t="s">
        <v>156</v>
      </c>
      <c r="BE330" s="86">
        <f t="shared" si="69"/>
        <v>0</v>
      </c>
      <c r="BF330" s="86">
        <f t="shared" si="70"/>
        <v>0</v>
      </c>
      <c r="BG330" s="86">
        <f t="shared" si="71"/>
        <v>0</v>
      </c>
      <c r="BH330" s="86">
        <f t="shared" si="72"/>
        <v>0</v>
      </c>
      <c r="BI330" s="86">
        <f t="shared" si="73"/>
        <v>0</v>
      </c>
      <c r="BJ330" s="12" t="s">
        <v>88</v>
      </c>
      <c r="BK330" s="86">
        <f t="shared" si="74"/>
        <v>0</v>
      </c>
      <c r="BL330" s="12" t="s">
        <v>224</v>
      </c>
      <c r="BM330" s="145" t="s">
        <v>726</v>
      </c>
    </row>
    <row r="331" spans="2:65" s="1" customFormat="1" ht="24.2" customHeight="1">
      <c r="B331" s="114"/>
      <c r="C331" s="157" t="s">
        <v>727</v>
      </c>
      <c r="D331" s="157" t="s">
        <v>157</v>
      </c>
      <c r="E331" s="158" t="s">
        <v>158</v>
      </c>
      <c r="F331" s="159" t="s">
        <v>159</v>
      </c>
      <c r="G331" s="160" t="s">
        <v>160</v>
      </c>
      <c r="H331" s="161">
        <v>12</v>
      </c>
      <c r="I331" s="139"/>
      <c r="J331" s="140">
        <f t="shared" si="65"/>
        <v>0</v>
      </c>
      <c r="K331" s="141"/>
      <c r="L331" s="29"/>
      <c r="M331" s="142" t="s">
        <v>1</v>
      </c>
      <c r="N331" s="113" t="s">
        <v>45</v>
      </c>
      <c r="P331" s="143">
        <f t="shared" si="66"/>
        <v>0</v>
      </c>
      <c r="Q331" s="143">
        <v>0</v>
      </c>
      <c r="R331" s="143">
        <f t="shared" si="67"/>
        <v>0</v>
      </c>
      <c r="S331" s="143">
        <v>0</v>
      </c>
      <c r="T331" s="144">
        <f t="shared" si="68"/>
        <v>0</v>
      </c>
      <c r="AR331" s="145" t="s">
        <v>224</v>
      </c>
      <c r="AT331" s="145" t="s">
        <v>157</v>
      </c>
      <c r="AU331" s="145" t="s">
        <v>88</v>
      </c>
      <c r="AY331" s="12" t="s">
        <v>156</v>
      </c>
      <c r="BE331" s="86">
        <f t="shared" si="69"/>
        <v>0</v>
      </c>
      <c r="BF331" s="86">
        <f t="shared" si="70"/>
        <v>0</v>
      </c>
      <c r="BG331" s="86">
        <f t="shared" si="71"/>
        <v>0</v>
      </c>
      <c r="BH331" s="86">
        <f t="shared" si="72"/>
        <v>0</v>
      </c>
      <c r="BI331" s="86">
        <f t="shared" si="73"/>
        <v>0</v>
      </c>
      <c r="BJ331" s="12" t="s">
        <v>88</v>
      </c>
      <c r="BK331" s="86">
        <f t="shared" si="74"/>
        <v>0</v>
      </c>
      <c r="BL331" s="12" t="s">
        <v>224</v>
      </c>
      <c r="BM331" s="145" t="s">
        <v>728</v>
      </c>
    </row>
    <row r="332" spans="2:65" s="1" customFormat="1" ht="24.2" customHeight="1">
      <c r="B332" s="114"/>
      <c r="C332" s="157" t="s">
        <v>729</v>
      </c>
      <c r="D332" s="157" t="s">
        <v>157</v>
      </c>
      <c r="E332" s="158" t="s">
        <v>568</v>
      </c>
      <c r="F332" s="159" t="s">
        <v>569</v>
      </c>
      <c r="G332" s="160" t="s">
        <v>160</v>
      </c>
      <c r="H332" s="161">
        <v>4</v>
      </c>
      <c r="I332" s="139"/>
      <c r="J332" s="140">
        <f t="shared" si="65"/>
        <v>0</v>
      </c>
      <c r="K332" s="141"/>
      <c r="L332" s="29"/>
      <c r="M332" s="142" t="s">
        <v>1</v>
      </c>
      <c r="N332" s="113" t="s">
        <v>45</v>
      </c>
      <c r="P332" s="143">
        <f t="shared" si="66"/>
        <v>0</v>
      </c>
      <c r="Q332" s="143">
        <v>0</v>
      </c>
      <c r="R332" s="143">
        <f t="shared" si="67"/>
        <v>0</v>
      </c>
      <c r="S332" s="143">
        <v>0</v>
      </c>
      <c r="T332" s="144">
        <f t="shared" si="68"/>
        <v>0</v>
      </c>
      <c r="AR332" s="145" t="s">
        <v>224</v>
      </c>
      <c r="AT332" s="145" t="s">
        <v>157</v>
      </c>
      <c r="AU332" s="145" t="s">
        <v>88</v>
      </c>
      <c r="AY332" s="12" t="s">
        <v>156</v>
      </c>
      <c r="BE332" s="86">
        <f t="shared" si="69"/>
        <v>0</v>
      </c>
      <c r="BF332" s="86">
        <f t="shared" si="70"/>
        <v>0</v>
      </c>
      <c r="BG332" s="86">
        <f t="shared" si="71"/>
        <v>0</v>
      </c>
      <c r="BH332" s="86">
        <f t="shared" si="72"/>
        <v>0</v>
      </c>
      <c r="BI332" s="86">
        <f t="shared" si="73"/>
        <v>0</v>
      </c>
      <c r="BJ332" s="12" t="s">
        <v>88</v>
      </c>
      <c r="BK332" s="86">
        <f t="shared" si="74"/>
        <v>0</v>
      </c>
      <c r="BL332" s="12" t="s">
        <v>224</v>
      </c>
      <c r="BM332" s="145" t="s">
        <v>730</v>
      </c>
    </row>
    <row r="333" spans="2:65" s="1" customFormat="1" ht="24.2" customHeight="1">
      <c r="B333" s="114"/>
      <c r="C333" s="162" t="s">
        <v>731</v>
      </c>
      <c r="D333" s="162" t="s">
        <v>177</v>
      </c>
      <c r="E333" s="163" t="s">
        <v>350</v>
      </c>
      <c r="F333" s="164" t="s">
        <v>351</v>
      </c>
      <c r="G333" s="165" t="s">
        <v>160</v>
      </c>
      <c r="H333" s="166">
        <v>6</v>
      </c>
      <c r="I333" s="146"/>
      <c r="J333" s="147">
        <f t="shared" si="65"/>
        <v>0</v>
      </c>
      <c r="K333" s="148"/>
      <c r="L333" s="149"/>
      <c r="M333" s="150" t="s">
        <v>1</v>
      </c>
      <c r="N333" s="151" t="s">
        <v>45</v>
      </c>
      <c r="P333" s="143">
        <f t="shared" si="66"/>
        <v>0</v>
      </c>
      <c r="Q333" s="143">
        <v>0</v>
      </c>
      <c r="R333" s="143">
        <f t="shared" si="67"/>
        <v>0</v>
      </c>
      <c r="S333" s="143">
        <v>0</v>
      </c>
      <c r="T333" s="144">
        <f t="shared" si="68"/>
        <v>0</v>
      </c>
      <c r="AR333" s="145" t="s">
        <v>196</v>
      </c>
      <c r="AT333" s="145" t="s">
        <v>177</v>
      </c>
      <c r="AU333" s="145" t="s">
        <v>88</v>
      </c>
      <c r="AY333" s="12" t="s">
        <v>156</v>
      </c>
      <c r="BE333" s="86">
        <f t="shared" si="69"/>
        <v>0</v>
      </c>
      <c r="BF333" s="86">
        <f t="shared" si="70"/>
        <v>0</v>
      </c>
      <c r="BG333" s="86">
        <f t="shared" si="71"/>
        <v>0</v>
      </c>
      <c r="BH333" s="86">
        <f t="shared" si="72"/>
        <v>0</v>
      </c>
      <c r="BI333" s="86">
        <f t="shared" si="73"/>
        <v>0</v>
      </c>
      <c r="BJ333" s="12" t="s">
        <v>88</v>
      </c>
      <c r="BK333" s="86">
        <f t="shared" si="74"/>
        <v>0</v>
      </c>
      <c r="BL333" s="12" t="s">
        <v>224</v>
      </c>
      <c r="BM333" s="145" t="s">
        <v>732</v>
      </c>
    </row>
    <row r="334" spans="2:65" s="1" customFormat="1" ht="24.2" customHeight="1">
      <c r="B334" s="114"/>
      <c r="C334" s="157" t="s">
        <v>733</v>
      </c>
      <c r="D334" s="157" t="s">
        <v>157</v>
      </c>
      <c r="E334" s="158" t="s">
        <v>354</v>
      </c>
      <c r="F334" s="159" t="s">
        <v>355</v>
      </c>
      <c r="G334" s="160" t="s">
        <v>160</v>
      </c>
      <c r="H334" s="161">
        <v>6</v>
      </c>
      <c r="I334" s="139"/>
      <c r="J334" s="140">
        <f t="shared" si="65"/>
        <v>0</v>
      </c>
      <c r="K334" s="141"/>
      <c r="L334" s="29"/>
      <c r="M334" s="142" t="s">
        <v>1</v>
      </c>
      <c r="N334" s="113" t="s">
        <v>45</v>
      </c>
      <c r="P334" s="143">
        <f t="shared" si="66"/>
        <v>0</v>
      </c>
      <c r="Q334" s="143">
        <v>0</v>
      </c>
      <c r="R334" s="143">
        <f t="shared" si="67"/>
        <v>0</v>
      </c>
      <c r="S334" s="143">
        <v>0</v>
      </c>
      <c r="T334" s="144">
        <f t="shared" si="68"/>
        <v>0</v>
      </c>
      <c r="AR334" s="145" t="s">
        <v>224</v>
      </c>
      <c r="AT334" s="145" t="s">
        <v>157</v>
      </c>
      <c r="AU334" s="145" t="s">
        <v>88</v>
      </c>
      <c r="AY334" s="12" t="s">
        <v>156</v>
      </c>
      <c r="BE334" s="86">
        <f t="shared" si="69"/>
        <v>0</v>
      </c>
      <c r="BF334" s="86">
        <f t="shared" si="70"/>
        <v>0</v>
      </c>
      <c r="BG334" s="86">
        <f t="shared" si="71"/>
        <v>0</v>
      </c>
      <c r="BH334" s="86">
        <f t="shared" si="72"/>
        <v>0</v>
      </c>
      <c r="BI334" s="86">
        <f t="shared" si="73"/>
        <v>0</v>
      </c>
      <c r="BJ334" s="12" t="s">
        <v>88</v>
      </c>
      <c r="BK334" s="86">
        <f t="shared" si="74"/>
        <v>0</v>
      </c>
      <c r="BL334" s="12" t="s">
        <v>224</v>
      </c>
      <c r="BM334" s="145" t="s">
        <v>734</v>
      </c>
    </row>
    <row r="335" spans="2:65" s="1" customFormat="1" ht="16.5" customHeight="1">
      <c r="B335" s="114"/>
      <c r="C335" s="162" t="s">
        <v>735</v>
      </c>
      <c r="D335" s="162" t="s">
        <v>177</v>
      </c>
      <c r="E335" s="163" t="s">
        <v>576</v>
      </c>
      <c r="F335" s="164" t="s">
        <v>577</v>
      </c>
      <c r="G335" s="165" t="s">
        <v>170</v>
      </c>
      <c r="H335" s="166">
        <v>12</v>
      </c>
      <c r="I335" s="146"/>
      <c r="J335" s="147">
        <f t="shared" si="65"/>
        <v>0</v>
      </c>
      <c r="K335" s="148"/>
      <c r="L335" s="149"/>
      <c r="M335" s="150" t="s">
        <v>1</v>
      </c>
      <c r="N335" s="151" t="s">
        <v>45</v>
      </c>
      <c r="P335" s="143">
        <f t="shared" si="66"/>
        <v>0</v>
      </c>
      <c r="Q335" s="143">
        <v>0</v>
      </c>
      <c r="R335" s="143">
        <f t="shared" si="67"/>
        <v>0</v>
      </c>
      <c r="S335" s="143">
        <v>0</v>
      </c>
      <c r="T335" s="144">
        <f t="shared" si="68"/>
        <v>0</v>
      </c>
      <c r="AR335" s="145" t="s">
        <v>196</v>
      </c>
      <c r="AT335" s="145" t="s">
        <v>177</v>
      </c>
      <c r="AU335" s="145" t="s">
        <v>88</v>
      </c>
      <c r="AY335" s="12" t="s">
        <v>156</v>
      </c>
      <c r="BE335" s="86">
        <f t="shared" si="69"/>
        <v>0</v>
      </c>
      <c r="BF335" s="86">
        <f t="shared" si="70"/>
        <v>0</v>
      </c>
      <c r="BG335" s="86">
        <f t="shared" si="71"/>
        <v>0</v>
      </c>
      <c r="BH335" s="86">
        <f t="shared" si="72"/>
        <v>0</v>
      </c>
      <c r="BI335" s="86">
        <f t="shared" si="73"/>
        <v>0</v>
      </c>
      <c r="BJ335" s="12" t="s">
        <v>88</v>
      </c>
      <c r="BK335" s="86">
        <f t="shared" si="74"/>
        <v>0</v>
      </c>
      <c r="BL335" s="12" t="s">
        <v>224</v>
      </c>
      <c r="BM335" s="145" t="s">
        <v>736</v>
      </c>
    </row>
    <row r="336" spans="2:65" s="1" customFormat="1" ht="16.5" customHeight="1">
      <c r="B336" s="114"/>
      <c r="C336" s="162" t="s">
        <v>737</v>
      </c>
      <c r="D336" s="162" t="s">
        <v>177</v>
      </c>
      <c r="E336" s="163" t="s">
        <v>738</v>
      </c>
      <c r="F336" s="164" t="s">
        <v>739</v>
      </c>
      <c r="G336" s="165" t="s">
        <v>180</v>
      </c>
      <c r="H336" s="166">
        <v>0.004</v>
      </c>
      <c r="I336" s="146"/>
      <c r="J336" s="147">
        <f t="shared" si="65"/>
        <v>0</v>
      </c>
      <c r="K336" s="148"/>
      <c r="L336" s="149"/>
      <c r="M336" s="150" t="s">
        <v>1</v>
      </c>
      <c r="N336" s="151" t="s">
        <v>45</v>
      </c>
      <c r="P336" s="143">
        <f t="shared" si="66"/>
        <v>0</v>
      </c>
      <c r="Q336" s="143">
        <v>1.65133</v>
      </c>
      <c r="R336" s="143">
        <f t="shared" si="67"/>
        <v>0.00660532</v>
      </c>
      <c r="S336" s="143">
        <v>0</v>
      </c>
      <c r="T336" s="144">
        <f t="shared" si="68"/>
        <v>0</v>
      </c>
      <c r="AR336" s="145" t="s">
        <v>196</v>
      </c>
      <c r="AT336" s="145" t="s">
        <v>177</v>
      </c>
      <c r="AU336" s="145" t="s">
        <v>88</v>
      </c>
      <c r="AY336" s="12" t="s">
        <v>156</v>
      </c>
      <c r="BE336" s="86">
        <f t="shared" si="69"/>
        <v>0</v>
      </c>
      <c r="BF336" s="86">
        <f t="shared" si="70"/>
        <v>0</v>
      </c>
      <c r="BG336" s="86">
        <f t="shared" si="71"/>
        <v>0</v>
      </c>
      <c r="BH336" s="86">
        <f t="shared" si="72"/>
        <v>0</v>
      </c>
      <c r="BI336" s="86">
        <f t="shared" si="73"/>
        <v>0</v>
      </c>
      <c r="BJ336" s="12" t="s">
        <v>88</v>
      </c>
      <c r="BK336" s="86">
        <f t="shared" si="74"/>
        <v>0</v>
      </c>
      <c r="BL336" s="12" t="s">
        <v>224</v>
      </c>
      <c r="BM336" s="145" t="s">
        <v>740</v>
      </c>
    </row>
    <row r="337" spans="2:65" s="1" customFormat="1" ht="33" customHeight="1">
      <c r="B337" s="114"/>
      <c r="C337" s="157" t="s">
        <v>741</v>
      </c>
      <c r="D337" s="157" t="s">
        <v>157</v>
      </c>
      <c r="E337" s="158" t="s">
        <v>360</v>
      </c>
      <c r="F337" s="159" t="s">
        <v>361</v>
      </c>
      <c r="G337" s="160" t="s">
        <v>170</v>
      </c>
      <c r="H337" s="161">
        <v>12</v>
      </c>
      <c r="I337" s="139"/>
      <c r="J337" s="140">
        <f t="shared" si="65"/>
        <v>0</v>
      </c>
      <c r="K337" s="141"/>
      <c r="L337" s="29"/>
      <c r="M337" s="142" t="s">
        <v>1</v>
      </c>
      <c r="N337" s="113" t="s">
        <v>45</v>
      </c>
      <c r="P337" s="143">
        <f t="shared" si="66"/>
        <v>0</v>
      </c>
      <c r="Q337" s="143">
        <v>0</v>
      </c>
      <c r="R337" s="143">
        <f t="shared" si="67"/>
        <v>0</v>
      </c>
      <c r="S337" s="143">
        <v>0</v>
      </c>
      <c r="T337" s="144">
        <f t="shared" si="68"/>
        <v>0</v>
      </c>
      <c r="AR337" s="145" t="s">
        <v>224</v>
      </c>
      <c r="AT337" s="145" t="s">
        <v>157</v>
      </c>
      <c r="AU337" s="145" t="s">
        <v>88</v>
      </c>
      <c r="AY337" s="12" t="s">
        <v>156</v>
      </c>
      <c r="BE337" s="86">
        <f t="shared" si="69"/>
        <v>0</v>
      </c>
      <c r="BF337" s="86">
        <f t="shared" si="70"/>
        <v>0</v>
      </c>
      <c r="BG337" s="86">
        <f t="shared" si="71"/>
        <v>0</v>
      </c>
      <c r="BH337" s="86">
        <f t="shared" si="72"/>
        <v>0</v>
      </c>
      <c r="BI337" s="86">
        <f t="shared" si="73"/>
        <v>0</v>
      </c>
      <c r="BJ337" s="12" t="s">
        <v>88</v>
      </c>
      <c r="BK337" s="86">
        <f t="shared" si="74"/>
        <v>0</v>
      </c>
      <c r="BL337" s="12" t="s">
        <v>224</v>
      </c>
      <c r="BM337" s="145" t="s">
        <v>742</v>
      </c>
    </row>
    <row r="338" spans="2:65" s="1" customFormat="1" ht="24.2" customHeight="1">
      <c r="B338" s="114"/>
      <c r="C338" s="157" t="s">
        <v>743</v>
      </c>
      <c r="D338" s="157" t="s">
        <v>157</v>
      </c>
      <c r="E338" s="158" t="s">
        <v>744</v>
      </c>
      <c r="F338" s="159" t="s">
        <v>745</v>
      </c>
      <c r="G338" s="160" t="s">
        <v>170</v>
      </c>
      <c r="H338" s="161">
        <v>4</v>
      </c>
      <c r="I338" s="139"/>
      <c r="J338" s="140">
        <f t="shared" si="65"/>
        <v>0</v>
      </c>
      <c r="K338" s="141"/>
      <c r="L338" s="29"/>
      <c r="M338" s="142" t="s">
        <v>1</v>
      </c>
      <c r="N338" s="113" t="s">
        <v>45</v>
      </c>
      <c r="P338" s="143">
        <f t="shared" si="66"/>
        <v>0</v>
      </c>
      <c r="Q338" s="143">
        <v>0</v>
      </c>
      <c r="R338" s="143">
        <f t="shared" si="67"/>
        <v>0</v>
      </c>
      <c r="S338" s="143">
        <v>0</v>
      </c>
      <c r="T338" s="144">
        <f t="shared" si="68"/>
        <v>0</v>
      </c>
      <c r="AR338" s="145" t="s">
        <v>224</v>
      </c>
      <c r="AT338" s="145" t="s">
        <v>157</v>
      </c>
      <c r="AU338" s="145" t="s">
        <v>88</v>
      </c>
      <c r="AY338" s="12" t="s">
        <v>156</v>
      </c>
      <c r="BE338" s="86">
        <f t="shared" si="69"/>
        <v>0</v>
      </c>
      <c r="BF338" s="86">
        <f t="shared" si="70"/>
        <v>0</v>
      </c>
      <c r="BG338" s="86">
        <f t="shared" si="71"/>
        <v>0</v>
      </c>
      <c r="BH338" s="86">
        <f t="shared" si="72"/>
        <v>0</v>
      </c>
      <c r="BI338" s="86">
        <f t="shared" si="73"/>
        <v>0</v>
      </c>
      <c r="BJ338" s="12" t="s">
        <v>88</v>
      </c>
      <c r="BK338" s="86">
        <f t="shared" si="74"/>
        <v>0</v>
      </c>
      <c r="BL338" s="12" t="s">
        <v>224</v>
      </c>
      <c r="BM338" s="145" t="s">
        <v>746</v>
      </c>
    </row>
    <row r="339" spans="2:65" s="1" customFormat="1" ht="24.2" customHeight="1">
      <c r="B339" s="114"/>
      <c r="C339" s="157" t="s">
        <v>747</v>
      </c>
      <c r="D339" s="157" t="s">
        <v>157</v>
      </c>
      <c r="E339" s="158" t="s">
        <v>370</v>
      </c>
      <c r="F339" s="159" t="s">
        <v>371</v>
      </c>
      <c r="G339" s="160" t="s">
        <v>170</v>
      </c>
      <c r="H339" s="161">
        <v>1.5</v>
      </c>
      <c r="I339" s="139"/>
      <c r="J339" s="140">
        <f t="shared" si="65"/>
        <v>0</v>
      </c>
      <c r="K339" s="141"/>
      <c r="L339" s="29"/>
      <c r="M339" s="142" t="s">
        <v>1</v>
      </c>
      <c r="N339" s="113" t="s">
        <v>45</v>
      </c>
      <c r="P339" s="143">
        <f t="shared" si="66"/>
        <v>0</v>
      </c>
      <c r="Q339" s="143">
        <v>0</v>
      </c>
      <c r="R339" s="143">
        <f t="shared" si="67"/>
        <v>0</v>
      </c>
      <c r="S339" s="143">
        <v>0</v>
      </c>
      <c r="T339" s="144">
        <f t="shared" si="68"/>
        <v>0</v>
      </c>
      <c r="AR339" s="145" t="s">
        <v>224</v>
      </c>
      <c r="AT339" s="145" t="s">
        <v>157</v>
      </c>
      <c r="AU339" s="145" t="s">
        <v>88</v>
      </c>
      <c r="AY339" s="12" t="s">
        <v>156</v>
      </c>
      <c r="BE339" s="86">
        <f t="shared" si="69"/>
        <v>0</v>
      </c>
      <c r="BF339" s="86">
        <f t="shared" si="70"/>
        <v>0</v>
      </c>
      <c r="BG339" s="86">
        <f t="shared" si="71"/>
        <v>0</v>
      </c>
      <c r="BH339" s="86">
        <f t="shared" si="72"/>
        <v>0</v>
      </c>
      <c r="BI339" s="86">
        <f t="shared" si="73"/>
        <v>0</v>
      </c>
      <c r="BJ339" s="12" t="s">
        <v>88</v>
      </c>
      <c r="BK339" s="86">
        <f t="shared" si="74"/>
        <v>0</v>
      </c>
      <c r="BL339" s="12" t="s">
        <v>224</v>
      </c>
      <c r="BM339" s="145" t="s">
        <v>748</v>
      </c>
    </row>
    <row r="340" spans="2:65" s="1" customFormat="1" ht="16.5" customHeight="1">
      <c r="B340" s="114"/>
      <c r="C340" s="157" t="s">
        <v>749</v>
      </c>
      <c r="D340" s="157" t="s">
        <v>157</v>
      </c>
      <c r="E340" s="158" t="s">
        <v>374</v>
      </c>
      <c r="F340" s="159" t="s">
        <v>375</v>
      </c>
      <c r="G340" s="160" t="s">
        <v>160</v>
      </c>
      <c r="H340" s="161">
        <v>1</v>
      </c>
      <c r="I340" s="139"/>
      <c r="J340" s="140">
        <f t="shared" si="65"/>
        <v>0</v>
      </c>
      <c r="K340" s="141"/>
      <c r="L340" s="29"/>
      <c r="M340" s="142" t="s">
        <v>1</v>
      </c>
      <c r="N340" s="113" t="s">
        <v>45</v>
      </c>
      <c r="P340" s="143">
        <f t="shared" si="66"/>
        <v>0</v>
      </c>
      <c r="Q340" s="143">
        <v>0</v>
      </c>
      <c r="R340" s="143">
        <f t="shared" si="67"/>
        <v>0</v>
      </c>
      <c r="S340" s="143">
        <v>0</v>
      </c>
      <c r="T340" s="144">
        <f t="shared" si="68"/>
        <v>0</v>
      </c>
      <c r="AR340" s="145" t="s">
        <v>224</v>
      </c>
      <c r="AT340" s="145" t="s">
        <v>157</v>
      </c>
      <c r="AU340" s="145" t="s">
        <v>88</v>
      </c>
      <c r="AY340" s="12" t="s">
        <v>156</v>
      </c>
      <c r="BE340" s="86">
        <f t="shared" si="69"/>
        <v>0</v>
      </c>
      <c r="BF340" s="86">
        <f t="shared" si="70"/>
        <v>0</v>
      </c>
      <c r="BG340" s="86">
        <f t="shared" si="71"/>
        <v>0</v>
      </c>
      <c r="BH340" s="86">
        <f t="shared" si="72"/>
        <v>0</v>
      </c>
      <c r="BI340" s="86">
        <f t="shared" si="73"/>
        <v>0</v>
      </c>
      <c r="BJ340" s="12" t="s">
        <v>88</v>
      </c>
      <c r="BK340" s="86">
        <f t="shared" si="74"/>
        <v>0</v>
      </c>
      <c r="BL340" s="12" t="s">
        <v>224</v>
      </c>
      <c r="BM340" s="145" t="s">
        <v>750</v>
      </c>
    </row>
    <row r="341" spans="2:65" s="1" customFormat="1" ht="21.75" customHeight="1">
      <c r="B341" s="114"/>
      <c r="C341" s="162" t="s">
        <v>751</v>
      </c>
      <c r="D341" s="162" t="s">
        <v>177</v>
      </c>
      <c r="E341" s="163" t="s">
        <v>378</v>
      </c>
      <c r="F341" s="164" t="s">
        <v>379</v>
      </c>
      <c r="G341" s="165" t="s">
        <v>160</v>
      </c>
      <c r="H341" s="166">
        <v>1</v>
      </c>
      <c r="I341" s="146"/>
      <c r="J341" s="147">
        <f t="shared" si="65"/>
        <v>0</v>
      </c>
      <c r="K341" s="148"/>
      <c r="L341" s="149"/>
      <c r="M341" s="150" t="s">
        <v>1</v>
      </c>
      <c r="N341" s="151" t="s">
        <v>45</v>
      </c>
      <c r="P341" s="143">
        <f t="shared" si="66"/>
        <v>0</v>
      </c>
      <c r="Q341" s="143">
        <v>0.00012</v>
      </c>
      <c r="R341" s="143">
        <f t="shared" si="67"/>
        <v>0.00012</v>
      </c>
      <c r="S341" s="143">
        <v>0</v>
      </c>
      <c r="T341" s="144">
        <f t="shared" si="68"/>
        <v>0</v>
      </c>
      <c r="AR341" s="145" t="s">
        <v>196</v>
      </c>
      <c r="AT341" s="145" t="s">
        <v>177</v>
      </c>
      <c r="AU341" s="145" t="s">
        <v>88</v>
      </c>
      <c r="AY341" s="12" t="s">
        <v>156</v>
      </c>
      <c r="BE341" s="86">
        <f t="shared" si="69"/>
        <v>0</v>
      </c>
      <c r="BF341" s="86">
        <f t="shared" si="70"/>
        <v>0</v>
      </c>
      <c r="BG341" s="86">
        <f t="shared" si="71"/>
        <v>0</v>
      </c>
      <c r="BH341" s="86">
        <f t="shared" si="72"/>
        <v>0</v>
      </c>
      <c r="BI341" s="86">
        <f t="shared" si="73"/>
        <v>0</v>
      </c>
      <c r="BJ341" s="12" t="s">
        <v>88</v>
      </c>
      <c r="BK341" s="86">
        <f t="shared" si="74"/>
        <v>0</v>
      </c>
      <c r="BL341" s="12" t="s">
        <v>224</v>
      </c>
      <c r="BM341" s="145" t="s">
        <v>752</v>
      </c>
    </row>
    <row r="342" spans="2:65" s="1" customFormat="1" ht="16.5" customHeight="1">
      <c r="B342" s="114"/>
      <c r="C342" s="162" t="s">
        <v>753</v>
      </c>
      <c r="D342" s="162" t="s">
        <v>177</v>
      </c>
      <c r="E342" s="163" t="s">
        <v>382</v>
      </c>
      <c r="F342" s="164" t="s">
        <v>383</v>
      </c>
      <c r="G342" s="165" t="s">
        <v>293</v>
      </c>
      <c r="H342" s="166">
        <v>33.1</v>
      </c>
      <c r="I342" s="146"/>
      <c r="J342" s="147">
        <f t="shared" si="65"/>
        <v>0</v>
      </c>
      <c r="K342" s="148"/>
      <c r="L342" s="149"/>
      <c r="M342" s="150" t="s">
        <v>1</v>
      </c>
      <c r="N342" s="151" t="s">
        <v>45</v>
      </c>
      <c r="P342" s="143">
        <f t="shared" si="66"/>
        <v>0</v>
      </c>
      <c r="Q342" s="143">
        <v>0.001</v>
      </c>
      <c r="R342" s="143">
        <f t="shared" si="67"/>
        <v>0.033100000000000004</v>
      </c>
      <c r="S342" s="143">
        <v>0</v>
      </c>
      <c r="T342" s="144">
        <f t="shared" si="68"/>
        <v>0</v>
      </c>
      <c r="AR342" s="145" t="s">
        <v>196</v>
      </c>
      <c r="AT342" s="145" t="s">
        <v>177</v>
      </c>
      <c r="AU342" s="145" t="s">
        <v>88</v>
      </c>
      <c r="AY342" s="12" t="s">
        <v>156</v>
      </c>
      <c r="BE342" s="86">
        <f t="shared" si="69"/>
        <v>0</v>
      </c>
      <c r="BF342" s="86">
        <f t="shared" si="70"/>
        <v>0</v>
      </c>
      <c r="BG342" s="86">
        <f t="shared" si="71"/>
        <v>0</v>
      </c>
      <c r="BH342" s="86">
        <f t="shared" si="72"/>
        <v>0</v>
      </c>
      <c r="BI342" s="86">
        <f t="shared" si="73"/>
        <v>0</v>
      </c>
      <c r="BJ342" s="12" t="s">
        <v>88</v>
      </c>
      <c r="BK342" s="86">
        <f t="shared" si="74"/>
        <v>0</v>
      </c>
      <c r="BL342" s="12" t="s">
        <v>224</v>
      </c>
      <c r="BM342" s="145" t="s">
        <v>754</v>
      </c>
    </row>
    <row r="343" spans="2:65" s="1" customFormat="1" ht="24.2" customHeight="1">
      <c r="B343" s="114"/>
      <c r="C343" s="157" t="s">
        <v>755</v>
      </c>
      <c r="D343" s="157" t="s">
        <v>157</v>
      </c>
      <c r="E343" s="158" t="s">
        <v>386</v>
      </c>
      <c r="F343" s="159" t="s">
        <v>387</v>
      </c>
      <c r="G343" s="160" t="s">
        <v>170</v>
      </c>
      <c r="H343" s="161">
        <v>2.5</v>
      </c>
      <c r="I343" s="139"/>
      <c r="J343" s="140">
        <f t="shared" si="65"/>
        <v>0</v>
      </c>
      <c r="K343" s="141"/>
      <c r="L343" s="29"/>
      <c r="M343" s="142" t="s">
        <v>1</v>
      </c>
      <c r="N343" s="113" t="s">
        <v>45</v>
      </c>
      <c r="P343" s="143">
        <f t="shared" si="66"/>
        <v>0</v>
      </c>
      <c r="Q343" s="143">
        <v>0</v>
      </c>
      <c r="R343" s="143">
        <f t="shared" si="67"/>
        <v>0</v>
      </c>
      <c r="S343" s="143">
        <v>0</v>
      </c>
      <c r="T343" s="144">
        <f t="shared" si="68"/>
        <v>0</v>
      </c>
      <c r="AR343" s="145" t="s">
        <v>224</v>
      </c>
      <c r="AT343" s="145" t="s">
        <v>157</v>
      </c>
      <c r="AU343" s="145" t="s">
        <v>88</v>
      </c>
      <c r="AY343" s="12" t="s">
        <v>156</v>
      </c>
      <c r="BE343" s="86">
        <f t="shared" si="69"/>
        <v>0</v>
      </c>
      <c r="BF343" s="86">
        <f t="shared" si="70"/>
        <v>0</v>
      </c>
      <c r="BG343" s="86">
        <f t="shared" si="71"/>
        <v>0</v>
      </c>
      <c r="BH343" s="86">
        <f t="shared" si="72"/>
        <v>0</v>
      </c>
      <c r="BI343" s="86">
        <f t="shared" si="73"/>
        <v>0</v>
      </c>
      <c r="BJ343" s="12" t="s">
        <v>88</v>
      </c>
      <c r="BK343" s="86">
        <f t="shared" si="74"/>
        <v>0</v>
      </c>
      <c r="BL343" s="12" t="s">
        <v>224</v>
      </c>
      <c r="BM343" s="145" t="s">
        <v>756</v>
      </c>
    </row>
    <row r="344" spans="2:65" s="1" customFormat="1" ht="24.2" customHeight="1">
      <c r="B344" s="114"/>
      <c r="C344" s="157" t="s">
        <v>757</v>
      </c>
      <c r="D344" s="157" t="s">
        <v>157</v>
      </c>
      <c r="E344" s="158" t="s">
        <v>390</v>
      </c>
      <c r="F344" s="159" t="s">
        <v>391</v>
      </c>
      <c r="G344" s="160" t="s">
        <v>170</v>
      </c>
      <c r="H344" s="161">
        <v>23.5</v>
      </c>
      <c r="I344" s="139"/>
      <c r="J344" s="140">
        <f t="shared" si="65"/>
        <v>0</v>
      </c>
      <c r="K344" s="141"/>
      <c r="L344" s="29"/>
      <c r="M344" s="142" t="s">
        <v>1</v>
      </c>
      <c r="N344" s="113" t="s">
        <v>45</v>
      </c>
      <c r="P344" s="143">
        <f t="shared" si="66"/>
        <v>0</v>
      </c>
      <c r="Q344" s="143">
        <v>0</v>
      </c>
      <c r="R344" s="143">
        <f t="shared" si="67"/>
        <v>0</v>
      </c>
      <c r="S344" s="143">
        <v>0</v>
      </c>
      <c r="T344" s="144">
        <f t="shared" si="68"/>
        <v>0</v>
      </c>
      <c r="AR344" s="145" t="s">
        <v>224</v>
      </c>
      <c r="AT344" s="145" t="s">
        <v>157</v>
      </c>
      <c r="AU344" s="145" t="s">
        <v>88</v>
      </c>
      <c r="AY344" s="12" t="s">
        <v>156</v>
      </c>
      <c r="BE344" s="86">
        <f t="shared" si="69"/>
        <v>0</v>
      </c>
      <c r="BF344" s="86">
        <f t="shared" si="70"/>
        <v>0</v>
      </c>
      <c r="BG344" s="86">
        <f t="shared" si="71"/>
        <v>0</v>
      </c>
      <c r="BH344" s="86">
        <f t="shared" si="72"/>
        <v>0</v>
      </c>
      <c r="BI344" s="86">
        <f t="shared" si="73"/>
        <v>0</v>
      </c>
      <c r="BJ344" s="12" t="s">
        <v>88</v>
      </c>
      <c r="BK344" s="86">
        <f t="shared" si="74"/>
        <v>0</v>
      </c>
      <c r="BL344" s="12" t="s">
        <v>224</v>
      </c>
      <c r="BM344" s="145" t="s">
        <v>758</v>
      </c>
    </row>
    <row r="345" spans="2:65" s="1" customFormat="1" ht="24.2" customHeight="1">
      <c r="B345" s="114"/>
      <c r="C345" s="162" t="s">
        <v>759</v>
      </c>
      <c r="D345" s="162" t="s">
        <v>177</v>
      </c>
      <c r="E345" s="163" t="s">
        <v>394</v>
      </c>
      <c r="F345" s="164" t="s">
        <v>395</v>
      </c>
      <c r="G345" s="165" t="s">
        <v>160</v>
      </c>
      <c r="H345" s="166">
        <v>1</v>
      </c>
      <c r="I345" s="146"/>
      <c r="J345" s="147">
        <f t="shared" si="65"/>
        <v>0</v>
      </c>
      <c r="K345" s="148"/>
      <c r="L345" s="149"/>
      <c r="M345" s="150" t="s">
        <v>1</v>
      </c>
      <c r="N345" s="151" t="s">
        <v>45</v>
      </c>
      <c r="P345" s="143">
        <f t="shared" si="66"/>
        <v>0</v>
      </c>
      <c r="Q345" s="143">
        <v>0.00015</v>
      </c>
      <c r="R345" s="143">
        <f t="shared" si="67"/>
        <v>0.00015</v>
      </c>
      <c r="S345" s="143">
        <v>0</v>
      </c>
      <c r="T345" s="144">
        <f t="shared" si="68"/>
        <v>0</v>
      </c>
      <c r="AR345" s="145" t="s">
        <v>196</v>
      </c>
      <c r="AT345" s="145" t="s">
        <v>177</v>
      </c>
      <c r="AU345" s="145" t="s">
        <v>88</v>
      </c>
      <c r="AY345" s="12" t="s">
        <v>156</v>
      </c>
      <c r="BE345" s="86">
        <f t="shared" si="69"/>
        <v>0</v>
      </c>
      <c r="BF345" s="86">
        <f t="shared" si="70"/>
        <v>0</v>
      </c>
      <c r="BG345" s="86">
        <f t="shared" si="71"/>
        <v>0</v>
      </c>
      <c r="BH345" s="86">
        <f t="shared" si="72"/>
        <v>0</v>
      </c>
      <c r="BI345" s="86">
        <f t="shared" si="73"/>
        <v>0</v>
      </c>
      <c r="BJ345" s="12" t="s">
        <v>88</v>
      </c>
      <c r="BK345" s="86">
        <f t="shared" si="74"/>
        <v>0</v>
      </c>
      <c r="BL345" s="12" t="s">
        <v>224</v>
      </c>
      <c r="BM345" s="145" t="s">
        <v>760</v>
      </c>
    </row>
    <row r="346" spans="2:65" s="1" customFormat="1" ht="16.5" customHeight="1">
      <c r="B346" s="114"/>
      <c r="C346" s="157" t="s">
        <v>761</v>
      </c>
      <c r="D346" s="157" t="s">
        <v>157</v>
      </c>
      <c r="E346" s="158" t="s">
        <v>398</v>
      </c>
      <c r="F346" s="159" t="s">
        <v>399</v>
      </c>
      <c r="G346" s="160" t="s">
        <v>160</v>
      </c>
      <c r="H346" s="161">
        <v>2</v>
      </c>
      <c r="I346" s="139"/>
      <c r="J346" s="140">
        <f t="shared" si="65"/>
        <v>0</v>
      </c>
      <c r="K346" s="141"/>
      <c r="L346" s="29"/>
      <c r="M346" s="142" t="s">
        <v>1</v>
      </c>
      <c r="N346" s="113" t="s">
        <v>45</v>
      </c>
      <c r="P346" s="143">
        <f t="shared" si="66"/>
        <v>0</v>
      </c>
      <c r="Q346" s="143">
        <v>0</v>
      </c>
      <c r="R346" s="143">
        <f t="shared" si="67"/>
        <v>0</v>
      </c>
      <c r="S346" s="143">
        <v>0</v>
      </c>
      <c r="T346" s="144">
        <f t="shared" si="68"/>
        <v>0</v>
      </c>
      <c r="AR346" s="145" t="s">
        <v>224</v>
      </c>
      <c r="AT346" s="145" t="s">
        <v>157</v>
      </c>
      <c r="AU346" s="145" t="s">
        <v>88</v>
      </c>
      <c r="AY346" s="12" t="s">
        <v>156</v>
      </c>
      <c r="BE346" s="86">
        <f t="shared" si="69"/>
        <v>0</v>
      </c>
      <c r="BF346" s="86">
        <f t="shared" si="70"/>
        <v>0</v>
      </c>
      <c r="BG346" s="86">
        <f t="shared" si="71"/>
        <v>0</v>
      </c>
      <c r="BH346" s="86">
        <f t="shared" si="72"/>
        <v>0</v>
      </c>
      <c r="BI346" s="86">
        <f t="shared" si="73"/>
        <v>0</v>
      </c>
      <c r="BJ346" s="12" t="s">
        <v>88</v>
      </c>
      <c r="BK346" s="86">
        <f t="shared" si="74"/>
        <v>0</v>
      </c>
      <c r="BL346" s="12" t="s">
        <v>224</v>
      </c>
      <c r="BM346" s="145" t="s">
        <v>762</v>
      </c>
    </row>
    <row r="347" spans="2:65" s="1" customFormat="1" ht="24.2" customHeight="1">
      <c r="B347" s="114"/>
      <c r="C347" s="162" t="s">
        <v>763</v>
      </c>
      <c r="D347" s="162" t="s">
        <v>177</v>
      </c>
      <c r="E347" s="163" t="s">
        <v>402</v>
      </c>
      <c r="F347" s="164" t="s">
        <v>403</v>
      </c>
      <c r="G347" s="165" t="s">
        <v>160</v>
      </c>
      <c r="H347" s="166">
        <v>1</v>
      </c>
      <c r="I347" s="146"/>
      <c r="J347" s="147">
        <f t="shared" si="65"/>
        <v>0</v>
      </c>
      <c r="K347" s="148"/>
      <c r="L347" s="149"/>
      <c r="M347" s="150" t="s">
        <v>1</v>
      </c>
      <c r="N347" s="151" t="s">
        <v>45</v>
      </c>
      <c r="P347" s="143">
        <f t="shared" si="66"/>
        <v>0</v>
      </c>
      <c r="Q347" s="143">
        <v>0.00015</v>
      </c>
      <c r="R347" s="143">
        <f t="shared" si="67"/>
        <v>0.00015</v>
      </c>
      <c r="S347" s="143">
        <v>0</v>
      </c>
      <c r="T347" s="144">
        <f t="shared" si="68"/>
        <v>0</v>
      </c>
      <c r="AR347" s="145" t="s">
        <v>196</v>
      </c>
      <c r="AT347" s="145" t="s">
        <v>177</v>
      </c>
      <c r="AU347" s="145" t="s">
        <v>88</v>
      </c>
      <c r="AY347" s="12" t="s">
        <v>156</v>
      </c>
      <c r="BE347" s="86">
        <f t="shared" si="69"/>
        <v>0</v>
      </c>
      <c r="BF347" s="86">
        <f t="shared" si="70"/>
        <v>0</v>
      </c>
      <c r="BG347" s="86">
        <f t="shared" si="71"/>
        <v>0</v>
      </c>
      <c r="BH347" s="86">
        <f t="shared" si="72"/>
        <v>0</v>
      </c>
      <c r="BI347" s="86">
        <f t="shared" si="73"/>
        <v>0</v>
      </c>
      <c r="BJ347" s="12" t="s">
        <v>88</v>
      </c>
      <c r="BK347" s="86">
        <f t="shared" si="74"/>
        <v>0</v>
      </c>
      <c r="BL347" s="12" t="s">
        <v>224</v>
      </c>
      <c r="BM347" s="145" t="s">
        <v>764</v>
      </c>
    </row>
    <row r="348" spans="2:65" s="1" customFormat="1" ht="16.5" customHeight="1">
      <c r="B348" s="114"/>
      <c r="C348" s="162" t="s">
        <v>765</v>
      </c>
      <c r="D348" s="162" t="s">
        <v>177</v>
      </c>
      <c r="E348" s="163" t="s">
        <v>406</v>
      </c>
      <c r="F348" s="164" t="s">
        <v>407</v>
      </c>
      <c r="G348" s="165" t="s">
        <v>160</v>
      </c>
      <c r="H348" s="166">
        <v>4</v>
      </c>
      <c r="I348" s="146"/>
      <c r="J348" s="147">
        <f t="shared" si="65"/>
        <v>0</v>
      </c>
      <c r="K348" s="148"/>
      <c r="L348" s="149"/>
      <c r="M348" s="150" t="s">
        <v>1</v>
      </c>
      <c r="N348" s="151" t="s">
        <v>45</v>
      </c>
      <c r="P348" s="143">
        <f t="shared" si="66"/>
        <v>0</v>
      </c>
      <c r="Q348" s="143">
        <v>0</v>
      </c>
      <c r="R348" s="143">
        <f t="shared" si="67"/>
        <v>0</v>
      </c>
      <c r="S348" s="143">
        <v>0</v>
      </c>
      <c r="T348" s="144">
        <f t="shared" si="68"/>
        <v>0</v>
      </c>
      <c r="AR348" s="145" t="s">
        <v>196</v>
      </c>
      <c r="AT348" s="145" t="s">
        <v>177</v>
      </c>
      <c r="AU348" s="145" t="s">
        <v>88</v>
      </c>
      <c r="AY348" s="12" t="s">
        <v>156</v>
      </c>
      <c r="BE348" s="86">
        <f t="shared" si="69"/>
        <v>0</v>
      </c>
      <c r="BF348" s="86">
        <f t="shared" si="70"/>
        <v>0</v>
      </c>
      <c r="BG348" s="86">
        <f t="shared" si="71"/>
        <v>0</v>
      </c>
      <c r="BH348" s="86">
        <f t="shared" si="72"/>
        <v>0</v>
      </c>
      <c r="BI348" s="86">
        <f t="shared" si="73"/>
        <v>0</v>
      </c>
      <c r="BJ348" s="12" t="s">
        <v>88</v>
      </c>
      <c r="BK348" s="86">
        <f t="shared" si="74"/>
        <v>0</v>
      </c>
      <c r="BL348" s="12" t="s">
        <v>224</v>
      </c>
      <c r="BM348" s="145" t="s">
        <v>766</v>
      </c>
    </row>
    <row r="349" spans="2:65" s="1" customFormat="1" ht="24.2" customHeight="1">
      <c r="B349" s="114"/>
      <c r="C349" s="157" t="s">
        <v>767</v>
      </c>
      <c r="D349" s="157" t="s">
        <v>157</v>
      </c>
      <c r="E349" s="158" t="s">
        <v>197</v>
      </c>
      <c r="F349" s="159" t="s">
        <v>198</v>
      </c>
      <c r="G349" s="160" t="s">
        <v>160</v>
      </c>
      <c r="H349" s="161">
        <v>6</v>
      </c>
      <c r="I349" s="139"/>
      <c r="J349" s="140">
        <f t="shared" si="65"/>
        <v>0</v>
      </c>
      <c r="K349" s="141"/>
      <c r="L349" s="29"/>
      <c r="M349" s="142" t="s">
        <v>1</v>
      </c>
      <c r="N349" s="113" t="s">
        <v>45</v>
      </c>
      <c r="P349" s="143">
        <f t="shared" si="66"/>
        <v>0</v>
      </c>
      <c r="Q349" s="143">
        <v>0</v>
      </c>
      <c r="R349" s="143">
        <f t="shared" si="67"/>
        <v>0</v>
      </c>
      <c r="S349" s="143">
        <v>0</v>
      </c>
      <c r="T349" s="144">
        <f t="shared" si="68"/>
        <v>0</v>
      </c>
      <c r="AR349" s="145" t="s">
        <v>224</v>
      </c>
      <c r="AT349" s="145" t="s">
        <v>157</v>
      </c>
      <c r="AU349" s="145" t="s">
        <v>88</v>
      </c>
      <c r="AY349" s="12" t="s">
        <v>156</v>
      </c>
      <c r="BE349" s="86">
        <f t="shared" si="69"/>
        <v>0</v>
      </c>
      <c r="BF349" s="86">
        <f t="shared" si="70"/>
        <v>0</v>
      </c>
      <c r="BG349" s="86">
        <f t="shared" si="71"/>
        <v>0</v>
      </c>
      <c r="BH349" s="86">
        <f t="shared" si="72"/>
        <v>0</v>
      </c>
      <c r="BI349" s="86">
        <f t="shared" si="73"/>
        <v>0</v>
      </c>
      <c r="BJ349" s="12" t="s">
        <v>88</v>
      </c>
      <c r="BK349" s="86">
        <f t="shared" si="74"/>
        <v>0</v>
      </c>
      <c r="BL349" s="12" t="s">
        <v>224</v>
      </c>
      <c r="BM349" s="145" t="s">
        <v>768</v>
      </c>
    </row>
    <row r="350" spans="2:65" s="1" customFormat="1" ht="16.5" customHeight="1">
      <c r="B350" s="114"/>
      <c r="C350" s="162" t="s">
        <v>769</v>
      </c>
      <c r="D350" s="162" t="s">
        <v>177</v>
      </c>
      <c r="E350" s="163" t="s">
        <v>412</v>
      </c>
      <c r="F350" s="164" t="s">
        <v>413</v>
      </c>
      <c r="G350" s="165" t="s">
        <v>160</v>
      </c>
      <c r="H350" s="166">
        <v>172</v>
      </c>
      <c r="I350" s="146"/>
      <c r="J350" s="147">
        <f t="shared" si="65"/>
        <v>0</v>
      </c>
      <c r="K350" s="148"/>
      <c r="L350" s="149"/>
      <c r="M350" s="150" t="s">
        <v>1</v>
      </c>
      <c r="N350" s="151" t="s">
        <v>45</v>
      </c>
      <c r="P350" s="143">
        <f t="shared" si="66"/>
        <v>0</v>
      </c>
      <c r="Q350" s="143">
        <v>0.00311</v>
      </c>
      <c r="R350" s="143">
        <f t="shared" si="67"/>
        <v>0.53492</v>
      </c>
      <c r="S350" s="143">
        <v>0</v>
      </c>
      <c r="T350" s="144">
        <f t="shared" si="68"/>
        <v>0</v>
      </c>
      <c r="AR350" s="145" t="s">
        <v>196</v>
      </c>
      <c r="AT350" s="145" t="s">
        <v>177</v>
      </c>
      <c r="AU350" s="145" t="s">
        <v>88</v>
      </c>
      <c r="AY350" s="12" t="s">
        <v>156</v>
      </c>
      <c r="BE350" s="86">
        <f t="shared" si="69"/>
        <v>0</v>
      </c>
      <c r="BF350" s="86">
        <f t="shared" si="70"/>
        <v>0</v>
      </c>
      <c r="BG350" s="86">
        <f t="shared" si="71"/>
        <v>0</v>
      </c>
      <c r="BH350" s="86">
        <f t="shared" si="72"/>
        <v>0</v>
      </c>
      <c r="BI350" s="86">
        <f t="shared" si="73"/>
        <v>0</v>
      </c>
      <c r="BJ350" s="12" t="s">
        <v>88</v>
      </c>
      <c r="BK350" s="86">
        <f t="shared" si="74"/>
        <v>0</v>
      </c>
      <c r="BL350" s="12" t="s">
        <v>224</v>
      </c>
      <c r="BM350" s="145" t="s">
        <v>770</v>
      </c>
    </row>
    <row r="351" spans="2:65" s="1" customFormat="1" ht="16.5" customHeight="1">
      <c r="B351" s="114"/>
      <c r="C351" s="162" t="s">
        <v>771</v>
      </c>
      <c r="D351" s="162" t="s">
        <v>177</v>
      </c>
      <c r="E351" s="163" t="s">
        <v>416</v>
      </c>
      <c r="F351" s="164" t="s">
        <v>417</v>
      </c>
      <c r="G351" s="165" t="s">
        <v>293</v>
      </c>
      <c r="H351" s="166">
        <v>50</v>
      </c>
      <c r="I351" s="146"/>
      <c r="J351" s="147">
        <f t="shared" si="65"/>
        <v>0</v>
      </c>
      <c r="K351" s="148"/>
      <c r="L351" s="149"/>
      <c r="M351" s="150" t="s">
        <v>1</v>
      </c>
      <c r="N351" s="151" t="s">
        <v>45</v>
      </c>
      <c r="P351" s="143">
        <f t="shared" si="66"/>
        <v>0</v>
      </c>
      <c r="Q351" s="143">
        <v>0.001</v>
      </c>
      <c r="R351" s="143">
        <f t="shared" si="67"/>
        <v>0.05</v>
      </c>
      <c r="S351" s="143">
        <v>0</v>
      </c>
      <c r="T351" s="144">
        <f t="shared" si="68"/>
        <v>0</v>
      </c>
      <c r="AR351" s="145" t="s">
        <v>196</v>
      </c>
      <c r="AT351" s="145" t="s">
        <v>177</v>
      </c>
      <c r="AU351" s="145" t="s">
        <v>88</v>
      </c>
      <c r="AY351" s="12" t="s">
        <v>156</v>
      </c>
      <c r="BE351" s="86">
        <f t="shared" si="69"/>
        <v>0</v>
      </c>
      <c r="BF351" s="86">
        <f t="shared" si="70"/>
        <v>0</v>
      </c>
      <c r="BG351" s="86">
        <f t="shared" si="71"/>
        <v>0</v>
      </c>
      <c r="BH351" s="86">
        <f t="shared" si="72"/>
        <v>0</v>
      </c>
      <c r="BI351" s="86">
        <f t="shared" si="73"/>
        <v>0</v>
      </c>
      <c r="BJ351" s="12" t="s">
        <v>88</v>
      </c>
      <c r="BK351" s="86">
        <f t="shared" si="74"/>
        <v>0</v>
      </c>
      <c r="BL351" s="12" t="s">
        <v>224</v>
      </c>
      <c r="BM351" s="145" t="s">
        <v>772</v>
      </c>
    </row>
    <row r="352" spans="2:65" s="1" customFormat="1" ht="21.75" customHeight="1">
      <c r="B352" s="114"/>
      <c r="C352" s="162" t="s">
        <v>773</v>
      </c>
      <c r="D352" s="162" t="s">
        <v>177</v>
      </c>
      <c r="E352" s="163" t="s">
        <v>420</v>
      </c>
      <c r="F352" s="164" t="s">
        <v>421</v>
      </c>
      <c r="G352" s="165" t="s">
        <v>422</v>
      </c>
      <c r="H352" s="166">
        <v>4.9</v>
      </c>
      <c r="I352" s="146"/>
      <c r="J352" s="147">
        <f t="shared" si="65"/>
        <v>0</v>
      </c>
      <c r="K352" s="148"/>
      <c r="L352" s="149"/>
      <c r="M352" s="150" t="s">
        <v>1</v>
      </c>
      <c r="N352" s="151" t="s">
        <v>45</v>
      </c>
      <c r="P352" s="143">
        <f t="shared" si="66"/>
        <v>0</v>
      </c>
      <c r="Q352" s="143">
        <v>0</v>
      </c>
      <c r="R352" s="143">
        <f t="shared" si="67"/>
        <v>0</v>
      </c>
      <c r="S352" s="143">
        <v>0</v>
      </c>
      <c r="T352" s="144">
        <f t="shared" si="68"/>
        <v>0</v>
      </c>
      <c r="AR352" s="145" t="s">
        <v>196</v>
      </c>
      <c r="AT352" s="145" t="s">
        <v>177</v>
      </c>
      <c r="AU352" s="145" t="s">
        <v>88</v>
      </c>
      <c r="AY352" s="12" t="s">
        <v>156</v>
      </c>
      <c r="BE352" s="86">
        <f t="shared" si="69"/>
        <v>0</v>
      </c>
      <c r="BF352" s="86">
        <f t="shared" si="70"/>
        <v>0</v>
      </c>
      <c r="BG352" s="86">
        <f t="shared" si="71"/>
        <v>0</v>
      </c>
      <c r="BH352" s="86">
        <f t="shared" si="72"/>
        <v>0</v>
      </c>
      <c r="BI352" s="86">
        <f t="shared" si="73"/>
        <v>0</v>
      </c>
      <c r="BJ352" s="12" t="s">
        <v>88</v>
      </c>
      <c r="BK352" s="86">
        <f t="shared" si="74"/>
        <v>0</v>
      </c>
      <c r="BL352" s="12" t="s">
        <v>224</v>
      </c>
      <c r="BM352" s="145" t="s">
        <v>774</v>
      </c>
    </row>
    <row r="353" spans="2:65" s="1" customFormat="1" ht="24.2" customHeight="1">
      <c r="B353" s="114"/>
      <c r="C353" s="162" t="s">
        <v>775</v>
      </c>
      <c r="D353" s="162" t="s">
        <v>177</v>
      </c>
      <c r="E353" s="163" t="s">
        <v>425</v>
      </c>
      <c r="F353" s="164" t="s">
        <v>426</v>
      </c>
      <c r="G353" s="165" t="s">
        <v>160</v>
      </c>
      <c r="H353" s="166">
        <v>1.2</v>
      </c>
      <c r="I353" s="146"/>
      <c r="J353" s="147">
        <f t="shared" si="65"/>
        <v>0</v>
      </c>
      <c r="K353" s="148"/>
      <c r="L353" s="149"/>
      <c r="M353" s="150" t="s">
        <v>1</v>
      </c>
      <c r="N353" s="151" t="s">
        <v>45</v>
      </c>
      <c r="P353" s="143">
        <f t="shared" si="66"/>
        <v>0</v>
      </c>
      <c r="Q353" s="143">
        <v>0</v>
      </c>
      <c r="R353" s="143">
        <f t="shared" si="67"/>
        <v>0</v>
      </c>
      <c r="S353" s="143">
        <v>0</v>
      </c>
      <c r="T353" s="144">
        <f t="shared" si="68"/>
        <v>0</v>
      </c>
      <c r="AR353" s="145" t="s">
        <v>196</v>
      </c>
      <c r="AT353" s="145" t="s">
        <v>177</v>
      </c>
      <c r="AU353" s="145" t="s">
        <v>88</v>
      </c>
      <c r="AY353" s="12" t="s">
        <v>156</v>
      </c>
      <c r="BE353" s="86">
        <f t="shared" si="69"/>
        <v>0</v>
      </c>
      <c r="BF353" s="86">
        <f t="shared" si="70"/>
        <v>0</v>
      </c>
      <c r="BG353" s="86">
        <f t="shared" si="71"/>
        <v>0</v>
      </c>
      <c r="BH353" s="86">
        <f t="shared" si="72"/>
        <v>0</v>
      </c>
      <c r="BI353" s="86">
        <f t="shared" si="73"/>
        <v>0</v>
      </c>
      <c r="BJ353" s="12" t="s">
        <v>88</v>
      </c>
      <c r="BK353" s="86">
        <f t="shared" si="74"/>
        <v>0</v>
      </c>
      <c r="BL353" s="12" t="s">
        <v>224</v>
      </c>
      <c r="BM353" s="145" t="s">
        <v>776</v>
      </c>
    </row>
    <row r="354" spans="2:65" s="1" customFormat="1" ht="16.5" customHeight="1">
      <c r="B354" s="114"/>
      <c r="C354" s="157" t="s">
        <v>777</v>
      </c>
      <c r="D354" s="157" t="s">
        <v>157</v>
      </c>
      <c r="E354" s="158" t="s">
        <v>429</v>
      </c>
      <c r="F354" s="159" t="s">
        <v>430</v>
      </c>
      <c r="G354" s="160" t="s">
        <v>323</v>
      </c>
      <c r="H354" s="161">
        <v>22</v>
      </c>
      <c r="I354" s="139"/>
      <c r="J354" s="140">
        <f t="shared" si="65"/>
        <v>0</v>
      </c>
      <c r="K354" s="141"/>
      <c r="L354" s="29"/>
      <c r="M354" s="142" t="s">
        <v>1</v>
      </c>
      <c r="N354" s="113" t="s">
        <v>45</v>
      </c>
      <c r="P354" s="143">
        <f t="shared" si="66"/>
        <v>0</v>
      </c>
      <c r="Q354" s="143">
        <v>0</v>
      </c>
      <c r="R354" s="143">
        <f t="shared" si="67"/>
        <v>0</v>
      </c>
      <c r="S354" s="143">
        <v>0</v>
      </c>
      <c r="T354" s="144">
        <f t="shared" si="68"/>
        <v>0</v>
      </c>
      <c r="AR354" s="145" t="s">
        <v>224</v>
      </c>
      <c r="AT354" s="145" t="s">
        <v>157</v>
      </c>
      <c r="AU354" s="145" t="s">
        <v>88</v>
      </c>
      <c r="AY354" s="12" t="s">
        <v>156</v>
      </c>
      <c r="BE354" s="86">
        <f t="shared" si="69"/>
        <v>0</v>
      </c>
      <c r="BF354" s="86">
        <f t="shared" si="70"/>
        <v>0</v>
      </c>
      <c r="BG354" s="86">
        <f t="shared" si="71"/>
        <v>0</v>
      </c>
      <c r="BH354" s="86">
        <f t="shared" si="72"/>
        <v>0</v>
      </c>
      <c r="BI354" s="86">
        <f t="shared" si="73"/>
        <v>0</v>
      </c>
      <c r="BJ354" s="12" t="s">
        <v>88</v>
      </c>
      <c r="BK354" s="86">
        <f t="shared" si="74"/>
        <v>0</v>
      </c>
      <c r="BL354" s="12" t="s">
        <v>224</v>
      </c>
      <c r="BM354" s="145" t="s">
        <v>778</v>
      </c>
    </row>
    <row r="355" spans="2:63" s="10" customFormat="1" ht="25.9" customHeight="1">
      <c r="B355" s="129"/>
      <c r="D355" s="130" t="s">
        <v>79</v>
      </c>
      <c r="E355" s="131" t="s">
        <v>779</v>
      </c>
      <c r="F355" s="131" t="s">
        <v>780</v>
      </c>
      <c r="I355" s="132"/>
      <c r="J355" s="133">
        <f>BK355</f>
        <v>0</v>
      </c>
      <c r="L355" s="129"/>
      <c r="M355" s="134"/>
      <c r="P355" s="135">
        <f>SUM(P356:P377)</f>
        <v>0</v>
      </c>
      <c r="R355" s="135">
        <f>SUM(R356:R377)</f>
        <v>26.95819268</v>
      </c>
      <c r="T355" s="136">
        <f>SUM(T356:T377)</f>
        <v>2.091</v>
      </c>
      <c r="AR355" s="130" t="s">
        <v>88</v>
      </c>
      <c r="AT355" s="137" t="s">
        <v>79</v>
      </c>
      <c r="AU355" s="137" t="s">
        <v>80</v>
      </c>
      <c r="AY355" s="130" t="s">
        <v>156</v>
      </c>
      <c r="BK355" s="138">
        <f>SUM(BK356:BK377)</f>
        <v>0</v>
      </c>
    </row>
    <row r="356" spans="2:65" s="1" customFormat="1" ht="21.75" customHeight="1">
      <c r="B356" s="114"/>
      <c r="C356" s="157" t="s">
        <v>781</v>
      </c>
      <c r="D356" s="157" t="s">
        <v>157</v>
      </c>
      <c r="E356" s="158" t="s">
        <v>227</v>
      </c>
      <c r="F356" s="159" t="s">
        <v>228</v>
      </c>
      <c r="G356" s="160" t="s">
        <v>194</v>
      </c>
      <c r="H356" s="161">
        <v>24</v>
      </c>
      <c r="I356" s="139"/>
      <c r="J356" s="140">
        <f aca="true" t="shared" si="75" ref="J356:J377">ROUND(I356*H356,2)</f>
        <v>0</v>
      </c>
      <c r="K356" s="141"/>
      <c r="L356" s="29"/>
      <c r="M356" s="142" t="s">
        <v>1</v>
      </c>
      <c r="N356" s="113" t="s">
        <v>45</v>
      </c>
      <c r="P356" s="143">
        <f aca="true" t="shared" si="76" ref="P356:P377">O356*H356</f>
        <v>0</v>
      </c>
      <c r="Q356" s="143">
        <v>0</v>
      </c>
      <c r="R356" s="143">
        <f aca="true" t="shared" si="77" ref="R356:R377">Q356*H356</f>
        <v>0</v>
      </c>
      <c r="S356" s="143">
        <v>0</v>
      </c>
      <c r="T356" s="144">
        <f aca="true" t="shared" si="78" ref="T356:T377">S356*H356</f>
        <v>0</v>
      </c>
      <c r="AR356" s="145" t="s">
        <v>224</v>
      </c>
      <c r="AT356" s="145" t="s">
        <v>157</v>
      </c>
      <c r="AU356" s="145" t="s">
        <v>88</v>
      </c>
      <c r="AY356" s="12" t="s">
        <v>156</v>
      </c>
      <c r="BE356" s="86">
        <f aca="true" t="shared" si="79" ref="BE356:BE377">IF(N356="základní",J356,0)</f>
        <v>0</v>
      </c>
      <c r="BF356" s="86">
        <f aca="true" t="shared" si="80" ref="BF356:BF377">IF(N356="snížená",J356,0)</f>
        <v>0</v>
      </c>
      <c r="BG356" s="86">
        <f aca="true" t="shared" si="81" ref="BG356:BG377">IF(N356="zákl. přenesená",J356,0)</f>
        <v>0</v>
      </c>
      <c r="BH356" s="86">
        <f aca="true" t="shared" si="82" ref="BH356:BH377">IF(N356="sníž. přenesená",J356,0)</f>
        <v>0</v>
      </c>
      <c r="BI356" s="86">
        <f aca="true" t="shared" si="83" ref="BI356:BI377">IF(N356="nulová",J356,0)</f>
        <v>0</v>
      </c>
      <c r="BJ356" s="12" t="s">
        <v>88</v>
      </c>
      <c r="BK356" s="86">
        <f aca="true" t="shared" si="84" ref="BK356:BK377">ROUND(I356*H356,2)</f>
        <v>0</v>
      </c>
      <c r="BL356" s="12" t="s">
        <v>224</v>
      </c>
      <c r="BM356" s="145" t="s">
        <v>782</v>
      </c>
    </row>
    <row r="357" spans="2:65" s="1" customFormat="1" ht="16.5" customHeight="1">
      <c r="B357" s="114"/>
      <c r="C357" s="157" t="s">
        <v>783</v>
      </c>
      <c r="D357" s="157" t="s">
        <v>157</v>
      </c>
      <c r="E357" s="158" t="s">
        <v>231</v>
      </c>
      <c r="F357" s="159" t="s">
        <v>232</v>
      </c>
      <c r="G357" s="160" t="s">
        <v>194</v>
      </c>
      <c r="H357" s="161">
        <v>24</v>
      </c>
      <c r="I357" s="139"/>
      <c r="J357" s="140">
        <f t="shared" si="75"/>
        <v>0</v>
      </c>
      <c r="K357" s="141"/>
      <c r="L357" s="29"/>
      <c r="M357" s="142" t="s">
        <v>1</v>
      </c>
      <c r="N357" s="113" t="s">
        <v>45</v>
      </c>
      <c r="P357" s="143">
        <f t="shared" si="76"/>
        <v>0</v>
      </c>
      <c r="Q357" s="143">
        <v>0</v>
      </c>
      <c r="R357" s="143">
        <f t="shared" si="77"/>
        <v>0</v>
      </c>
      <c r="S357" s="143">
        <v>0</v>
      </c>
      <c r="T357" s="144">
        <f t="shared" si="78"/>
        <v>0</v>
      </c>
      <c r="AR357" s="145" t="s">
        <v>224</v>
      </c>
      <c r="AT357" s="145" t="s">
        <v>157</v>
      </c>
      <c r="AU357" s="145" t="s">
        <v>88</v>
      </c>
      <c r="AY357" s="12" t="s">
        <v>156</v>
      </c>
      <c r="BE357" s="86">
        <f t="shared" si="79"/>
        <v>0</v>
      </c>
      <c r="BF357" s="86">
        <f t="shared" si="80"/>
        <v>0</v>
      </c>
      <c r="BG357" s="86">
        <f t="shared" si="81"/>
        <v>0</v>
      </c>
      <c r="BH357" s="86">
        <f t="shared" si="82"/>
        <v>0</v>
      </c>
      <c r="BI357" s="86">
        <f t="shared" si="83"/>
        <v>0</v>
      </c>
      <c r="BJ357" s="12" t="s">
        <v>88</v>
      </c>
      <c r="BK357" s="86">
        <f t="shared" si="84"/>
        <v>0</v>
      </c>
      <c r="BL357" s="12" t="s">
        <v>224</v>
      </c>
      <c r="BM357" s="145" t="s">
        <v>784</v>
      </c>
    </row>
    <row r="358" spans="2:65" s="1" customFormat="1" ht="24.2" customHeight="1">
      <c r="B358" s="114"/>
      <c r="C358" s="157" t="s">
        <v>785</v>
      </c>
      <c r="D358" s="157" t="s">
        <v>157</v>
      </c>
      <c r="E358" s="158" t="s">
        <v>300</v>
      </c>
      <c r="F358" s="159" t="s">
        <v>301</v>
      </c>
      <c r="G358" s="160" t="s">
        <v>214</v>
      </c>
      <c r="H358" s="161">
        <v>0.6</v>
      </c>
      <c r="I358" s="139"/>
      <c r="J358" s="140">
        <f t="shared" si="75"/>
        <v>0</v>
      </c>
      <c r="K358" s="141"/>
      <c r="L358" s="29"/>
      <c r="M358" s="142" t="s">
        <v>1</v>
      </c>
      <c r="N358" s="113" t="s">
        <v>45</v>
      </c>
      <c r="P358" s="143">
        <f t="shared" si="76"/>
        <v>0</v>
      </c>
      <c r="Q358" s="143">
        <v>0</v>
      </c>
      <c r="R358" s="143">
        <f t="shared" si="77"/>
        <v>0</v>
      </c>
      <c r="S358" s="143">
        <v>0</v>
      </c>
      <c r="T358" s="144">
        <f t="shared" si="78"/>
        <v>0</v>
      </c>
      <c r="AR358" s="145" t="s">
        <v>224</v>
      </c>
      <c r="AT358" s="145" t="s">
        <v>157</v>
      </c>
      <c r="AU358" s="145" t="s">
        <v>88</v>
      </c>
      <c r="AY358" s="12" t="s">
        <v>156</v>
      </c>
      <c r="BE358" s="86">
        <f t="shared" si="79"/>
        <v>0</v>
      </c>
      <c r="BF358" s="86">
        <f t="shared" si="80"/>
        <v>0</v>
      </c>
      <c r="BG358" s="86">
        <f t="shared" si="81"/>
        <v>0</v>
      </c>
      <c r="BH358" s="86">
        <f t="shared" si="82"/>
        <v>0</v>
      </c>
      <c r="BI358" s="86">
        <f t="shared" si="83"/>
        <v>0</v>
      </c>
      <c r="BJ358" s="12" t="s">
        <v>88</v>
      </c>
      <c r="BK358" s="86">
        <f t="shared" si="84"/>
        <v>0</v>
      </c>
      <c r="BL358" s="12" t="s">
        <v>224</v>
      </c>
      <c r="BM358" s="145" t="s">
        <v>786</v>
      </c>
    </row>
    <row r="359" spans="2:65" s="1" customFormat="1" ht="21.75" customHeight="1">
      <c r="B359" s="114"/>
      <c r="C359" s="157" t="s">
        <v>787</v>
      </c>
      <c r="D359" s="157" t="s">
        <v>157</v>
      </c>
      <c r="E359" s="158" t="s">
        <v>332</v>
      </c>
      <c r="F359" s="159" t="s">
        <v>333</v>
      </c>
      <c r="G359" s="160" t="s">
        <v>214</v>
      </c>
      <c r="H359" s="161">
        <v>0.6</v>
      </c>
      <c r="I359" s="139"/>
      <c r="J359" s="140">
        <f t="shared" si="75"/>
        <v>0</v>
      </c>
      <c r="K359" s="141"/>
      <c r="L359" s="29"/>
      <c r="M359" s="142" t="s">
        <v>1</v>
      </c>
      <c r="N359" s="113" t="s">
        <v>45</v>
      </c>
      <c r="P359" s="143">
        <f t="shared" si="76"/>
        <v>0</v>
      </c>
      <c r="Q359" s="143">
        <v>0</v>
      </c>
      <c r="R359" s="143">
        <f t="shared" si="77"/>
        <v>0</v>
      </c>
      <c r="S359" s="143">
        <v>0</v>
      </c>
      <c r="T359" s="144">
        <f t="shared" si="78"/>
        <v>0</v>
      </c>
      <c r="AR359" s="145" t="s">
        <v>224</v>
      </c>
      <c r="AT359" s="145" t="s">
        <v>157</v>
      </c>
      <c r="AU359" s="145" t="s">
        <v>88</v>
      </c>
      <c r="AY359" s="12" t="s">
        <v>156</v>
      </c>
      <c r="BE359" s="86">
        <f t="shared" si="79"/>
        <v>0</v>
      </c>
      <c r="BF359" s="86">
        <f t="shared" si="80"/>
        <v>0</v>
      </c>
      <c r="BG359" s="86">
        <f t="shared" si="81"/>
        <v>0</v>
      </c>
      <c r="BH359" s="86">
        <f t="shared" si="82"/>
        <v>0</v>
      </c>
      <c r="BI359" s="86">
        <f t="shared" si="83"/>
        <v>0</v>
      </c>
      <c r="BJ359" s="12" t="s">
        <v>88</v>
      </c>
      <c r="BK359" s="86">
        <f t="shared" si="84"/>
        <v>0</v>
      </c>
      <c r="BL359" s="12" t="s">
        <v>224</v>
      </c>
      <c r="BM359" s="145" t="s">
        <v>788</v>
      </c>
    </row>
    <row r="360" spans="2:65" s="1" customFormat="1" ht="33" customHeight="1">
      <c r="B360" s="114"/>
      <c r="C360" s="157" t="s">
        <v>789</v>
      </c>
      <c r="D360" s="157" t="s">
        <v>157</v>
      </c>
      <c r="E360" s="158" t="s">
        <v>626</v>
      </c>
      <c r="F360" s="159" t="s">
        <v>627</v>
      </c>
      <c r="G360" s="160" t="s">
        <v>160</v>
      </c>
      <c r="H360" s="161">
        <v>2</v>
      </c>
      <c r="I360" s="139"/>
      <c r="J360" s="140">
        <f t="shared" si="75"/>
        <v>0</v>
      </c>
      <c r="K360" s="141"/>
      <c r="L360" s="29"/>
      <c r="M360" s="142" t="s">
        <v>1</v>
      </c>
      <c r="N360" s="113" t="s">
        <v>45</v>
      </c>
      <c r="P360" s="143">
        <f t="shared" si="76"/>
        <v>0</v>
      </c>
      <c r="Q360" s="143">
        <v>0</v>
      </c>
      <c r="R360" s="143">
        <f t="shared" si="77"/>
        <v>0</v>
      </c>
      <c r="S360" s="143">
        <v>0</v>
      </c>
      <c r="T360" s="144">
        <f t="shared" si="78"/>
        <v>0</v>
      </c>
      <c r="AR360" s="145" t="s">
        <v>224</v>
      </c>
      <c r="AT360" s="145" t="s">
        <v>157</v>
      </c>
      <c r="AU360" s="145" t="s">
        <v>88</v>
      </c>
      <c r="AY360" s="12" t="s">
        <v>156</v>
      </c>
      <c r="BE360" s="86">
        <f t="shared" si="79"/>
        <v>0</v>
      </c>
      <c r="BF360" s="86">
        <f t="shared" si="80"/>
        <v>0</v>
      </c>
      <c r="BG360" s="86">
        <f t="shared" si="81"/>
        <v>0</v>
      </c>
      <c r="BH360" s="86">
        <f t="shared" si="82"/>
        <v>0</v>
      </c>
      <c r="BI360" s="86">
        <f t="shared" si="83"/>
        <v>0</v>
      </c>
      <c r="BJ360" s="12" t="s">
        <v>88</v>
      </c>
      <c r="BK360" s="86">
        <f t="shared" si="84"/>
        <v>0</v>
      </c>
      <c r="BL360" s="12" t="s">
        <v>224</v>
      </c>
      <c r="BM360" s="145" t="s">
        <v>790</v>
      </c>
    </row>
    <row r="361" spans="2:65" s="1" customFormat="1" ht="37.9" customHeight="1">
      <c r="B361" s="114"/>
      <c r="C361" s="157" t="s">
        <v>791</v>
      </c>
      <c r="D361" s="157" t="s">
        <v>157</v>
      </c>
      <c r="E361" s="158" t="s">
        <v>630</v>
      </c>
      <c r="F361" s="159" t="s">
        <v>631</v>
      </c>
      <c r="G361" s="160" t="s">
        <v>170</v>
      </c>
      <c r="H361" s="161">
        <v>28</v>
      </c>
      <c r="I361" s="139"/>
      <c r="J361" s="140">
        <f t="shared" si="75"/>
        <v>0</v>
      </c>
      <c r="K361" s="141"/>
      <c r="L361" s="29"/>
      <c r="M361" s="142" t="s">
        <v>1</v>
      </c>
      <c r="N361" s="113" t="s">
        <v>45</v>
      </c>
      <c r="P361" s="143">
        <f t="shared" si="76"/>
        <v>0</v>
      </c>
      <c r="Q361" s="143">
        <v>3E-05</v>
      </c>
      <c r="R361" s="143">
        <f t="shared" si="77"/>
        <v>0.00084</v>
      </c>
      <c r="S361" s="143">
        <v>0</v>
      </c>
      <c r="T361" s="144">
        <f t="shared" si="78"/>
        <v>0</v>
      </c>
      <c r="AR361" s="145" t="s">
        <v>224</v>
      </c>
      <c r="AT361" s="145" t="s">
        <v>157</v>
      </c>
      <c r="AU361" s="145" t="s">
        <v>88</v>
      </c>
      <c r="AY361" s="12" t="s">
        <v>156</v>
      </c>
      <c r="BE361" s="86">
        <f t="shared" si="79"/>
        <v>0</v>
      </c>
      <c r="BF361" s="86">
        <f t="shared" si="80"/>
        <v>0</v>
      </c>
      <c r="BG361" s="86">
        <f t="shared" si="81"/>
        <v>0</v>
      </c>
      <c r="BH361" s="86">
        <f t="shared" si="82"/>
        <v>0</v>
      </c>
      <c r="BI361" s="86">
        <f t="shared" si="83"/>
        <v>0</v>
      </c>
      <c r="BJ361" s="12" t="s">
        <v>88</v>
      </c>
      <c r="BK361" s="86">
        <f t="shared" si="84"/>
        <v>0</v>
      </c>
      <c r="BL361" s="12" t="s">
        <v>224</v>
      </c>
      <c r="BM361" s="145" t="s">
        <v>792</v>
      </c>
    </row>
    <row r="362" spans="2:65" s="1" customFormat="1" ht="24.2" customHeight="1">
      <c r="B362" s="114"/>
      <c r="C362" s="157" t="s">
        <v>793</v>
      </c>
      <c r="D362" s="157" t="s">
        <v>157</v>
      </c>
      <c r="E362" s="158" t="s">
        <v>634</v>
      </c>
      <c r="F362" s="159" t="s">
        <v>635</v>
      </c>
      <c r="G362" s="160" t="s">
        <v>160</v>
      </c>
      <c r="H362" s="161">
        <v>2</v>
      </c>
      <c r="I362" s="139"/>
      <c r="J362" s="140">
        <f t="shared" si="75"/>
        <v>0</v>
      </c>
      <c r="K362" s="141"/>
      <c r="L362" s="29"/>
      <c r="M362" s="142" t="s">
        <v>1</v>
      </c>
      <c r="N362" s="113" t="s">
        <v>45</v>
      </c>
      <c r="P362" s="143">
        <f t="shared" si="76"/>
        <v>0</v>
      </c>
      <c r="Q362" s="143">
        <v>0</v>
      </c>
      <c r="R362" s="143">
        <f t="shared" si="77"/>
        <v>0</v>
      </c>
      <c r="S362" s="143">
        <v>0</v>
      </c>
      <c r="T362" s="144">
        <f t="shared" si="78"/>
        <v>0</v>
      </c>
      <c r="AR362" s="145" t="s">
        <v>224</v>
      </c>
      <c r="AT362" s="145" t="s">
        <v>157</v>
      </c>
      <c r="AU362" s="145" t="s">
        <v>88</v>
      </c>
      <c r="AY362" s="12" t="s">
        <v>156</v>
      </c>
      <c r="BE362" s="86">
        <f t="shared" si="79"/>
        <v>0</v>
      </c>
      <c r="BF362" s="86">
        <f t="shared" si="80"/>
        <v>0</v>
      </c>
      <c r="BG362" s="86">
        <f t="shared" si="81"/>
        <v>0</v>
      </c>
      <c r="BH362" s="86">
        <f t="shared" si="82"/>
        <v>0</v>
      </c>
      <c r="BI362" s="86">
        <f t="shared" si="83"/>
        <v>0</v>
      </c>
      <c r="BJ362" s="12" t="s">
        <v>88</v>
      </c>
      <c r="BK362" s="86">
        <f t="shared" si="84"/>
        <v>0</v>
      </c>
      <c r="BL362" s="12" t="s">
        <v>224</v>
      </c>
      <c r="BM362" s="145" t="s">
        <v>794</v>
      </c>
    </row>
    <row r="363" spans="2:65" s="1" customFormat="1" ht="16.5" customHeight="1">
      <c r="B363" s="114"/>
      <c r="C363" s="162" t="s">
        <v>795</v>
      </c>
      <c r="D363" s="162" t="s">
        <v>177</v>
      </c>
      <c r="E363" s="163" t="s">
        <v>738</v>
      </c>
      <c r="F363" s="164" t="s">
        <v>739</v>
      </c>
      <c r="G363" s="165" t="s">
        <v>180</v>
      </c>
      <c r="H363" s="166">
        <v>0.096</v>
      </c>
      <c r="I363" s="146"/>
      <c r="J363" s="147">
        <f t="shared" si="75"/>
        <v>0</v>
      </c>
      <c r="K363" s="148"/>
      <c r="L363" s="149"/>
      <c r="M363" s="150" t="s">
        <v>1</v>
      </c>
      <c r="N363" s="151" t="s">
        <v>45</v>
      </c>
      <c r="P363" s="143">
        <f t="shared" si="76"/>
        <v>0</v>
      </c>
      <c r="Q363" s="143">
        <v>1.65133</v>
      </c>
      <c r="R363" s="143">
        <f t="shared" si="77"/>
        <v>0.15852768</v>
      </c>
      <c r="S363" s="143">
        <v>0</v>
      </c>
      <c r="T363" s="144">
        <f t="shared" si="78"/>
        <v>0</v>
      </c>
      <c r="AR363" s="145" t="s">
        <v>196</v>
      </c>
      <c r="AT363" s="145" t="s">
        <v>177</v>
      </c>
      <c r="AU363" s="145" t="s">
        <v>88</v>
      </c>
      <c r="AY363" s="12" t="s">
        <v>156</v>
      </c>
      <c r="BE363" s="86">
        <f t="shared" si="79"/>
        <v>0</v>
      </c>
      <c r="BF363" s="86">
        <f t="shared" si="80"/>
        <v>0</v>
      </c>
      <c r="BG363" s="86">
        <f t="shared" si="81"/>
        <v>0</v>
      </c>
      <c r="BH363" s="86">
        <f t="shared" si="82"/>
        <v>0</v>
      </c>
      <c r="BI363" s="86">
        <f t="shared" si="83"/>
        <v>0</v>
      </c>
      <c r="BJ363" s="12" t="s">
        <v>88</v>
      </c>
      <c r="BK363" s="86">
        <f t="shared" si="84"/>
        <v>0</v>
      </c>
      <c r="BL363" s="12" t="s">
        <v>224</v>
      </c>
      <c r="BM363" s="145" t="s">
        <v>796</v>
      </c>
    </row>
    <row r="364" spans="2:65" s="1" customFormat="1" ht="24.2" customHeight="1">
      <c r="B364" s="114"/>
      <c r="C364" s="157" t="s">
        <v>797</v>
      </c>
      <c r="D364" s="157" t="s">
        <v>157</v>
      </c>
      <c r="E364" s="158" t="s">
        <v>662</v>
      </c>
      <c r="F364" s="159" t="s">
        <v>663</v>
      </c>
      <c r="G364" s="160" t="s">
        <v>170</v>
      </c>
      <c r="H364" s="161">
        <v>96</v>
      </c>
      <c r="I364" s="139"/>
      <c r="J364" s="140">
        <f t="shared" si="75"/>
        <v>0</v>
      </c>
      <c r="K364" s="141"/>
      <c r="L364" s="29"/>
      <c r="M364" s="142" t="s">
        <v>1</v>
      </c>
      <c r="N364" s="113" t="s">
        <v>45</v>
      </c>
      <c r="P364" s="143">
        <f t="shared" si="76"/>
        <v>0</v>
      </c>
      <c r="Q364" s="143">
        <v>0</v>
      </c>
      <c r="R364" s="143">
        <f t="shared" si="77"/>
        <v>0</v>
      </c>
      <c r="S364" s="143">
        <v>0</v>
      </c>
      <c r="T364" s="144">
        <f t="shared" si="78"/>
        <v>0</v>
      </c>
      <c r="AR364" s="145" t="s">
        <v>224</v>
      </c>
      <c r="AT364" s="145" t="s">
        <v>157</v>
      </c>
      <c r="AU364" s="145" t="s">
        <v>88</v>
      </c>
      <c r="AY364" s="12" t="s">
        <v>156</v>
      </c>
      <c r="BE364" s="86">
        <f t="shared" si="79"/>
        <v>0</v>
      </c>
      <c r="BF364" s="86">
        <f t="shared" si="80"/>
        <v>0</v>
      </c>
      <c r="BG364" s="86">
        <f t="shared" si="81"/>
        <v>0</v>
      </c>
      <c r="BH364" s="86">
        <f t="shared" si="82"/>
        <v>0</v>
      </c>
      <c r="BI364" s="86">
        <f t="shared" si="83"/>
        <v>0</v>
      </c>
      <c r="BJ364" s="12" t="s">
        <v>88</v>
      </c>
      <c r="BK364" s="86">
        <f t="shared" si="84"/>
        <v>0</v>
      </c>
      <c r="BL364" s="12" t="s">
        <v>224</v>
      </c>
      <c r="BM364" s="145" t="s">
        <v>798</v>
      </c>
    </row>
    <row r="365" spans="2:65" s="1" customFormat="1" ht="16.5" customHeight="1">
      <c r="B365" s="114"/>
      <c r="C365" s="157" t="s">
        <v>799</v>
      </c>
      <c r="D365" s="157" t="s">
        <v>157</v>
      </c>
      <c r="E365" s="158" t="s">
        <v>252</v>
      </c>
      <c r="F365" s="159" t="s">
        <v>253</v>
      </c>
      <c r="G365" s="160" t="s">
        <v>170</v>
      </c>
      <c r="H365" s="161">
        <v>96</v>
      </c>
      <c r="I365" s="139"/>
      <c r="J365" s="140">
        <f t="shared" si="75"/>
        <v>0</v>
      </c>
      <c r="K365" s="141"/>
      <c r="L365" s="29"/>
      <c r="M365" s="142" t="s">
        <v>1</v>
      </c>
      <c r="N365" s="113" t="s">
        <v>45</v>
      </c>
      <c r="P365" s="143">
        <f t="shared" si="76"/>
        <v>0</v>
      </c>
      <c r="Q365" s="143">
        <v>0</v>
      </c>
      <c r="R365" s="143">
        <f t="shared" si="77"/>
        <v>0</v>
      </c>
      <c r="S365" s="143">
        <v>0</v>
      </c>
      <c r="T365" s="144">
        <f t="shared" si="78"/>
        <v>0</v>
      </c>
      <c r="AR365" s="145" t="s">
        <v>224</v>
      </c>
      <c r="AT365" s="145" t="s">
        <v>157</v>
      </c>
      <c r="AU365" s="145" t="s">
        <v>88</v>
      </c>
      <c r="AY365" s="12" t="s">
        <v>156</v>
      </c>
      <c r="BE365" s="86">
        <f t="shared" si="79"/>
        <v>0</v>
      </c>
      <c r="BF365" s="86">
        <f t="shared" si="80"/>
        <v>0</v>
      </c>
      <c r="BG365" s="86">
        <f t="shared" si="81"/>
        <v>0</v>
      </c>
      <c r="BH365" s="86">
        <f t="shared" si="82"/>
        <v>0</v>
      </c>
      <c r="BI365" s="86">
        <f t="shared" si="83"/>
        <v>0</v>
      </c>
      <c r="BJ365" s="12" t="s">
        <v>88</v>
      </c>
      <c r="BK365" s="86">
        <f t="shared" si="84"/>
        <v>0</v>
      </c>
      <c r="BL365" s="12" t="s">
        <v>224</v>
      </c>
      <c r="BM365" s="145" t="s">
        <v>800</v>
      </c>
    </row>
    <row r="366" spans="2:65" s="1" customFormat="1" ht="24.2" customHeight="1">
      <c r="B366" s="114"/>
      <c r="C366" s="162" t="s">
        <v>801</v>
      </c>
      <c r="D366" s="162" t="s">
        <v>177</v>
      </c>
      <c r="E366" s="163" t="s">
        <v>668</v>
      </c>
      <c r="F366" s="164" t="s">
        <v>669</v>
      </c>
      <c r="G366" s="165" t="s">
        <v>170</v>
      </c>
      <c r="H366" s="166">
        <v>96</v>
      </c>
      <c r="I366" s="146"/>
      <c r="J366" s="147">
        <f t="shared" si="75"/>
        <v>0</v>
      </c>
      <c r="K366" s="148"/>
      <c r="L366" s="149"/>
      <c r="M366" s="150" t="s">
        <v>1</v>
      </c>
      <c r="N366" s="151" t="s">
        <v>45</v>
      </c>
      <c r="P366" s="143">
        <f t="shared" si="76"/>
        <v>0</v>
      </c>
      <c r="Q366" s="143">
        <v>0.00055</v>
      </c>
      <c r="R366" s="143">
        <f t="shared" si="77"/>
        <v>0.0528</v>
      </c>
      <c r="S366" s="143">
        <v>0</v>
      </c>
      <c r="T366" s="144">
        <f t="shared" si="78"/>
        <v>0</v>
      </c>
      <c r="AR366" s="145" t="s">
        <v>196</v>
      </c>
      <c r="AT366" s="145" t="s">
        <v>177</v>
      </c>
      <c r="AU366" s="145" t="s">
        <v>88</v>
      </c>
      <c r="AY366" s="12" t="s">
        <v>156</v>
      </c>
      <c r="BE366" s="86">
        <f t="shared" si="79"/>
        <v>0</v>
      </c>
      <c r="BF366" s="86">
        <f t="shared" si="80"/>
        <v>0</v>
      </c>
      <c r="BG366" s="86">
        <f t="shared" si="81"/>
        <v>0</v>
      </c>
      <c r="BH366" s="86">
        <f t="shared" si="82"/>
        <v>0</v>
      </c>
      <c r="BI366" s="86">
        <f t="shared" si="83"/>
        <v>0</v>
      </c>
      <c r="BJ366" s="12" t="s">
        <v>88</v>
      </c>
      <c r="BK366" s="86">
        <f t="shared" si="84"/>
        <v>0</v>
      </c>
      <c r="BL366" s="12" t="s">
        <v>224</v>
      </c>
      <c r="BM366" s="145" t="s">
        <v>802</v>
      </c>
    </row>
    <row r="367" spans="2:65" s="1" customFormat="1" ht="16.5" customHeight="1">
      <c r="B367" s="114"/>
      <c r="C367" s="157" t="s">
        <v>803</v>
      </c>
      <c r="D367" s="157" t="s">
        <v>157</v>
      </c>
      <c r="E367" s="158" t="s">
        <v>264</v>
      </c>
      <c r="F367" s="159" t="s">
        <v>265</v>
      </c>
      <c r="G367" s="160" t="s">
        <v>170</v>
      </c>
      <c r="H367" s="161">
        <v>70</v>
      </c>
      <c r="I367" s="139"/>
      <c r="J367" s="140">
        <f t="shared" si="75"/>
        <v>0</v>
      </c>
      <c r="K367" s="141"/>
      <c r="L367" s="29"/>
      <c r="M367" s="142" t="s">
        <v>1</v>
      </c>
      <c r="N367" s="113" t="s">
        <v>45</v>
      </c>
      <c r="P367" s="143">
        <f t="shared" si="76"/>
        <v>0</v>
      </c>
      <c r="Q367" s="143">
        <v>9E-05</v>
      </c>
      <c r="R367" s="143">
        <f t="shared" si="77"/>
        <v>0.0063</v>
      </c>
      <c r="S367" s="143">
        <v>0</v>
      </c>
      <c r="T367" s="144">
        <f t="shared" si="78"/>
        <v>0</v>
      </c>
      <c r="AR367" s="145" t="s">
        <v>224</v>
      </c>
      <c r="AT367" s="145" t="s">
        <v>157</v>
      </c>
      <c r="AU367" s="145" t="s">
        <v>88</v>
      </c>
      <c r="AY367" s="12" t="s">
        <v>156</v>
      </c>
      <c r="BE367" s="86">
        <f t="shared" si="79"/>
        <v>0</v>
      </c>
      <c r="BF367" s="86">
        <f t="shared" si="80"/>
        <v>0</v>
      </c>
      <c r="BG367" s="86">
        <f t="shared" si="81"/>
        <v>0</v>
      </c>
      <c r="BH367" s="86">
        <f t="shared" si="82"/>
        <v>0</v>
      </c>
      <c r="BI367" s="86">
        <f t="shared" si="83"/>
        <v>0</v>
      </c>
      <c r="BJ367" s="12" t="s">
        <v>88</v>
      </c>
      <c r="BK367" s="86">
        <f t="shared" si="84"/>
        <v>0</v>
      </c>
      <c r="BL367" s="12" t="s">
        <v>224</v>
      </c>
      <c r="BM367" s="145" t="s">
        <v>804</v>
      </c>
    </row>
    <row r="368" spans="2:65" s="1" customFormat="1" ht="24.2" customHeight="1">
      <c r="B368" s="114"/>
      <c r="C368" s="162" t="s">
        <v>805</v>
      </c>
      <c r="D368" s="162" t="s">
        <v>177</v>
      </c>
      <c r="E368" s="163" t="s">
        <v>260</v>
      </c>
      <c r="F368" s="164" t="s">
        <v>261</v>
      </c>
      <c r="G368" s="165" t="s">
        <v>170</v>
      </c>
      <c r="H368" s="166">
        <v>70</v>
      </c>
      <c r="I368" s="146"/>
      <c r="J368" s="147">
        <f t="shared" si="75"/>
        <v>0</v>
      </c>
      <c r="K368" s="148"/>
      <c r="L368" s="149"/>
      <c r="M368" s="150" t="s">
        <v>1</v>
      </c>
      <c r="N368" s="151" t="s">
        <v>45</v>
      </c>
      <c r="P368" s="143">
        <f t="shared" si="76"/>
        <v>0</v>
      </c>
      <c r="Q368" s="143">
        <v>2E-05</v>
      </c>
      <c r="R368" s="143">
        <f t="shared" si="77"/>
        <v>0.0014000000000000002</v>
      </c>
      <c r="S368" s="143">
        <v>0</v>
      </c>
      <c r="T368" s="144">
        <f t="shared" si="78"/>
        <v>0</v>
      </c>
      <c r="AR368" s="145" t="s">
        <v>196</v>
      </c>
      <c r="AT368" s="145" t="s">
        <v>177</v>
      </c>
      <c r="AU368" s="145" t="s">
        <v>88</v>
      </c>
      <c r="AY368" s="12" t="s">
        <v>156</v>
      </c>
      <c r="BE368" s="86">
        <f t="shared" si="79"/>
        <v>0</v>
      </c>
      <c r="BF368" s="86">
        <f t="shared" si="80"/>
        <v>0</v>
      </c>
      <c r="BG368" s="86">
        <f t="shared" si="81"/>
        <v>0</v>
      </c>
      <c r="BH368" s="86">
        <f t="shared" si="82"/>
        <v>0</v>
      </c>
      <c r="BI368" s="86">
        <f t="shared" si="83"/>
        <v>0</v>
      </c>
      <c r="BJ368" s="12" t="s">
        <v>88</v>
      </c>
      <c r="BK368" s="86">
        <f t="shared" si="84"/>
        <v>0</v>
      </c>
      <c r="BL368" s="12" t="s">
        <v>224</v>
      </c>
      <c r="BM368" s="145" t="s">
        <v>806</v>
      </c>
    </row>
    <row r="369" spans="2:65" s="1" customFormat="1" ht="24.2" customHeight="1">
      <c r="B369" s="114"/>
      <c r="C369" s="157" t="s">
        <v>807</v>
      </c>
      <c r="D369" s="157" t="s">
        <v>157</v>
      </c>
      <c r="E369" s="158" t="s">
        <v>338</v>
      </c>
      <c r="F369" s="159" t="s">
        <v>339</v>
      </c>
      <c r="G369" s="160" t="s">
        <v>219</v>
      </c>
      <c r="H369" s="161">
        <v>22.44</v>
      </c>
      <c r="I369" s="139"/>
      <c r="J369" s="140">
        <f t="shared" si="75"/>
        <v>0</v>
      </c>
      <c r="K369" s="141"/>
      <c r="L369" s="29"/>
      <c r="M369" s="142" t="s">
        <v>1</v>
      </c>
      <c r="N369" s="113" t="s">
        <v>45</v>
      </c>
      <c r="P369" s="143">
        <f t="shared" si="76"/>
        <v>0</v>
      </c>
      <c r="Q369" s="143">
        <v>0</v>
      </c>
      <c r="R369" s="143">
        <f t="shared" si="77"/>
        <v>0</v>
      </c>
      <c r="S369" s="143">
        <v>0</v>
      </c>
      <c r="T369" s="144">
        <f t="shared" si="78"/>
        <v>0</v>
      </c>
      <c r="AR369" s="145" t="s">
        <v>224</v>
      </c>
      <c r="AT369" s="145" t="s">
        <v>157</v>
      </c>
      <c r="AU369" s="145" t="s">
        <v>88</v>
      </c>
      <c r="AY369" s="12" t="s">
        <v>156</v>
      </c>
      <c r="BE369" s="86">
        <f t="shared" si="79"/>
        <v>0</v>
      </c>
      <c r="BF369" s="86">
        <f t="shared" si="80"/>
        <v>0</v>
      </c>
      <c r="BG369" s="86">
        <f t="shared" si="81"/>
        <v>0</v>
      </c>
      <c r="BH369" s="86">
        <f t="shared" si="82"/>
        <v>0</v>
      </c>
      <c r="BI369" s="86">
        <f t="shared" si="83"/>
        <v>0</v>
      </c>
      <c r="BJ369" s="12" t="s">
        <v>88</v>
      </c>
      <c r="BK369" s="86">
        <f t="shared" si="84"/>
        <v>0</v>
      </c>
      <c r="BL369" s="12" t="s">
        <v>224</v>
      </c>
      <c r="BM369" s="145" t="s">
        <v>808</v>
      </c>
    </row>
    <row r="370" spans="2:65" s="1" customFormat="1" ht="16.5" customHeight="1">
      <c r="B370" s="114"/>
      <c r="C370" s="162" t="s">
        <v>809</v>
      </c>
      <c r="D370" s="162" t="s">
        <v>177</v>
      </c>
      <c r="E370" s="163" t="s">
        <v>498</v>
      </c>
      <c r="F370" s="164" t="s">
        <v>499</v>
      </c>
      <c r="G370" s="165" t="s">
        <v>219</v>
      </c>
      <c r="H370" s="166">
        <v>25.95</v>
      </c>
      <c r="I370" s="146"/>
      <c r="J370" s="147">
        <f t="shared" si="75"/>
        <v>0</v>
      </c>
      <c r="K370" s="148"/>
      <c r="L370" s="149"/>
      <c r="M370" s="150" t="s">
        <v>1</v>
      </c>
      <c r="N370" s="151" t="s">
        <v>45</v>
      </c>
      <c r="P370" s="143">
        <f t="shared" si="76"/>
        <v>0</v>
      </c>
      <c r="Q370" s="143">
        <v>1</v>
      </c>
      <c r="R370" s="143">
        <f t="shared" si="77"/>
        <v>25.95</v>
      </c>
      <c r="S370" s="143">
        <v>0</v>
      </c>
      <c r="T370" s="144">
        <f t="shared" si="78"/>
        <v>0</v>
      </c>
      <c r="AR370" s="145" t="s">
        <v>196</v>
      </c>
      <c r="AT370" s="145" t="s">
        <v>177</v>
      </c>
      <c r="AU370" s="145" t="s">
        <v>88</v>
      </c>
      <c r="AY370" s="12" t="s">
        <v>156</v>
      </c>
      <c r="BE370" s="86">
        <f t="shared" si="79"/>
        <v>0</v>
      </c>
      <c r="BF370" s="86">
        <f t="shared" si="80"/>
        <v>0</v>
      </c>
      <c r="BG370" s="86">
        <f t="shared" si="81"/>
        <v>0</v>
      </c>
      <c r="BH370" s="86">
        <f t="shared" si="82"/>
        <v>0</v>
      </c>
      <c r="BI370" s="86">
        <f t="shared" si="83"/>
        <v>0</v>
      </c>
      <c r="BJ370" s="12" t="s">
        <v>88</v>
      </c>
      <c r="BK370" s="86">
        <f t="shared" si="84"/>
        <v>0</v>
      </c>
      <c r="BL370" s="12" t="s">
        <v>224</v>
      </c>
      <c r="BM370" s="145" t="s">
        <v>810</v>
      </c>
    </row>
    <row r="371" spans="2:65" s="1" customFormat="1" ht="24.2" customHeight="1">
      <c r="B371" s="114"/>
      <c r="C371" s="157" t="s">
        <v>811</v>
      </c>
      <c r="D371" s="157" t="s">
        <v>157</v>
      </c>
      <c r="E371" s="158" t="s">
        <v>242</v>
      </c>
      <c r="F371" s="159" t="s">
        <v>243</v>
      </c>
      <c r="G371" s="160" t="s">
        <v>170</v>
      </c>
      <c r="H371" s="161">
        <v>44</v>
      </c>
      <c r="I371" s="139"/>
      <c r="J371" s="140">
        <f t="shared" si="75"/>
        <v>0</v>
      </c>
      <c r="K371" s="141"/>
      <c r="L371" s="29"/>
      <c r="M371" s="142" t="s">
        <v>1</v>
      </c>
      <c r="N371" s="113" t="s">
        <v>45</v>
      </c>
      <c r="P371" s="143">
        <f t="shared" si="76"/>
        <v>0</v>
      </c>
      <c r="Q371" s="143">
        <v>0</v>
      </c>
      <c r="R371" s="143">
        <f t="shared" si="77"/>
        <v>0</v>
      </c>
      <c r="S371" s="143">
        <v>0</v>
      </c>
      <c r="T371" s="144">
        <f t="shared" si="78"/>
        <v>0</v>
      </c>
      <c r="AR371" s="145" t="s">
        <v>224</v>
      </c>
      <c r="AT371" s="145" t="s">
        <v>157</v>
      </c>
      <c r="AU371" s="145" t="s">
        <v>88</v>
      </c>
      <c r="AY371" s="12" t="s">
        <v>156</v>
      </c>
      <c r="BE371" s="86">
        <f t="shared" si="79"/>
        <v>0</v>
      </c>
      <c r="BF371" s="86">
        <f t="shared" si="80"/>
        <v>0</v>
      </c>
      <c r="BG371" s="86">
        <f t="shared" si="81"/>
        <v>0</v>
      </c>
      <c r="BH371" s="86">
        <f t="shared" si="82"/>
        <v>0</v>
      </c>
      <c r="BI371" s="86">
        <f t="shared" si="83"/>
        <v>0</v>
      </c>
      <c r="BJ371" s="12" t="s">
        <v>88</v>
      </c>
      <c r="BK371" s="86">
        <f t="shared" si="84"/>
        <v>0</v>
      </c>
      <c r="BL371" s="12" t="s">
        <v>224</v>
      </c>
      <c r="BM371" s="145" t="s">
        <v>812</v>
      </c>
    </row>
    <row r="372" spans="2:65" s="1" customFormat="1" ht="24.2" customHeight="1">
      <c r="B372" s="114"/>
      <c r="C372" s="157" t="s">
        <v>813</v>
      </c>
      <c r="D372" s="157" t="s">
        <v>157</v>
      </c>
      <c r="E372" s="158" t="s">
        <v>268</v>
      </c>
      <c r="F372" s="159" t="s">
        <v>269</v>
      </c>
      <c r="G372" s="160" t="s">
        <v>170</v>
      </c>
      <c r="H372" s="161">
        <v>44</v>
      </c>
      <c r="I372" s="139"/>
      <c r="J372" s="140">
        <f t="shared" si="75"/>
        <v>0</v>
      </c>
      <c r="K372" s="141"/>
      <c r="L372" s="29"/>
      <c r="M372" s="142" t="s">
        <v>1</v>
      </c>
      <c r="N372" s="113" t="s">
        <v>45</v>
      </c>
      <c r="P372" s="143">
        <f t="shared" si="76"/>
        <v>0</v>
      </c>
      <c r="Q372" s="143">
        <v>0</v>
      </c>
      <c r="R372" s="143">
        <f t="shared" si="77"/>
        <v>0</v>
      </c>
      <c r="S372" s="143">
        <v>0</v>
      </c>
      <c r="T372" s="144">
        <f t="shared" si="78"/>
        <v>0</v>
      </c>
      <c r="AR372" s="145" t="s">
        <v>224</v>
      </c>
      <c r="AT372" s="145" t="s">
        <v>157</v>
      </c>
      <c r="AU372" s="145" t="s">
        <v>88</v>
      </c>
      <c r="AY372" s="12" t="s">
        <v>156</v>
      </c>
      <c r="BE372" s="86">
        <f t="shared" si="79"/>
        <v>0</v>
      </c>
      <c r="BF372" s="86">
        <f t="shared" si="80"/>
        <v>0</v>
      </c>
      <c r="BG372" s="86">
        <f t="shared" si="81"/>
        <v>0</v>
      </c>
      <c r="BH372" s="86">
        <f t="shared" si="82"/>
        <v>0</v>
      </c>
      <c r="BI372" s="86">
        <f t="shared" si="83"/>
        <v>0</v>
      </c>
      <c r="BJ372" s="12" t="s">
        <v>88</v>
      </c>
      <c r="BK372" s="86">
        <f t="shared" si="84"/>
        <v>0</v>
      </c>
      <c r="BL372" s="12" t="s">
        <v>224</v>
      </c>
      <c r="BM372" s="145" t="s">
        <v>814</v>
      </c>
    </row>
    <row r="373" spans="2:65" s="1" customFormat="1" ht="21.75" customHeight="1">
      <c r="B373" s="114"/>
      <c r="C373" s="157" t="s">
        <v>815</v>
      </c>
      <c r="D373" s="157" t="s">
        <v>157</v>
      </c>
      <c r="E373" s="158" t="s">
        <v>688</v>
      </c>
      <c r="F373" s="159" t="s">
        <v>689</v>
      </c>
      <c r="G373" s="160" t="s">
        <v>160</v>
      </c>
      <c r="H373" s="161">
        <v>1</v>
      </c>
      <c r="I373" s="139"/>
      <c r="J373" s="140">
        <f t="shared" si="75"/>
        <v>0</v>
      </c>
      <c r="K373" s="141"/>
      <c r="L373" s="29"/>
      <c r="M373" s="142" t="s">
        <v>1</v>
      </c>
      <c r="N373" s="113" t="s">
        <v>45</v>
      </c>
      <c r="P373" s="143">
        <f t="shared" si="76"/>
        <v>0</v>
      </c>
      <c r="Q373" s="143">
        <v>0.0076</v>
      </c>
      <c r="R373" s="143">
        <f t="shared" si="77"/>
        <v>0.0076</v>
      </c>
      <c r="S373" s="143">
        <v>0</v>
      </c>
      <c r="T373" s="144">
        <f t="shared" si="78"/>
        <v>0</v>
      </c>
      <c r="AR373" s="145" t="s">
        <v>224</v>
      </c>
      <c r="AT373" s="145" t="s">
        <v>157</v>
      </c>
      <c r="AU373" s="145" t="s">
        <v>88</v>
      </c>
      <c r="AY373" s="12" t="s">
        <v>156</v>
      </c>
      <c r="BE373" s="86">
        <f t="shared" si="79"/>
        <v>0</v>
      </c>
      <c r="BF373" s="86">
        <f t="shared" si="80"/>
        <v>0</v>
      </c>
      <c r="BG373" s="86">
        <f t="shared" si="81"/>
        <v>0</v>
      </c>
      <c r="BH373" s="86">
        <f t="shared" si="82"/>
        <v>0</v>
      </c>
      <c r="BI373" s="86">
        <f t="shared" si="83"/>
        <v>0</v>
      </c>
      <c r="BJ373" s="12" t="s">
        <v>88</v>
      </c>
      <c r="BK373" s="86">
        <f t="shared" si="84"/>
        <v>0</v>
      </c>
      <c r="BL373" s="12" t="s">
        <v>224</v>
      </c>
      <c r="BM373" s="145" t="s">
        <v>816</v>
      </c>
    </row>
    <row r="374" spans="2:65" s="1" customFormat="1" ht="16.5" customHeight="1">
      <c r="B374" s="114"/>
      <c r="C374" s="162" t="s">
        <v>817</v>
      </c>
      <c r="D374" s="162" t="s">
        <v>177</v>
      </c>
      <c r="E374" s="163" t="s">
        <v>526</v>
      </c>
      <c r="F374" s="164" t="s">
        <v>527</v>
      </c>
      <c r="G374" s="165" t="s">
        <v>219</v>
      </c>
      <c r="H374" s="166">
        <v>15.22</v>
      </c>
      <c r="I374" s="146"/>
      <c r="J374" s="147">
        <f t="shared" si="75"/>
        <v>0</v>
      </c>
      <c r="K374" s="148"/>
      <c r="L374" s="149"/>
      <c r="M374" s="150" t="s">
        <v>1</v>
      </c>
      <c r="N374" s="151" t="s">
        <v>45</v>
      </c>
      <c r="P374" s="143">
        <f t="shared" si="76"/>
        <v>0</v>
      </c>
      <c r="Q374" s="143">
        <v>0</v>
      </c>
      <c r="R374" s="143">
        <f t="shared" si="77"/>
        <v>0</v>
      </c>
      <c r="S374" s="143">
        <v>0</v>
      </c>
      <c r="T374" s="144">
        <f t="shared" si="78"/>
        <v>0</v>
      </c>
      <c r="AR374" s="145" t="s">
        <v>196</v>
      </c>
      <c r="AT374" s="145" t="s">
        <v>177</v>
      </c>
      <c r="AU374" s="145" t="s">
        <v>88</v>
      </c>
      <c r="AY374" s="12" t="s">
        <v>156</v>
      </c>
      <c r="BE374" s="86">
        <f t="shared" si="79"/>
        <v>0</v>
      </c>
      <c r="BF374" s="86">
        <f t="shared" si="80"/>
        <v>0</v>
      </c>
      <c r="BG374" s="86">
        <f t="shared" si="81"/>
        <v>0</v>
      </c>
      <c r="BH374" s="86">
        <f t="shared" si="82"/>
        <v>0</v>
      </c>
      <c r="BI374" s="86">
        <f t="shared" si="83"/>
        <v>0</v>
      </c>
      <c r="BJ374" s="12" t="s">
        <v>88</v>
      </c>
      <c r="BK374" s="86">
        <f t="shared" si="84"/>
        <v>0</v>
      </c>
      <c r="BL374" s="12" t="s">
        <v>224</v>
      </c>
      <c r="BM374" s="145" t="s">
        <v>818</v>
      </c>
    </row>
    <row r="375" spans="2:65" s="1" customFormat="1" ht="24.2" customHeight="1">
      <c r="B375" s="114"/>
      <c r="C375" s="157" t="s">
        <v>819</v>
      </c>
      <c r="D375" s="157" t="s">
        <v>157</v>
      </c>
      <c r="E375" s="158" t="s">
        <v>530</v>
      </c>
      <c r="F375" s="159" t="s">
        <v>531</v>
      </c>
      <c r="G375" s="160" t="s">
        <v>170</v>
      </c>
      <c r="H375" s="161">
        <v>44</v>
      </c>
      <c r="I375" s="139"/>
      <c r="J375" s="140">
        <f t="shared" si="75"/>
        <v>0</v>
      </c>
      <c r="K375" s="141"/>
      <c r="L375" s="29"/>
      <c r="M375" s="142" t="s">
        <v>1</v>
      </c>
      <c r="N375" s="113" t="s">
        <v>45</v>
      </c>
      <c r="P375" s="143">
        <f t="shared" si="76"/>
        <v>0</v>
      </c>
      <c r="Q375" s="143">
        <v>0</v>
      </c>
      <c r="R375" s="143">
        <f t="shared" si="77"/>
        <v>0</v>
      </c>
      <c r="S375" s="143">
        <v>0</v>
      </c>
      <c r="T375" s="144">
        <f t="shared" si="78"/>
        <v>0</v>
      </c>
      <c r="AR375" s="145" t="s">
        <v>224</v>
      </c>
      <c r="AT375" s="145" t="s">
        <v>157</v>
      </c>
      <c r="AU375" s="145" t="s">
        <v>88</v>
      </c>
      <c r="AY375" s="12" t="s">
        <v>156</v>
      </c>
      <c r="BE375" s="86">
        <f t="shared" si="79"/>
        <v>0</v>
      </c>
      <c r="BF375" s="86">
        <f t="shared" si="80"/>
        <v>0</v>
      </c>
      <c r="BG375" s="86">
        <f t="shared" si="81"/>
        <v>0</v>
      </c>
      <c r="BH375" s="86">
        <f t="shared" si="82"/>
        <v>0</v>
      </c>
      <c r="BI375" s="86">
        <f t="shared" si="83"/>
        <v>0</v>
      </c>
      <c r="BJ375" s="12" t="s">
        <v>88</v>
      </c>
      <c r="BK375" s="86">
        <f t="shared" si="84"/>
        <v>0</v>
      </c>
      <c r="BL375" s="12" t="s">
        <v>224</v>
      </c>
      <c r="BM375" s="145" t="s">
        <v>820</v>
      </c>
    </row>
    <row r="376" spans="2:65" s="1" customFormat="1" ht="24.2" customHeight="1">
      <c r="B376" s="114"/>
      <c r="C376" s="157" t="s">
        <v>821</v>
      </c>
      <c r="D376" s="157" t="s">
        <v>157</v>
      </c>
      <c r="E376" s="158" t="s">
        <v>822</v>
      </c>
      <c r="F376" s="159" t="s">
        <v>823</v>
      </c>
      <c r="G376" s="160" t="s">
        <v>194</v>
      </c>
      <c r="H376" s="161">
        <v>4.25</v>
      </c>
      <c r="I376" s="139"/>
      <c r="J376" s="140">
        <f t="shared" si="75"/>
        <v>0</v>
      </c>
      <c r="K376" s="141"/>
      <c r="L376" s="29"/>
      <c r="M376" s="142" t="s">
        <v>1</v>
      </c>
      <c r="N376" s="113" t="s">
        <v>45</v>
      </c>
      <c r="P376" s="143">
        <f t="shared" si="76"/>
        <v>0</v>
      </c>
      <c r="Q376" s="143">
        <v>0.1837</v>
      </c>
      <c r="R376" s="143">
        <f t="shared" si="77"/>
        <v>0.780725</v>
      </c>
      <c r="S376" s="143">
        <v>0</v>
      </c>
      <c r="T376" s="144">
        <f t="shared" si="78"/>
        <v>0</v>
      </c>
      <c r="AR376" s="145" t="s">
        <v>224</v>
      </c>
      <c r="AT376" s="145" t="s">
        <v>157</v>
      </c>
      <c r="AU376" s="145" t="s">
        <v>88</v>
      </c>
      <c r="AY376" s="12" t="s">
        <v>156</v>
      </c>
      <c r="BE376" s="86">
        <f t="shared" si="79"/>
        <v>0</v>
      </c>
      <c r="BF376" s="86">
        <f t="shared" si="80"/>
        <v>0</v>
      </c>
      <c r="BG376" s="86">
        <f t="shared" si="81"/>
        <v>0</v>
      </c>
      <c r="BH376" s="86">
        <f t="shared" si="82"/>
        <v>0</v>
      </c>
      <c r="BI376" s="86">
        <f t="shared" si="83"/>
        <v>0</v>
      </c>
      <c r="BJ376" s="12" t="s">
        <v>88</v>
      </c>
      <c r="BK376" s="86">
        <f t="shared" si="84"/>
        <v>0</v>
      </c>
      <c r="BL376" s="12" t="s">
        <v>224</v>
      </c>
      <c r="BM376" s="145" t="s">
        <v>824</v>
      </c>
    </row>
    <row r="377" spans="2:65" s="1" customFormat="1" ht="24.2" customHeight="1">
      <c r="B377" s="114"/>
      <c r="C377" s="157" t="s">
        <v>825</v>
      </c>
      <c r="D377" s="157" t="s">
        <v>157</v>
      </c>
      <c r="E377" s="158" t="s">
        <v>826</v>
      </c>
      <c r="F377" s="159" t="s">
        <v>827</v>
      </c>
      <c r="G377" s="160" t="s">
        <v>194</v>
      </c>
      <c r="H377" s="161">
        <v>4.25</v>
      </c>
      <c r="I377" s="139"/>
      <c r="J377" s="140">
        <f t="shared" si="75"/>
        <v>0</v>
      </c>
      <c r="K377" s="141"/>
      <c r="L377" s="29"/>
      <c r="M377" s="142" t="s">
        <v>1</v>
      </c>
      <c r="N377" s="113" t="s">
        <v>45</v>
      </c>
      <c r="P377" s="143">
        <f t="shared" si="76"/>
        <v>0</v>
      </c>
      <c r="Q377" s="143">
        <v>0</v>
      </c>
      <c r="R377" s="143">
        <f t="shared" si="77"/>
        <v>0</v>
      </c>
      <c r="S377" s="143">
        <v>0.492</v>
      </c>
      <c r="T377" s="144">
        <f t="shared" si="78"/>
        <v>2.091</v>
      </c>
      <c r="AR377" s="145" t="s">
        <v>224</v>
      </c>
      <c r="AT377" s="145" t="s">
        <v>157</v>
      </c>
      <c r="AU377" s="145" t="s">
        <v>88</v>
      </c>
      <c r="AY377" s="12" t="s">
        <v>156</v>
      </c>
      <c r="BE377" s="86">
        <f t="shared" si="79"/>
        <v>0</v>
      </c>
      <c r="BF377" s="86">
        <f t="shared" si="80"/>
        <v>0</v>
      </c>
      <c r="BG377" s="86">
        <f t="shared" si="81"/>
        <v>0</v>
      </c>
      <c r="BH377" s="86">
        <f t="shared" si="82"/>
        <v>0</v>
      </c>
      <c r="BI377" s="86">
        <f t="shared" si="83"/>
        <v>0</v>
      </c>
      <c r="BJ377" s="12" t="s">
        <v>88</v>
      </c>
      <c r="BK377" s="86">
        <f t="shared" si="84"/>
        <v>0</v>
      </c>
      <c r="BL377" s="12" t="s">
        <v>224</v>
      </c>
      <c r="BM377" s="145" t="s">
        <v>828</v>
      </c>
    </row>
    <row r="378" spans="2:63" s="10" customFormat="1" ht="25.9" customHeight="1">
      <c r="B378" s="129"/>
      <c r="D378" s="130" t="s">
        <v>79</v>
      </c>
      <c r="E378" s="131" t="s">
        <v>829</v>
      </c>
      <c r="F378" s="131" t="s">
        <v>830</v>
      </c>
      <c r="I378" s="132"/>
      <c r="J378" s="133">
        <f>BK378</f>
        <v>0</v>
      </c>
      <c r="L378" s="129"/>
      <c r="M378" s="134"/>
      <c r="P378" s="135">
        <f>SUM(P379:P414)</f>
        <v>0</v>
      </c>
      <c r="R378" s="135">
        <f>SUM(R379:R414)</f>
        <v>2.8342179300000003</v>
      </c>
      <c r="T378" s="136">
        <f>SUM(T379:T414)</f>
        <v>0</v>
      </c>
      <c r="AR378" s="130" t="s">
        <v>88</v>
      </c>
      <c r="AT378" s="137" t="s">
        <v>79</v>
      </c>
      <c r="AU378" s="137" t="s">
        <v>80</v>
      </c>
      <c r="AY378" s="130" t="s">
        <v>156</v>
      </c>
      <c r="BK378" s="138">
        <f>SUM(BK379:BK414)</f>
        <v>0</v>
      </c>
    </row>
    <row r="379" spans="2:65" s="1" customFormat="1" ht="21.75" customHeight="1">
      <c r="B379" s="114"/>
      <c r="C379" s="157" t="s">
        <v>831</v>
      </c>
      <c r="D379" s="157" t="s">
        <v>157</v>
      </c>
      <c r="E379" s="158" t="s">
        <v>227</v>
      </c>
      <c r="F379" s="159" t="s">
        <v>228</v>
      </c>
      <c r="G379" s="160" t="s">
        <v>194</v>
      </c>
      <c r="H379" s="161">
        <v>0.48</v>
      </c>
      <c r="I379" s="139"/>
      <c r="J379" s="140">
        <f aca="true" t="shared" si="85" ref="J379:J414">ROUND(I379*H379,2)</f>
        <v>0</v>
      </c>
      <c r="K379" s="141"/>
      <c r="L379" s="29"/>
      <c r="M379" s="142" t="s">
        <v>1</v>
      </c>
      <c r="N379" s="113" t="s">
        <v>45</v>
      </c>
      <c r="P379" s="143">
        <f aca="true" t="shared" si="86" ref="P379:P414">O379*H379</f>
        <v>0</v>
      </c>
      <c r="Q379" s="143">
        <v>0</v>
      </c>
      <c r="R379" s="143">
        <f aca="true" t="shared" si="87" ref="R379:R414">Q379*H379</f>
        <v>0</v>
      </c>
      <c r="S379" s="143">
        <v>0</v>
      </c>
      <c r="T379" s="144">
        <f aca="true" t="shared" si="88" ref="T379:T414">S379*H379</f>
        <v>0</v>
      </c>
      <c r="AR379" s="145" t="s">
        <v>224</v>
      </c>
      <c r="AT379" s="145" t="s">
        <v>157</v>
      </c>
      <c r="AU379" s="145" t="s">
        <v>88</v>
      </c>
      <c r="AY379" s="12" t="s">
        <v>156</v>
      </c>
      <c r="BE379" s="86">
        <f aca="true" t="shared" si="89" ref="BE379:BE414">IF(N379="základní",J379,0)</f>
        <v>0</v>
      </c>
      <c r="BF379" s="86">
        <f aca="true" t="shared" si="90" ref="BF379:BF414">IF(N379="snížená",J379,0)</f>
        <v>0</v>
      </c>
      <c r="BG379" s="86">
        <f aca="true" t="shared" si="91" ref="BG379:BG414">IF(N379="zákl. přenesená",J379,0)</f>
        <v>0</v>
      </c>
      <c r="BH379" s="86">
        <f aca="true" t="shared" si="92" ref="BH379:BH414">IF(N379="sníž. přenesená",J379,0)</f>
        <v>0</v>
      </c>
      <c r="BI379" s="86">
        <f aca="true" t="shared" si="93" ref="BI379:BI414">IF(N379="nulová",J379,0)</f>
        <v>0</v>
      </c>
      <c r="BJ379" s="12" t="s">
        <v>88</v>
      </c>
      <c r="BK379" s="86">
        <f aca="true" t="shared" si="94" ref="BK379:BK414">ROUND(I379*H379,2)</f>
        <v>0</v>
      </c>
      <c r="BL379" s="12" t="s">
        <v>224</v>
      </c>
      <c r="BM379" s="145" t="s">
        <v>832</v>
      </c>
    </row>
    <row r="380" spans="2:65" s="1" customFormat="1" ht="24.2" customHeight="1">
      <c r="B380" s="114"/>
      <c r="C380" s="157" t="s">
        <v>833</v>
      </c>
      <c r="D380" s="157" t="s">
        <v>157</v>
      </c>
      <c r="E380" s="158" t="s">
        <v>300</v>
      </c>
      <c r="F380" s="159" t="s">
        <v>301</v>
      </c>
      <c r="G380" s="160" t="s">
        <v>214</v>
      </c>
      <c r="H380" s="161">
        <v>0.709</v>
      </c>
      <c r="I380" s="139"/>
      <c r="J380" s="140">
        <f t="shared" si="85"/>
        <v>0</v>
      </c>
      <c r="K380" s="141"/>
      <c r="L380" s="29"/>
      <c r="M380" s="142" t="s">
        <v>1</v>
      </c>
      <c r="N380" s="113" t="s">
        <v>45</v>
      </c>
      <c r="P380" s="143">
        <f t="shared" si="86"/>
        <v>0</v>
      </c>
      <c r="Q380" s="143">
        <v>0</v>
      </c>
      <c r="R380" s="143">
        <f t="shared" si="87"/>
        <v>0</v>
      </c>
      <c r="S380" s="143">
        <v>0</v>
      </c>
      <c r="T380" s="144">
        <f t="shared" si="88"/>
        <v>0</v>
      </c>
      <c r="AR380" s="145" t="s">
        <v>224</v>
      </c>
      <c r="AT380" s="145" t="s">
        <v>157</v>
      </c>
      <c r="AU380" s="145" t="s">
        <v>88</v>
      </c>
      <c r="AY380" s="12" t="s">
        <v>156</v>
      </c>
      <c r="BE380" s="86">
        <f t="shared" si="89"/>
        <v>0</v>
      </c>
      <c r="BF380" s="86">
        <f t="shared" si="90"/>
        <v>0</v>
      </c>
      <c r="BG380" s="86">
        <f t="shared" si="91"/>
        <v>0</v>
      </c>
      <c r="BH380" s="86">
        <f t="shared" si="92"/>
        <v>0</v>
      </c>
      <c r="BI380" s="86">
        <f t="shared" si="93"/>
        <v>0</v>
      </c>
      <c r="BJ380" s="12" t="s">
        <v>88</v>
      </c>
      <c r="BK380" s="86">
        <f t="shared" si="94"/>
        <v>0</v>
      </c>
      <c r="BL380" s="12" t="s">
        <v>224</v>
      </c>
      <c r="BM380" s="145" t="s">
        <v>834</v>
      </c>
    </row>
    <row r="381" spans="2:65" s="1" customFormat="1" ht="24.2" customHeight="1">
      <c r="B381" s="114"/>
      <c r="C381" s="157" t="s">
        <v>835</v>
      </c>
      <c r="D381" s="157" t="s">
        <v>157</v>
      </c>
      <c r="E381" s="158" t="s">
        <v>234</v>
      </c>
      <c r="F381" s="159" t="s">
        <v>235</v>
      </c>
      <c r="G381" s="160" t="s">
        <v>194</v>
      </c>
      <c r="H381" s="161">
        <v>1.014</v>
      </c>
      <c r="I381" s="139"/>
      <c r="J381" s="140">
        <f t="shared" si="85"/>
        <v>0</v>
      </c>
      <c r="K381" s="141"/>
      <c r="L381" s="29"/>
      <c r="M381" s="142" t="s">
        <v>1</v>
      </c>
      <c r="N381" s="113" t="s">
        <v>45</v>
      </c>
      <c r="P381" s="143">
        <f t="shared" si="86"/>
        <v>0</v>
      </c>
      <c r="Q381" s="143">
        <v>0.00116</v>
      </c>
      <c r="R381" s="143">
        <f t="shared" si="87"/>
        <v>0.00117624</v>
      </c>
      <c r="S381" s="143">
        <v>0</v>
      </c>
      <c r="T381" s="144">
        <f t="shared" si="88"/>
        <v>0</v>
      </c>
      <c r="AR381" s="145" t="s">
        <v>224</v>
      </c>
      <c r="AT381" s="145" t="s">
        <v>157</v>
      </c>
      <c r="AU381" s="145" t="s">
        <v>88</v>
      </c>
      <c r="AY381" s="12" t="s">
        <v>156</v>
      </c>
      <c r="BE381" s="86">
        <f t="shared" si="89"/>
        <v>0</v>
      </c>
      <c r="BF381" s="86">
        <f t="shared" si="90"/>
        <v>0</v>
      </c>
      <c r="BG381" s="86">
        <f t="shared" si="91"/>
        <v>0</v>
      </c>
      <c r="BH381" s="86">
        <f t="shared" si="92"/>
        <v>0</v>
      </c>
      <c r="BI381" s="86">
        <f t="shared" si="93"/>
        <v>0</v>
      </c>
      <c r="BJ381" s="12" t="s">
        <v>88</v>
      </c>
      <c r="BK381" s="86">
        <f t="shared" si="94"/>
        <v>0</v>
      </c>
      <c r="BL381" s="12" t="s">
        <v>224</v>
      </c>
      <c r="BM381" s="145" t="s">
        <v>836</v>
      </c>
    </row>
    <row r="382" spans="2:65" s="1" customFormat="1" ht="24.2" customHeight="1">
      <c r="B382" s="114"/>
      <c r="C382" s="157" t="s">
        <v>837</v>
      </c>
      <c r="D382" s="157" t="s">
        <v>157</v>
      </c>
      <c r="E382" s="158" t="s">
        <v>306</v>
      </c>
      <c r="F382" s="159" t="s">
        <v>307</v>
      </c>
      <c r="G382" s="160" t="s">
        <v>214</v>
      </c>
      <c r="H382" s="161">
        <v>0.98</v>
      </c>
      <c r="I382" s="139"/>
      <c r="J382" s="140">
        <f t="shared" si="85"/>
        <v>0</v>
      </c>
      <c r="K382" s="141"/>
      <c r="L382" s="29"/>
      <c r="M382" s="142" t="s">
        <v>1</v>
      </c>
      <c r="N382" s="113" t="s">
        <v>45</v>
      </c>
      <c r="P382" s="143">
        <f t="shared" si="86"/>
        <v>0</v>
      </c>
      <c r="Q382" s="143">
        <v>0</v>
      </c>
      <c r="R382" s="143">
        <f t="shared" si="87"/>
        <v>0</v>
      </c>
      <c r="S382" s="143">
        <v>0</v>
      </c>
      <c r="T382" s="144">
        <f t="shared" si="88"/>
        <v>0</v>
      </c>
      <c r="AR382" s="145" t="s">
        <v>224</v>
      </c>
      <c r="AT382" s="145" t="s">
        <v>157</v>
      </c>
      <c r="AU382" s="145" t="s">
        <v>88</v>
      </c>
      <c r="AY382" s="12" t="s">
        <v>156</v>
      </c>
      <c r="BE382" s="86">
        <f t="shared" si="89"/>
        <v>0</v>
      </c>
      <c r="BF382" s="86">
        <f t="shared" si="90"/>
        <v>0</v>
      </c>
      <c r="BG382" s="86">
        <f t="shared" si="91"/>
        <v>0</v>
      </c>
      <c r="BH382" s="86">
        <f t="shared" si="92"/>
        <v>0</v>
      </c>
      <c r="BI382" s="86">
        <f t="shared" si="93"/>
        <v>0</v>
      </c>
      <c r="BJ382" s="12" t="s">
        <v>88</v>
      </c>
      <c r="BK382" s="86">
        <f t="shared" si="94"/>
        <v>0</v>
      </c>
      <c r="BL382" s="12" t="s">
        <v>224</v>
      </c>
      <c r="BM382" s="145" t="s">
        <v>838</v>
      </c>
    </row>
    <row r="383" spans="2:65" s="1" customFormat="1" ht="16.5" customHeight="1">
      <c r="B383" s="114"/>
      <c r="C383" s="162" t="s">
        <v>839</v>
      </c>
      <c r="D383" s="162" t="s">
        <v>177</v>
      </c>
      <c r="E383" s="163" t="s">
        <v>309</v>
      </c>
      <c r="F383" s="164" t="s">
        <v>310</v>
      </c>
      <c r="G383" s="165" t="s">
        <v>214</v>
      </c>
      <c r="H383" s="166">
        <v>0.98</v>
      </c>
      <c r="I383" s="146"/>
      <c r="J383" s="147">
        <f t="shared" si="85"/>
        <v>0</v>
      </c>
      <c r="K383" s="148"/>
      <c r="L383" s="149"/>
      <c r="M383" s="150" t="s">
        <v>1</v>
      </c>
      <c r="N383" s="151" t="s">
        <v>45</v>
      </c>
      <c r="P383" s="143">
        <f t="shared" si="86"/>
        <v>0</v>
      </c>
      <c r="Q383" s="143">
        <v>2.234</v>
      </c>
      <c r="R383" s="143">
        <f t="shared" si="87"/>
        <v>2.18932</v>
      </c>
      <c r="S383" s="143">
        <v>0</v>
      </c>
      <c r="T383" s="144">
        <f t="shared" si="88"/>
        <v>0</v>
      </c>
      <c r="AR383" s="145" t="s">
        <v>196</v>
      </c>
      <c r="AT383" s="145" t="s">
        <v>177</v>
      </c>
      <c r="AU383" s="145" t="s">
        <v>88</v>
      </c>
      <c r="AY383" s="12" t="s">
        <v>156</v>
      </c>
      <c r="BE383" s="86">
        <f t="shared" si="89"/>
        <v>0</v>
      </c>
      <c r="BF383" s="86">
        <f t="shared" si="90"/>
        <v>0</v>
      </c>
      <c r="BG383" s="86">
        <f t="shared" si="91"/>
        <v>0</v>
      </c>
      <c r="BH383" s="86">
        <f t="shared" si="92"/>
        <v>0</v>
      </c>
      <c r="BI383" s="86">
        <f t="shared" si="93"/>
        <v>0</v>
      </c>
      <c r="BJ383" s="12" t="s">
        <v>88</v>
      </c>
      <c r="BK383" s="86">
        <f t="shared" si="94"/>
        <v>0</v>
      </c>
      <c r="BL383" s="12" t="s">
        <v>224</v>
      </c>
      <c r="BM383" s="145" t="s">
        <v>840</v>
      </c>
    </row>
    <row r="384" spans="2:65" s="1" customFormat="1" ht="21.75" customHeight="1">
      <c r="B384" s="114"/>
      <c r="C384" s="162" t="s">
        <v>841</v>
      </c>
      <c r="D384" s="162" t="s">
        <v>177</v>
      </c>
      <c r="E384" s="163" t="s">
        <v>313</v>
      </c>
      <c r="F384" s="164" t="s">
        <v>314</v>
      </c>
      <c r="G384" s="165" t="s">
        <v>160</v>
      </c>
      <c r="H384" s="166">
        <v>1</v>
      </c>
      <c r="I384" s="146"/>
      <c r="J384" s="147">
        <f t="shared" si="85"/>
        <v>0</v>
      </c>
      <c r="K384" s="148"/>
      <c r="L384" s="149"/>
      <c r="M384" s="150" t="s">
        <v>1</v>
      </c>
      <c r="N384" s="151" t="s">
        <v>45</v>
      </c>
      <c r="P384" s="143">
        <f t="shared" si="86"/>
        <v>0</v>
      </c>
      <c r="Q384" s="143">
        <v>0.0081</v>
      </c>
      <c r="R384" s="143">
        <f t="shared" si="87"/>
        <v>0.0081</v>
      </c>
      <c r="S384" s="143">
        <v>0</v>
      </c>
      <c r="T384" s="144">
        <f t="shared" si="88"/>
        <v>0</v>
      </c>
      <c r="AR384" s="145" t="s">
        <v>196</v>
      </c>
      <c r="AT384" s="145" t="s">
        <v>177</v>
      </c>
      <c r="AU384" s="145" t="s">
        <v>88</v>
      </c>
      <c r="AY384" s="12" t="s">
        <v>156</v>
      </c>
      <c r="BE384" s="86">
        <f t="shared" si="89"/>
        <v>0</v>
      </c>
      <c r="BF384" s="86">
        <f t="shared" si="90"/>
        <v>0</v>
      </c>
      <c r="BG384" s="86">
        <f t="shared" si="91"/>
        <v>0</v>
      </c>
      <c r="BH384" s="86">
        <f t="shared" si="92"/>
        <v>0</v>
      </c>
      <c r="BI384" s="86">
        <f t="shared" si="93"/>
        <v>0</v>
      </c>
      <c r="BJ384" s="12" t="s">
        <v>88</v>
      </c>
      <c r="BK384" s="86">
        <f t="shared" si="94"/>
        <v>0</v>
      </c>
      <c r="BL384" s="12" t="s">
        <v>224</v>
      </c>
      <c r="BM384" s="145" t="s">
        <v>842</v>
      </c>
    </row>
    <row r="385" spans="2:65" s="1" customFormat="1" ht="21.75" customHeight="1">
      <c r="B385" s="114"/>
      <c r="C385" s="162" t="s">
        <v>843</v>
      </c>
      <c r="D385" s="162" t="s">
        <v>177</v>
      </c>
      <c r="E385" s="163" t="s">
        <v>317</v>
      </c>
      <c r="F385" s="164" t="s">
        <v>318</v>
      </c>
      <c r="G385" s="165" t="s">
        <v>293</v>
      </c>
      <c r="H385" s="166">
        <v>1.6</v>
      </c>
      <c r="I385" s="146"/>
      <c r="J385" s="147">
        <f t="shared" si="85"/>
        <v>0</v>
      </c>
      <c r="K385" s="148"/>
      <c r="L385" s="149"/>
      <c r="M385" s="150" t="s">
        <v>1</v>
      </c>
      <c r="N385" s="151" t="s">
        <v>45</v>
      </c>
      <c r="P385" s="143">
        <f t="shared" si="86"/>
        <v>0</v>
      </c>
      <c r="Q385" s="143">
        <v>0.001</v>
      </c>
      <c r="R385" s="143">
        <f t="shared" si="87"/>
        <v>0.0016</v>
      </c>
      <c r="S385" s="143">
        <v>0</v>
      </c>
      <c r="T385" s="144">
        <f t="shared" si="88"/>
        <v>0</v>
      </c>
      <c r="AR385" s="145" t="s">
        <v>196</v>
      </c>
      <c r="AT385" s="145" t="s">
        <v>177</v>
      </c>
      <c r="AU385" s="145" t="s">
        <v>88</v>
      </c>
      <c r="AY385" s="12" t="s">
        <v>156</v>
      </c>
      <c r="BE385" s="86">
        <f t="shared" si="89"/>
        <v>0</v>
      </c>
      <c r="BF385" s="86">
        <f t="shared" si="90"/>
        <v>0</v>
      </c>
      <c r="BG385" s="86">
        <f t="shared" si="91"/>
        <v>0</v>
      </c>
      <c r="BH385" s="86">
        <f t="shared" si="92"/>
        <v>0</v>
      </c>
      <c r="BI385" s="86">
        <f t="shared" si="93"/>
        <v>0</v>
      </c>
      <c r="BJ385" s="12" t="s">
        <v>88</v>
      </c>
      <c r="BK385" s="86">
        <f t="shared" si="94"/>
        <v>0</v>
      </c>
      <c r="BL385" s="12" t="s">
        <v>224</v>
      </c>
      <c r="BM385" s="145" t="s">
        <v>844</v>
      </c>
    </row>
    <row r="386" spans="2:65" s="1" customFormat="1" ht="16.5" customHeight="1">
      <c r="B386" s="114"/>
      <c r="C386" s="157" t="s">
        <v>845</v>
      </c>
      <c r="D386" s="157" t="s">
        <v>157</v>
      </c>
      <c r="E386" s="158" t="s">
        <v>321</v>
      </c>
      <c r="F386" s="159" t="s">
        <v>322</v>
      </c>
      <c r="G386" s="160" t="s">
        <v>323</v>
      </c>
      <c r="H386" s="161">
        <v>1</v>
      </c>
      <c r="I386" s="139"/>
      <c r="J386" s="140">
        <f t="shared" si="85"/>
        <v>0</v>
      </c>
      <c r="K386" s="141"/>
      <c r="L386" s="29"/>
      <c r="M386" s="142" t="s">
        <v>1</v>
      </c>
      <c r="N386" s="113" t="s">
        <v>45</v>
      </c>
      <c r="P386" s="143">
        <f t="shared" si="86"/>
        <v>0</v>
      </c>
      <c r="Q386" s="143">
        <v>0</v>
      </c>
      <c r="R386" s="143">
        <f t="shared" si="87"/>
        <v>0</v>
      </c>
      <c r="S386" s="143">
        <v>0</v>
      </c>
      <c r="T386" s="144">
        <f t="shared" si="88"/>
        <v>0</v>
      </c>
      <c r="AR386" s="145" t="s">
        <v>224</v>
      </c>
      <c r="AT386" s="145" t="s">
        <v>157</v>
      </c>
      <c r="AU386" s="145" t="s">
        <v>88</v>
      </c>
      <c r="AY386" s="12" t="s">
        <v>156</v>
      </c>
      <c r="BE386" s="86">
        <f t="shared" si="89"/>
        <v>0</v>
      </c>
      <c r="BF386" s="86">
        <f t="shared" si="90"/>
        <v>0</v>
      </c>
      <c r="BG386" s="86">
        <f t="shared" si="91"/>
        <v>0</v>
      </c>
      <c r="BH386" s="86">
        <f t="shared" si="92"/>
        <v>0</v>
      </c>
      <c r="BI386" s="86">
        <f t="shared" si="93"/>
        <v>0</v>
      </c>
      <c r="BJ386" s="12" t="s">
        <v>88</v>
      </c>
      <c r="BK386" s="86">
        <f t="shared" si="94"/>
        <v>0</v>
      </c>
      <c r="BL386" s="12" t="s">
        <v>224</v>
      </c>
      <c r="BM386" s="145" t="s">
        <v>846</v>
      </c>
    </row>
    <row r="387" spans="2:65" s="1" customFormat="1" ht="24.2" customHeight="1">
      <c r="B387" s="114"/>
      <c r="C387" s="157" t="s">
        <v>847</v>
      </c>
      <c r="D387" s="157" t="s">
        <v>157</v>
      </c>
      <c r="E387" s="158" t="s">
        <v>326</v>
      </c>
      <c r="F387" s="159" t="s">
        <v>327</v>
      </c>
      <c r="G387" s="160" t="s">
        <v>219</v>
      </c>
      <c r="H387" s="161">
        <v>0.01</v>
      </c>
      <c r="I387" s="139"/>
      <c r="J387" s="140">
        <f t="shared" si="85"/>
        <v>0</v>
      </c>
      <c r="K387" s="141"/>
      <c r="L387" s="29"/>
      <c r="M387" s="142" t="s">
        <v>1</v>
      </c>
      <c r="N387" s="113" t="s">
        <v>45</v>
      </c>
      <c r="P387" s="143">
        <f t="shared" si="86"/>
        <v>0</v>
      </c>
      <c r="Q387" s="143">
        <v>1.06277</v>
      </c>
      <c r="R387" s="143">
        <f t="shared" si="87"/>
        <v>0.0106277</v>
      </c>
      <c r="S387" s="143">
        <v>0</v>
      </c>
      <c r="T387" s="144">
        <f t="shared" si="88"/>
        <v>0</v>
      </c>
      <c r="AR387" s="145" t="s">
        <v>224</v>
      </c>
      <c r="AT387" s="145" t="s">
        <v>157</v>
      </c>
      <c r="AU387" s="145" t="s">
        <v>88</v>
      </c>
      <c r="AY387" s="12" t="s">
        <v>156</v>
      </c>
      <c r="BE387" s="86">
        <f t="shared" si="89"/>
        <v>0</v>
      </c>
      <c r="BF387" s="86">
        <f t="shared" si="90"/>
        <v>0</v>
      </c>
      <c r="BG387" s="86">
        <f t="shared" si="91"/>
        <v>0</v>
      </c>
      <c r="BH387" s="86">
        <f t="shared" si="92"/>
        <v>0</v>
      </c>
      <c r="BI387" s="86">
        <f t="shared" si="93"/>
        <v>0</v>
      </c>
      <c r="BJ387" s="12" t="s">
        <v>88</v>
      </c>
      <c r="BK387" s="86">
        <f t="shared" si="94"/>
        <v>0</v>
      </c>
      <c r="BL387" s="12" t="s">
        <v>224</v>
      </c>
      <c r="BM387" s="145" t="s">
        <v>848</v>
      </c>
    </row>
    <row r="388" spans="2:65" s="1" customFormat="1" ht="24.2" customHeight="1">
      <c r="B388" s="114"/>
      <c r="C388" s="157" t="s">
        <v>849</v>
      </c>
      <c r="D388" s="157" t="s">
        <v>157</v>
      </c>
      <c r="E388" s="158" t="s">
        <v>238</v>
      </c>
      <c r="F388" s="159" t="s">
        <v>239</v>
      </c>
      <c r="G388" s="160" t="s">
        <v>194</v>
      </c>
      <c r="H388" s="161">
        <v>1.014</v>
      </c>
      <c r="I388" s="139"/>
      <c r="J388" s="140">
        <f t="shared" si="85"/>
        <v>0</v>
      </c>
      <c r="K388" s="141"/>
      <c r="L388" s="29"/>
      <c r="M388" s="142" t="s">
        <v>1</v>
      </c>
      <c r="N388" s="113" t="s">
        <v>45</v>
      </c>
      <c r="P388" s="143">
        <f t="shared" si="86"/>
        <v>0</v>
      </c>
      <c r="Q388" s="143">
        <v>0</v>
      </c>
      <c r="R388" s="143">
        <f t="shared" si="87"/>
        <v>0</v>
      </c>
      <c r="S388" s="143">
        <v>0</v>
      </c>
      <c r="T388" s="144">
        <f t="shared" si="88"/>
        <v>0</v>
      </c>
      <c r="AR388" s="145" t="s">
        <v>224</v>
      </c>
      <c r="AT388" s="145" t="s">
        <v>157</v>
      </c>
      <c r="AU388" s="145" t="s">
        <v>88</v>
      </c>
      <c r="AY388" s="12" t="s">
        <v>156</v>
      </c>
      <c r="BE388" s="86">
        <f t="shared" si="89"/>
        <v>0</v>
      </c>
      <c r="BF388" s="86">
        <f t="shared" si="90"/>
        <v>0</v>
      </c>
      <c r="BG388" s="86">
        <f t="shared" si="91"/>
        <v>0</v>
      </c>
      <c r="BH388" s="86">
        <f t="shared" si="92"/>
        <v>0</v>
      </c>
      <c r="BI388" s="86">
        <f t="shared" si="93"/>
        <v>0</v>
      </c>
      <c r="BJ388" s="12" t="s">
        <v>88</v>
      </c>
      <c r="BK388" s="86">
        <f t="shared" si="94"/>
        <v>0</v>
      </c>
      <c r="BL388" s="12" t="s">
        <v>224</v>
      </c>
      <c r="BM388" s="145" t="s">
        <v>850</v>
      </c>
    </row>
    <row r="389" spans="2:65" s="1" customFormat="1" ht="21.75" customHeight="1">
      <c r="B389" s="114"/>
      <c r="C389" s="157" t="s">
        <v>851</v>
      </c>
      <c r="D389" s="157" t="s">
        <v>157</v>
      </c>
      <c r="E389" s="158" t="s">
        <v>332</v>
      </c>
      <c r="F389" s="159" t="s">
        <v>333</v>
      </c>
      <c r="G389" s="160" t="s">
        <v>214</v>
      </c>
      <c r="H389" s="161">
        <v>0.1</v>
      </c>
      <c r="I389" s="139"/>
      <c r="J389" s="140">
        <f t="shared" si="85"/>
        <v>0</v>
      </c>
      <c r="K389" s="141"/>
      <c r="L389" s="29"/>
      <c r="M389" s="142" t="s">
        <v>1</v>
      </c>
      <c r="N389" s="113" t="s">
        <v>45</v>
      </c>
      <c r="P389" s="143">
        <f t="shared" si="86"/>
        <v>0</v>
      </c>
      <c r="Q389" s="143">
        <v>0</v>
      </c>
      <c r="R389" s="143">
        <f t="shared" si="87"/>
        <v>0</v>
      </c>
      <c r="S389" s="143">
        <v>0</v>
      </c>
      <c r="T389" s="144">
        <f t="shared" si="88"/>
        <v>0</v>
      </c>
      <c r="AR389" s="145" t="s">
        <v>224</v>
      </c>
      <c r="AT389" s="145" t="s">
        <v>157</v>
      </c>
      <c r="AU389" s="145" t="s">
        <v>88</v>
      </c>
      <c r="AY389" s="12" t="s">
        <v>156</v>
      </c>
      <c r="BE389" s="86">
        <f t="shared" si="89"/>
        <v>0</v>
      </c>
      <c r="BF389" s="86">
        <f t="shared" si="90"/>
        <v>0</v>
      </c>
      <c r="BG389" s="86">
        <f t="shared" si="91"/>
        <v>0</v>
      </c>
      <c r="BH389" s="86">
        <f t="shared" si="92"/>
        <v>0</v>
      </c>
      <c r="BI389" s="86">
        <f t="shared" si="93"/>
        <v>0</v>
      </c>
      <c r="BJ389" s="12" t="s">
        <v>88</v>
      </c>
      <c r="BK389" s="86">
        <f t="shared" si="94"/>
        <v>0</v>
      </c>
      <c r="BL389" s="12" t="s">
        <v>224</v>
      </c>
      <c r="BM389" s="145" t="s">
        <v>852</v>
      </c>
    </row>
    <row r="390" spans="2:65" s="1" customFormat="1" ht="16.5" customHeight="1">
      <c r="B390" s="114"/>
      <c r="C390" s="157" t="s">
        <v>853</v>
      </c>
      <c r="D390" s="157" t="s">
        <v>157</v>
      </c>
      <c r="E390" s="158" t="s">
        <v>231</v>
      </c>
      <c r="F390" s="159" t="s">
        <v>232</v>
      </c>
      <c r="G390" s="160" t="s">
        <v>194</v>
      </c>
      <c r="H390" s="161">
        <v>0.48</v>
      </c>
      <c r="I390" s="139"/>
      <c r="J390" s="140">
        <f t="shared" si="85"/>
        <v>0</v>
      </c>
      <c r="K390" s="141"/>
      <c r="L390" s="29"/>
      <c r="M390" s="142" t="s">
        <v>1</v>
      </c>
      <c r="N390" s="113" t="s">
        <v>45</v>
      </c>
      <c r="P390" s="143">
        <f t="shared" si="86"/>
        <v>0</v>
      </c>
      <c r="Q390" s="143">
        <v>0</v>
      </c>
      <c r="R390" s="143">
        <f t="shared" si="87"/>
        <v>0</v>
      </c>
      <c r="S390" s="143">
        <v>0</v>
      </c>
      <c r="T390" s="144">
        <f t="shared" si="88"/>
        <v>0</v>
      </c>
      <c r="AR390" s="145" t="s">
        <v>224</v>
      </c>
      <c r="AT390" s="145" t="s">
        <v>157</v>
      </c>
      <c r="AU390" s="145" t="s">
        <v>88</v>
      </c>
      <c r="AY390" s="12" t="s">
        <v>156</v>
      </c>
      <c r="BE390" s="86">
        <f t="shared" si="89"/>
        <v>0</v>
      </c>
      <c r="BF390" s="86">
        <f t="shared" si="90"/>
        <v>0</v>
      </c>
      <c r="BG390" s="86">
        <f t="shared" si="91"/>
        <v>0</v>
      </c>
      <c r="BH390" s="86">
        <f t="shared" si="92"/>
        <v>0</v>
      </c>
      <c r="BI390" s="86">
        <f t="shared" si="93"/>
        <v>0</v>
      </c>
      <c r="BJ390" s="12" t="s">
        <v>88</v>
      </c>
      <c r="BK390" s="86">
        <f t="shared" si="94"/>
        <v>0</v>
      </c>
      <c r="BL390" s="12" t="s">
        <v>224</v>
      </c>
      <c r="BM390" s="145" t="s">
        <v>854</v>
      </c>
    </row>
    <row r="391" spans="2:65" s="1" customFormat="1" ht="24.2" customHeight="1">
      <c r="B391" s="114"/>
      <c r="C391" s="157" t="s">
        <v>855</v>
      </c>
      <c r="D391" s="157" t="s">
        <v>157</v>
      </c>
      <c r="E391" s="158" t="s">
        <v>338</v>
      </c>
      <c r="F391" s="159" t="s">
        <v>339</v>
      </c>
      <c r="G391" s="160" t="s">
        <v>219</v>
      </c>
      <c r="H391" s="161">
        <v>0.7</v>
      </c>
      <c r="I391" s="139"/>
      <c r="J391" s="140">
        <f t="shared" si="85"/>
        <v>0</v>
      </c>
      <c r="K391" s="141"/>
      <c r="L391" s="29"/>
      <c r="M391" s="142" t="s">
        <v>1</v>
      </c>
      <c r="N391" s="113" t="s">
        <v>45</v>
      </c>
      <c r="P391" s="143">
        <f t="shared" si="86"/>
        <v>0</v>
      </c>
      <c r="Q391" s="143">
        <v>0</v>
      </c>
      <c r="R391" s="143">
        <f t="shared" si="87"/>
        <v>0</v>
      </c>
      <c r="S391" s="143">
        <v>0</v>
      </c>
      <c r="T391" s="144">
        <f t="shared" si="88"/>
        <v>0</v>
      </c>
      <c r="AR391" s="145" t="s">
        <v>224</v>
      </c>
      <c r="AT391" s="145" t="s">
        <v>157</v>
      </c>
      <c r="AU391" s="145" t="s">
        <v>88</v>
      </c>
      <c r="AY391" s="12" t="s">
        <v>156</v>
      </c>
      <c r="BE391" s="86">
        <f t="shared" si="89"/>
        <v>0</v>
      </c>
      <c r="BF391" s="86">
        <f t="shared" si="90"/>
        <v>0</v>
      </c>
      <c r="BG391" s="86">
        <f t="shared" si="91"/>
        <v>0</v>
      </c>
      <c r="BH391" s="86">
        <f t="shared" si="92"/>
        <v>0</v>
      </c>
      <c r="BI391" s="86">
        <f t="shared" si="93"/>
        <v>0</v>
      </c>
      <c r="BJ391" s="12" t="s">
        <v>88</v>
      </c>
      <c r="BK391" s="86">
        <f t="shared" si="94"/>
        <v>0</v>
      </c>
      <c r="BL391" s="12" t="s">
        <v>224</v>
      </c>
      <c r="BM391" s="145" t="s">
        <v>856</v>
      </c>
    </row>
    <row r="392" spans="2:65" s="1" customFormat="1" ht="66.75" customHeight="1">
      <c r="B392" s="114"/>
      <c r="C392" s="162" t="s">
        <v>857</v>
      </c>
      <c r="D392" s="162" t="s">
        <v>177</v>
      </c>
      <c r="E392" s="163" t="s">
        <v>858</v>
      </c>
      <c r="F392" s="164" t="s">
        <v>859</v>
      </c>
      <c r="G392" s="165" t="s">
        <v>160</v>
      </c>
      <c r="H392" s="166">
        <v>1</v>
      </c>
      <c r="I392" s="146"/>
      <c r="J392" s="147">
        <f t="shared" si="85"/>
        <v>0</v>
      </c>
      <c r="K392" s="148"/>
      <c r="L392" s="149"/>
      <c r="M392" s="150" t="s">
        <v>1</v>
      </c>
      <c r="N392" s="151" t="s">
        <v>45</v>
      </c>
      <c r="P392" s="143">
        <f t="shared" si="86"/>
        <v>0</v>
      </c>
      <c r="Q392" s="143">
        <v>0</v>
      </c>
      <c r="R392" s="143">
        <f t="shared" si="87"/>
        <v>0</v>
      </c>
      <c r="S392" s="143">
        <v>0</v>
      </c>
      <c r="T392" s="144">
        <f t="shared" si="88"/>
        <v>0</v>
      </c>
      <c r="AR392" s="145" t="s">
        <v>196</v>
      </c>
      <c r="AT392" s="145" t="s">
        <v>177</v>
      </c>
      <c r="AU392" s="145" t="s">
        <v>88</v>
      </c>
      <c r="AY392" s="12" t="s">
        <v>156</v>
      </c>
      <c r="BE392" s="86">
        <f t="shared" si="89"/>
        <v>0</v>
      </c>
      <c r="BF392" s="86">
        <f t="shared" si="90"/>
        <v>0</v>
      </c>
      <c r="BG392" s="86">
        <f t="shared" si="91"/>
        <v>0</v>
      </c>
      <c r="BH392" s="86">
        <f t="shared" si="92"/>
        <v>0</v>
      </c>
      <c r="BI392" s="86">
        <f t="shared" si="93"/>
        <v>0</v>
      </c>
      <c r="BJ392" s="12" t="s">
        <v>88</v>
      </c>
      <c r="BK392" s="86">
        <f t="shared" si="94"/>
        <v>0</v>
      </c>
      <c r="BL392" s="12" t="s">
        <v>224</v>
      </c>
      <c r="BM392" s="145" t="s">
        <v>860</v>
      </c>
    </row>
    <row r="393" spans="2:65" s="1" customFormat="1" ht="24.2" customHeight="1">
      <c r="B393" s="114"/>
      <c r="C393" s="157" t="s">
        <v>861</v>
      </c>
      <c r="D393" s="157" t="s">
        <v>157</v>
      </c>
      <c r="E393" s="158" t="s">
        <v>568</v>
      </c>
      <c r="F393" s="159" t="s">
        <v>569</v>
      </c>
      <c r="G393" s="160" t="s">
        <v>160</v>
      </c>
      <c r="H393" s="161">
        <v>4</v>
      </c>
      <c r="I393" s="139"/>
      <c r="J393" s="140">
        <f t="shared" si="85"/>
        <v>0</v>
      </c>
      <c r="K393" s="141"/>
      <c r="L393" s="29"/>
      <c r="M393" s="142" t="s">
        <v>1</v>
      </c>
      <c r="N393" s="113" t="s">
        <v>45</v>
      </c>
      <c r="P393" s="143">
        <f t="shared" si="86"/>
        <v>0</v>
      </c>
      <c r="Q393" s="143">
        <v>0</v>
      </c>
      <c r="R393" s="143">
        <f t="shared" si="87"/>
        <v>0</v>
      </c>
      <c r="S393" s="143">
        <v>0</v>
      </c>
      <c r="T393" s="144">
        <f t="shared" si="88"/>
        <v>0</v>
      </c>
      <c r="AR393" s="145" t="s">
        <v>224</v>
      </c>
      <c r="AT393" s="145" t="s">
        <v>157</v>
      </c>
      <c r="AU393" s="145" t="s">
        <v>88</v>
      </c>
      <c r="AY393" s="12" t="s">
        <v>156</v>
      </c>
      <c r="BE393" s="86">
        <f t="shared" si="89"/>
        <v>0</v>
      </c>
      <c r="BF393" s="86">
        <f t="shared" si="90"/>
        <v>0</v>
      </c>
      <c r="BG393" s="86">
        <f t="shared" si="91"/>
        <v>0</v>
      </c>
      <c r="BH393" s="86">
        <f t="shared" si="92"/>
        <v>0</v>
      </c>
      <c r="BI393" s="86">
        <f t="shared" si="93"/>
        <v>0</v>
      </c>
      <c r="BJ393" s="12" t="s">
        <v>88</v>
      </c>
      <c r="BK393" s="86">
        <f t="shared" si="94"/>
        <v>0</v>
      </c>
      <c r="BL393" s="12" t="s">
        <v>224</v>
      </c>
      <c r="BM393" s="145" t="s">
        <v>862</v>
      </c>
    </row>
    <row r="394" spans="2:65" s="1" customFormat="1" ht="24.2" customHeight="1">
      <c r="B394" s="114"/>
      <c r="C394" s="162" t="s">
        <v>445</v>
      </c>
      <c r="D394" s="162" t="s">
        <v>177</v>
      </c>
      <c r="E394" s="163" t="s">
        <v>350</v>
      </c>
      <c r="F394" s="164" t="s">
        <v>351</v>
      </c>
      <c r="G394" s="165" t="s">
        <v>160</v>
      </c>
      <c r="H394" s="166">
        <v>1</v>
      </c>
      <c r="I394" s="146"/>
      <c r="J394" s="147">
        <f t="shared" si="85"/>
        <v>0</v>
      </c>
      <c r="K394" s="148"/>
      <c r="L394" s="149"/>
      <c r="M394" s="150" t="s">
        <v>1</v>
      </c>
      <c r="N394" s="151" t="s">
        <v>45</v>
      </c>
      <c r="P394" s="143">
        <f t="shared" si="86"/>
        <v>0</v>
      </c>
      <c r="Q394" s="143">
        <v>0</v>
      </c>
      <c r="R394" s="143">
        <f t="shared" si="87"/>
        <v>0</v>
      </c>
      <c r="S394" s="143">
        <v>0</v>
      </c>
      <c r="T394" s="144">
        <f t="shared" si="88"/>
        <v>0</v>
      </c>
      <c r="AR394" s="145" t="s">
        <v>196</v>
      </c>
      <c r="AT394" s="145" t="s">
        <v>177</v>
      </c>
      <c r="AU394" s="145" t="s">
        <v>88</v>
      </c>
      <c r="AY394" s="12" t="s">
        <v>156</v>
      </c>
      <c r="BE394" s="86">
        <f t="shared" si="89"/>
        <v>0</v>
      </c>
      <c r="BF394" s="86">
        <f t="shared" si="90"/>
        <v>0</v>
      </c>
      <c r="BG394" s="86">
        <f t="shared" si="91"/>
        <v>0</v>
      </c>
      <c r="BH394" s="86">
        <f t="shared" si="92"/>
        <v>0</v>
      </c>
      <c r="BI394" s="86">
        <f t="shared" si="93"/>
        <v>0</v>
      </c>
      <c r="BJ394" s="12" t="s">
        <v>88</v>
      </c>
      <c r="BK394" s="86">
        <f t="shared" si="94"/>
        <v>0</v>
      </c>
      <c r="BL394" s="12" t="s">
        <v>224</v>
      </c>
      <c r="BM394" s="145" t="s">
        <v>863</v>
      </c>
    </row>
    <row r="395" spans="2:65" s="1" customFormat="1" ht="24.2" customHeight="1">
      <c r="B395" s="114"/>
      <c r="C395" s="157" t="s">
        <v>864</v>
      </c>
      <c r="D395" s="157" t="s">
        <v>157</v>
      </c>
      <c r="E395" s="158" t="s">
        <v>354</v>
      </c>
      <c r="F395" s="159" t="s">
        <v>355</v>
      </c>
      <c r="G395" s="160" t="s">
        <v>160</v>
      </c>
      <c r="H395" s="161">
        <v>1</v>
      </c>
      <c r="I395" s="139"/>
      <c r="J395" s="140">
        <f t="shared" si="85"/>
        <v>0</v>
      </c>
      <c r="K395" s="141"/>
      <c r="L395" s="29"/>
      <c r="M395" s="142" t="s">
        <v>1</v>
      </c>
      <c r="N395" s="113" t="s">
        <v>45</v>
      </c>
      <c r="P395" s="143">
        <f t="shared" si="86"/>
        <v>0</v>
      </c>
      <c r="Q395" s="143">
        <v>0</v>
      </c>
      <c r="R395" s="143">
        <f t="shared" si="87"/>
        <v>0</v>
      </c>
      <c r="S395" s="143">
        <v>0</v>
      </c>
      <c r="T395" s="144">
        <f t="shared" si="88"/>
        <v>0</v>
      </c>
      <c r="AR395" s="145" t="s">
        <v>224</v>
      </c>
      <c r="AT395" s="145" t="s">
        <v>157</v>
      </c>
      <c r="AU395" s="145" t="s">
        <v>88</v>
      </c>
      <c r="AY395" s="12" t="s">
        <v>156</v>
      </c>
      <c r="BE395" s="86">
        <f t="shared" si="89"/>
        <v>0</v>
      </c>
      <c r="BF395" s="86">
        <f t="shared" si="90"/>
        <v>0</v>
      </c>
      <c r="BG395" s="86">
        <f t="shared" si="91"/>
        <v>0</v>
      </c>
      <c r="BH395" s="86">
        <f t="shared" si="92"/>
        <v>0</v>
      </c>
      <c r="BI395" s="86">
        <f t="shared" si="93"/>
        <v>0</v>
      </c>
      <c r="BJ395" s="12" t="s">
        <v>88</v>
      </c>
      <c r="BK395" s="86">
        <f t="shared" si="94"/>
        <v>0</v>
      </c>
      <c r="BL395" s="12" t="s">
        <v>224</v>
      </c>
      <c r="BM395" s="145" t="s">
        <v>865</v>
      </c>
    </row>
    <row r="396" spans="2:65" s="1" customFormat="1" ht="16.5" customHeight="1">
      <c r="B396" s="114"/>
      <c r="C396" s="162" t="s">
        <v>866</v>
      </c>
      <c r="D396" s="162" t="s">
        <v>177</v>
      </c>
      <c r="E396" s="163" t="s">
        <v>738</v>
      </c>
      <c r="F396" s="164" t="s">
        <v>739</v>
      </c>
      <c r="G396" s="165" t="s">
        <v>180</v>
      </c>
      <c r="H396" s="166">
        <v>0.003</v>
      </c>
      <c r="I396" s="146"/>
      <c r="J396" s="147">
        <f t="shared" si="85"/>
        <v>0</v>
      </c>
      <c r="K396" s="148"/>
      <c r="L396" s="149"/>
      <c r="M396" s="150" t="s">
        <v>1</v>
      </c>
      <c r="N396" s="151" t="s">
        <v>45</v>
      </c>
      <c r="P396" s="143">
        <f t="shared" si="86"/>
        <v>0</v>
      </c>
      <c r="Q396" s="143">
        <v>1.65133</v>
      </c>
      <c r="R396" s="143">
        <f t="shared" si="87"/>
        <v>0.00495399</v>
      </c>
      <c r="S396" s="143">
        <v>0</v>
      </c>
      <c r="T396" s="144">
        <f t="shared" si="88"/>
        <v>0</v>
      </c>
      <c r="AR396" s="145" t="s">
        <v>196</v>
      </c>
      <c r="AT396" s="145" t="s">
        <v>177</v>
      </c>
      <c r="AU396" s="145" t="s">
        <v>88</v>
      </c>
      <c r="AY396" s="12" t="s">
        <v>156</v>
      </c>
      <c r="BE396" s="86">
        <f t="shared" si="89"/>
        <v>0</v>
      </c>
      <c r="BF396" s="86">
        <f t="shared" si="90"/>
        <v>0</v>
      </c>
      <c r="BG396" s="86">
        <f t="shared" si="91"/>
        <v>0</v>
      </c>
      <c r="BH396" s="86">
        <f t="shared" si="92"/>
        <v>0</v>
      </c>
      <c r="BI396" s="86">
        <f t="shared" si="93"/>
        <v>0</v>
      </c>
      <c r="BJ396" s="12" t="s">
        <v>88</v>
      </c>
      <c r="BK396" s="86">
        <f t="shared" si="94"/>
        <v>0</v>
      </c>
      <c r="BL396" s="12" t="s">
        <v>224</v>
      </c>
      <c r="BM396" s="145" t="s">
        <v>867</v>
      </c>
    </row>
    <row r="397" spans="2:65" s="1" customFormat="1" ht="24.2" customHeight="1">
      <c r="B397" s="114"/>
      <c r="C397" s="157" t="s">
        <v>868</v>
      </c>
      <c r="D397" s="157" t="s">
        <v>157</v>
      </c>
      <c r="E397" s="158" t="s">
        <v>568</v>
      </c>
      <c r="F397" s="159" t="s">
        <v>569</v>
      </c>
      <c r="G397" s="160" t="s">
        <v>160</v>
      </c>
      <c r="H397" s="161">
        <v>4</v>
      </c>
      <c r="I397" s="139"/>
      <c r="J397" s="140">
        <f t="shared" si="85"/>
        <v>0</v>
      </c>
      <c r="K397" s="141"/>
      <c r="L397" s="29"/>
      <c r="M397" s="142" t="s">
        <v>1</v>
      </c>
      <c r="N397" s="113" t="s">
        <v>45</v>
      </c>
      <c r="P397" s="143">
        <f t="shared" si="86"/>
        <v>0</v>
      </c>
      <c r="Q397" s="143">
        <v>0</v>
      </c>
      <c r="R397" s="143">
        <f t="shared" si="87"/>
        <v>0</v>
      </c>
      <c r="S397" s="143">
        <v>0</v>
      </c>
      <c r="T397" s="144">
        <f t="shared" si="88"/>
        <v>0</v>
      </c>
      <c r="AR397" s="145" t="s">
        <v>224</v>
      </c>
      <c r="AT397" s="145" t="s">
        <v>157</v>
      </c>
      <c r="AU397" s="145" t="s">
        <v>88</v>
      </c>
      <c r="AY397" s="12" t="s">
        <v>156</v>
      </c>
      <c r="BE397" s="86">
        <f t="shared" si="89"/>
        <v>0</v>
      </c>
      <c r="BF397" s="86">
        <f t="shared" si="90"/>
        <v>0</v>
      </c>
      <c r="BG397" s="86">
        <f t="shared" si="91"/>
        <v>0</v>
      </c>
      <c r="BH397" s="86">
        <f t="shared" si="92"/>
        <v>0</v>
      </c>
      <c r="BI397" s="86">
        <f t="shared" si="93"/>
        <v>0</v>
      </c>
      <c r="BJ397" s="12" t="s">
        <v>88</v>
      </c>
      <c r="BK397" s="86">
        <f t="shared" si="94"/>
        <v>0</v>
      </c>
      <c r="BL397" s="12" t="s">
        <v>224</v>
      </c>
      <c r="BM397" s="145" t="s">
        <v>869</v>
      </c>
    </row>
    <row r="398" spans="2:65" s="1" customFormat="1" ht="24.2" customHeight="1">
      <c r="B398" s="114"/>
      <c r="C398" s="157" t="s">
        <v>870</v>
      </c>
      <c r="D398" s="157" t="s">
        <v>157</v>
      </c>
      <c r="E398" s="158" t="s">
        <v>744</v>
      </c>
      <c r="F398" s="159" t="s">
        <v>745</v>
      </c>
      <c r="G398" s="160" t="s">
        <v>170</v>
      </c>
      <c r="H398" s="161">
        <v>3</v>
      </c>
      <c r="I398" s="139"/>
      <c r="J398" s="140">
        <f t="shared" si="85"/>
        <v>0</v>
      </c>
      <c r="K398" s="141"/>
      <c r="L398" s="29"/>
      <c r="M398" s="142" t="s">
        <v>1</v>
      </c>
      <c r="N398" s="113" t="s">
        <v>45</v>
      </c>
      <c r="P398" s="143">
        <f t="shared" si="86"/>
        <v>0</v>
      </c>
      <c r="Q398" s="143">
        <v>0</v>
      </c>
      <c r="R398" s="143">
        <f t="shared" si="87"/>
        <v>0</v>
      </c>
      <c r="S398" s="143">
        <v>0</v>
      </c>
      <c r="T398" s="144">
        <f t="shared" si="88"/>
        <v>0</v>
      </c>
      <c r="AR398" s="145" t="s">
        <v>224</v>
      </c>
      <c r="AT398" s="145" t="s">
        <v>157</v>
      </c>
      <c r="AU398" s="145" t="s">
        <v>88</v>
      </c>
      <c r="AY398" s="12" t="s">
        <v>156</v>
      </c>
      <c r="BE398" s="86">
        <f t="shared" si="89"/>
        <v>0</v>
      </c>
      <c r="BF398" s="86">
        <f t="shared" si="90"/>
        <v>0</v>
      </c>
      <c r="BG398" s="86">
        <f t="shared" si="91"/>
        <v>0</v>
      </c>
      <c r="BH398" s="86">
        <f t="shared" si="92"/>
        <v>0</v>
      </c>
      <c r="BI398" s="86">
        <f t="shared" si="93"/>
        <v>0</v>
      </c>
      <c r="BJ398" s="12" t="s">
        <v>88</v>
      </c>
      <c r="BK398" s="86">
        <f t="shared" si="94"/>
        <v>0</v>
      </c>
      <c r="BL398" s="12" t="s">
        <v>224</v>
      </c>
      <c r="BM398" s="145" t="s">
        <v>871</v>
      </c>
    </row>
    <row r="399" spans="2:65" s="1" customFormat="1" ht="24.2" customHeight="1">
      <c r="B399" s="114"/>
      <c r="C399" s="157" t="s">
        <v>872</v>
      </c>
      <c r="D399" s="157" t="s">
        <v>157</v>
      </c>
      <c r="E399" s="158" t="s">
        <v>370</v>
      </c>
      <c r="F399" s="159" t="s">
        <v>371</v>
      </c>
      <c r="G399" s="160" t="s">
        <v>170</v>
      </c>
      <c r="H399" s="161">
        <v>0.3</v>
      </c>
      <c r="I399" s="139"/>
      <c r="J399" s="140">
        <f t="shared" si="85"/>
        <v>0</v>
      </c>
      <c r="K399" s="141"/>
      <c r="L399" s="29"/>
      <c r="M399" s="142" t="s">
        <v>1</v>
      </c>
      <c r="N399" s="113" t="s">
        <v>45</v>
      </c>
      <c r="P399" s="143">
        <f t="shared" si="86"/>
        <v>0</v>
      </c>
      <c r="Q399" s="143">
        <v>0</v>
      </c>
      <c r="R399" s="143">
        <f t="shared" si="87"/>
        <v>0</v>
      </c>
      <c r="S399" s="143">
        <v>0</v>
      </c>
      <c r="T399" s="144">
        <f t="shared" si="88"/>
        <v>0</v>
      </c>
      <c r="AR399" s="145" t="s">
        <v>224</v>
      </c>
      <c r="AT399" s="145" t="s">
        <v>157</v>
      </c>
      <c r="AU399" s="145" t="s">
        <v>88</v>
      </c>
      <c r="AY399" s="12" t="s">
        <v>156</v>
      </c>
      <c r="BE399" s="86">
        <f t="shared" si="89"/>
        <v>0</v>
      </c>
      <c r="BF399" s="86">
        <f t="shared" si="90"/>
        <v>0</v>
      </c>
      <c r="BG399" s="86">
        <f t="shared" si="91"/>
        <v>0</v>
      </c>
      <c r="BH399" s="86">
        <f t="shared" si="92"/>
        <v>0</v>
      </c>
      <c r="BI399" s="86">
        <f t="shared" si="93"/>
        <v>0</v>
      </c>
      <c r="BJ399" s="12" t="s">
        <v>88</v>
      </c>
      <c r="BK399" s="86">
        <f t="shared" si="94"/>
        <v>0</v>
      </c>
      <c r="BL399" s="12" t="s">
        <v>224</v>
      </c>
      <c r="BM399" s="145" t="s">
        <v>873</v>
      </c>
    </row>
    <row r="400" spans="2:65" s="1" customFormat="1" ht="16.5" customHeight="1">
      <c r="B400" s="114"/>
      <c r="C400" s="157" t="s">
        <v>874</v>
      </c>
      <c r="D400" s="157" t="s">
        <v>157</v>
      </c>
      <c r="E400" s="158" t="s">
        <v>374</v>
      </c>
      <c r="F400" s="159" t="s">
        <v>375</v>
      </c>
      <c r="G400" s="160" t="s">
        <v>160</v>
      </c>
      <c r="H400" s="161">
        <v>1</v>
      </c>
      <c r="I400" s="139"/>
      <c r="J400" s="140">
        <f t="shared" si="85"/>
        <v>0</v>
      </c>
      <c r="K400" s="141"/>
      <c r="L400" s="29"/>
      <c r="M400" s="142" t="s">
        <v>1</v>
      </c>
      <c r="N400" s="113" t="s">
        <v>45</v>
      </c>
      <c r="P400" s="143">
        <f t="shared" si="86"/>
        <v>0</v>
      </c>
      <c r="Q400" s="143">
        <v>0</v>
      </c>
      <c r="R400" s="143">
        <f t="shared" si="87"/>
        <v>0</v>
      </c>
      <c r="S400" s="143">
        <v>0</v>
      </c>
      <c r="T400" s="144">
        <f t="shared" si="88"/>
        <v>0</v>
      </c>
      <c r="AR400" s="145" t="s">
        <v>224</v>
      </c>
      <c r="AT400" s="145" t="s">
        <v>157</v>
      </c>
      <c r="AU400" s="145" t="s">
        <v>88</v>
      </c>
      <c r="AY400" s="12" t="s">
        <v>156</v>
      </c>
      <c r="BE400" s="86">
        <f t="shared" si="89"/>
        <v>0</v>
      </c>
      <c r="BF400" s="86">
        <f t="shared" si="90"/>
        <v>0</v>
      </c>
      <c r="BG400" s="86">
        <f t="shared" si="91"/>
        <v>0</v>
      </c>
      <c r="BH400" s="86">
        <f t="shared" si="92"/>
        <v>0</v>
      </c>
      <c r="BI400" s="86">
        <f t="shared" si="93"/>
        <v>0</v>
      </c>
      <c r="BJ400" s="12" t="s">
        <v>88</v>
      </c>
      <c r="BK400" s="86">
        <f t="shared" si="94"/>
        <v>0</v>
      </c>
      <c r="BL400" s="12" t="s">
        <v>224</v>
      </c>
      <c r="BM400" s="145" t="s">
        <v>875</v>
      </c>
    </row>
    <row r="401" spans="2:65" s="1" customFormat="1" ht="21.75" customHeight="1">
      <c r="B401" s="114"/>
      <c r="C401" s="162" t="s">
        <v>876</v>
      </c>
      <c r="D401" s="162" t="s">
        <v>177</v>
      </c>
      <c r="E401" s="163" t="s">
        <v>378</v>
      </c>
      <c r="F401" s="164" t="s">
        <v>379</v>
      </c>
      <c r="G401" s="165" t="s">
        <v>160</v>
      </c>
      <c r="H401" s="166">
        <v>1</v>
      </c>
      <c r="I401" s="146"/>
      <c r="J401" s="147">
        <f t="shared" si="85"/>
        <v>0</v>
      </c>
      <c r="K401" s="148"/>
      <c r="L401" s="149"/>
      <c r="M401" s="150" t="s">
        <v>1</v>
      </c>
      <c r="N401" s="151" t="s">
        <v>45</v>
      </c>
      <c r="P401" s="143">
        <f t="shared" si="86"/>
        <v>0</v>
      </c>
      <c r="Q401" s="143">
        <v>0.00012</v>
      </c>
      <c r="R401" s="143">
        <f t="shared" si="87"/>
        <v>0.00012</v>
      </c>
      <c r="S401" s="143">
        <v>0</v>
      </c>
      <c r="T401" s="144">
        <f t="shared" si="88"/>
        <v>0</v>
      </c>
      <c r="AR401" s="145" t="s">
        <v>196</v>
      </c>
      <c r="AT401" s="145" t="s">
        <v>177</v>
      </c>
      <c r="AU401" s="145" t="s">
        <v>88</v>
      </c>
      <c r="AY401" s="12" t="s">
        <v>156</v>
      </c>
      <c r="BE401" s="86">
        <f t="shared" si="89"/>
        <v>0</v>
      </c>
      <c r="BF401" s="86">
        <f t="shared" si="90"/>
        <v>0</v>
      </c>
      <c r="BG401" s="86">
        <f t="shared" si="91"/>
        <v>0</v>
      </c>
      <c r="BH401" s="86">
        <f t="shared" si="92"/>
        <v>0</v>
      </c>
      <c r="BI401" s="86">
        <f t="shared" si="93"/>
        <v>0</v>
      </c>
      <c r="BJ401" s="12" t="s">
        <v>88</v>
      </c>
      <c r="BK401" s="86">
        <f t="shared" si="94"/>
        <v>0</v>
      </c>
      <c r="BL401" s="12" t="s">
        <v>224</v>
      </c>
      <c r="BM401" s="145" t="s">
        <v>877</v>
      </c>
    </row>
    <row r="402" spans="2:65" s="1" customFormat="1" ht="16.5" customHeight="1">
      <c r="B402" s="114"/>
      <c r="C402" s="162" t="s">
        <v>878</v>
      </c>
      <c r="D402" s="162" t="s">
        <v>177</v>
      </c>
      <c r="E402" s="163" t="s">
        <v>382</v>
      </c>
      <c r="F402" s="164" t="s">
        <v>383</v>
      </c>
      <c r="G402" s="165" t="s">
        <v>293</v>
      </c>
      <c r="H402" s="166">
        <v>33.1</v>
      </c>
      <c r="I402" s="146"/>
      <c r="J402" s="147">
        <f t="shared" si="85"/>
        <v>0</v>
      </c>
      <c r="K402" s="148"/>
      <c r="L402" s="149"/>
      <c r="M402" s="150" t="s">
        <v>1</v>
      </c>
      <c r="N402" s="151" t="s">
        <v>45</v>
      </c>
      <c r="P402" s="143">
        <f t="shared" si="86"/>
        <v>0</v>
      </c>
      <c r="Q402" s="143">
        <v>0.001</v>
      </c>
      <c r="R402" s="143">
        <f t="shared" si="87"/>
        <v>0.033100000000000004</v>
      </c>
      <c r="S402" s="143">
        <v>0</v>
      </c>
      <c r="T402" s="144">
        <f t="shared" si="88"/>
        <v>0</v>
      </c>
      <c r="AR402" s="145" t="s">
        <v>196</v>
      </c>
      <c r="AT402" s="145" t="s">
        <v>177</v>
      </c>
      <c r="AU402" s="145" t="s">
        <v>88</v>
      </c>
      <c r="AY402" s="12" t="s">
        <v>156</v>
      </c>
      <c r="BE402" s="86">
        <f t="shared" si="89"/>
        <v>0</v>
      </c>
      <c r="BF402" s="86">
        <f t="shared" si="90"/>
        <v>0</v>
      </c>
      <c r="BG402" s="86">
        <f t="shared" si="91"/>
        <v>0</v>
      </c>
      <c r="BH402" s="86">
        <f t="shared" si="92"/>
        <v>0</v>
      </c>
      <c r="BI402" s="86">
        <f t="shared" si="93"/>
        <v>0</v>
      </c>
      <c r="BJ402" s="12" t="s">
        <v>88</v>
      </c>
      <c r="BK402" s="86">
        <f t="shared" si="94"/>
        <v>0</v>
      </c>
      <c r="BL402" s="12" t="s">
        <v>224</v>
      </c>
      <c r="BM402" s="145" t="s">
        <v>879</v>
      </c>
    </row>
    <row r="403" spans="2:65" s="1" customFormat="1" ht="24.2" customHeight="1">
      <c r="B403" s="114"/>
      <c r="C403" s="157" t="s">
        <v>880</v>
      </c>
      <c r="D403" s="157" t="s">
        <v>157</v>
      </c>
      <c r="E403" s="158" t="s">
        <v>386</v>
      </c>
      <c r="F403" s="159" t="s">
        <v>387</v>
      </c>
      <c r="G403" s="160" t="s">
        <v>170</v>
      </c>
      <c r="H403" s="161">
        <v>2.5</v>
      </c>
      <c r="I403" s="139"/>
      <c r="J403" s="140">
        <f t="shared" si="85"/>
        <v>0</v>
      </c>
      <c r="K403" s="141"/>
      <c r="L403" s="29"/>
      <c r="M403" s="142" t="s">
        <v>1</v>
      </c>
      <c r="N403" s="113" t="s">
        <v>45</v>
      </c>
      <c r="P403" s="143">
        <f t="shared" si="86"/>
        <v>0</v>
      </c>
      <c r="Q403" s="143">
        <v>0</v>
      </c>
      <c r="R403" s="143">
        <f t="shared" si="87"/>
        <v>0</v>
      </c>
      <c r="S403" s="143">
        <v>0</v>
      </c>
      <c r="T403" s="144">
        <f t="shared" si="88"/>
        <v>0</v>
      </c>
      <c r="AR403" s="145" t="s">
        <v>224</v>
      </c>
      <c r="AT403" s="145" t="s">
        <v>157</v>
      </c>
      <c r="AU403" s="145" t="s">
        <v>88</v>
      </c>
      <c r="AY403" s="12" t="s">
        <v>156</v>
      </c>
      <c r="BE403" s="86">
        <f t="shared" si="89"/>
        <v>0</v>
      </c>
      <c r="BF403" s="86">
        <f t="shared" si="90"/>
        <v>0</v>
      </c>
      <c r="BG403" s="86">
        <f t="shared" si="91"/>
        <v>0</v>
      </c>
      <c r="BH403" s="86">
        <f t="shared" si="92"/>
        <v>0</v>
      </c>
      <c r="BI403" s="86">
        <f t="shared" si="93"/>
        <v>0</v>
      </c>
      <c r="BJ403" s="12" t="s">
        <v>88</v>
      </c>
      <c r="BK403" s="86">
        <f t="shared" si="94"/>
        <v>0</v>
      </c>
      <c r="BL403" s="12" t="s">
        <v>224</v>
      </c>
      <c r="BM403" s="145" t="s">
        <v>881</v>
      </c>
    </row>
    <row r="404" spans="2:65" s="1" customFormat="1" ht="24.2" customHeight="1">
      <c r="B404" s="114"/>
      <c r="C404" s="157" t="s">
        <v>882</v>
      </c>
      <c r="D404" s="157" t="s">
        <v>157</v>
      </c>
      <c r="E404" s="158" t="s">
        <v>390</v>
      </c>
      <c r="F404" s="159" t="s">
        <v>391</v>
      </c>
      <c r="G404" s="160" t="s">
        <v>170</v>
      </c>
      <c r="H404" s="161">
        <v>23.5</v>
      </c>
      <c r="I404" s="139"/>
      <c r="J404" s="140">
        <f t="shared" si="85"/>
        <v>0</v>
      </c>
      <c r="K404" s="141"/>
      <c r="L404" s="29"/>
      <c r="M404" s="142" t="s">
        <v>1</v>
      </c>
      <c r="N404" s="113" t="s">
        <v>45</v>
      </c>
      <c r="P404" s="143">
        <f t="shared" si="86"/>
        <v>0</v>
      </c>
      <c r="Q404" s="143">
        <v>0</v>
      </c>
      <c r="R404" s="143">
        <f t="shared" si="87"/>
        <v>0</v>
      </c>
      <c r="S404" s="143">
        <v>0</v>
      </c>
      <c r="T404" s="144">
        <f t="shared" si="88"/>
        <v>0</v>
      </c>
      <c r="AR404" s="145" t="s">
        <v>224</v>
      </c>
      <c r="AT404" s="145" t="s">
        <v>157</v>
      </c>
      <c r="AU404" s="145" t="s">
        <v>88</v>
      </c>
      <c r="AY404" s="12" t="s">
        <v>156</v>
      </c>
      <c r="BE404" s="86">
        <f t="shared" si="89"/>
        <v>0</v>
      </c>
      <c r="BF404" s="86">
        <f t="shared" si="90"/>
        <v>0</v>
      </c>
      <c r="BG404" s="86">
        <f t="shared" si="91"/>
        <v>0</v>
      </c>
      <c r="BH404" s="86">
        <f t="shared" si="92"/>
        <v>0</v>
      </c>
      <c r="BI404" s="86">
        <f t="shared" si="93"/>
        <v>0</v>
      </c>
      <c r="BJ404" s="12" t="s">
        <v>88</v>
      </c>
      <c r="BK404" s="86">
        <f t="shared" si="94"/>
        <v>0</v>
      </c>
      <c r="BL404" s="12" t="s">
        <v>224</v>
      </c>
      <c r="BM404" s="145" t="s">
        <v>883</v>
      </c>
    </row>
    <row r="405" spans="2:65" s="1" customFormat="1" ht="24.2" customHeight="1">
      <c r="B405" s="114"/>
      <c r="C405" s="162" t="s">
        <v>884</v>
      </c>
      <c r="D405" s="162" t="s">
        <v>177</v>
      </c>
      <c r="E405" s="163" t="s">
        <v>394</v>
      </c>
      <c r="F405" s="164" t="s">
        <v>395</v>
      </c>
      <c r="G405" s="165" t="s">
        <v>160</v>
      </c>
      <c r="H405" s="166">
        <v>1</v>
      </c>
      <c r="I405" s="146"/>
      <c r="J405" s="147">
        <f t="shared" si="85"/>
        <v>0</v>
      </c>
      <c r="K405" s="148"/>
      <c r="L405" s="149"/>
      <c r="M405" s="150" t="s">
        <v>1</v>
      </c>
      <c r="N405" s="151" t="s">
        <v>45</v>
      </c>
      <c r="P405" s="143">
        <f t="shared" si="86"/>
        <v>0</v>
      </c>
      <c r="Q405" s="143">
        <v>0.00015</v>
      </c>
      <c r="R405" s="143">
        <f t="shared" si="87"/>
        <v>0.00015</v>
      </c>
      <c r="S405" s="143">
        <v>0</v>
      </c>
      <c r="T405" s="144">
        <f t="shared" si="88"/>
        <v>0</v>
      </c>
      <c r="AR405" s="145" t="s">
        <v>196</v>
      </c>
      <c r="AT405" s="145" t="s">
        <v>177</v>
      </c>
      <c r="AU405" s="145" t="s">
        <v>88</v>
      </c>
      <c r="AY405" s="12" t="s">
        <v>156</v>
      </c>
      <c r="BE405" s="86">
        <f t="shared" si="89"/>
        <v>0</v>
      </c>
      <c r="BF405" s="86">
        <f t="shared" si="90"/>
        <v>0</v>
      </c>
      <c r="BG405" s="86">
        <f t="shared" si="91"/>
        <v>0</v>
      </c>
      <c r="BH405" s="86">
        <f t="shared" si="92"/>
        <v>0</v>
      </c>
      <c r="BI405" s="86">
        <f t="shared" si="93"/>
        <v>0</v>
      </c>
      <c r="BJ405" s="12" t="s">
        <v>88</v>
      </c>
      <c r="BK405" s="86">
        <f t="shared" si="94"/>
        <v>0</v>
      </c>
      <c r="BL405" s="12" t="s">
        <v>224</v>
      </c>
      <c r="BM405" s="145" t="s">
        <v>885</v>
      </c>
    </row>
    <row r="406" spans="2:65" s="1" customFormat="1" ht="16.5" customHeight="1">
      <c r="B406" s="114"/>
      <c r="C406" s="157" t="s">
        <v>886</v>
      </c>
      <c r="D406" s="157" t="s">
        <v>157</v>
      </c>
      <c r="E406" s="158" t="s">
        <v>398</v>
      </c>
      <c r="F406" s="159" t="s">
        <v>399</v>
      </c>
      <c r="G406" s="160" t="s">
        <v>160</v>
      </c>
      <c r="H406" s="161">
        <v>2</v>
      </c>
      <c r="I406" s="139"/>
      <c r="J406" s="140">
        <f t="shared" si="85"/>
        <v>0</v>
      </c>
      <c r="K406" s="141"/>
      <c r="L406" s="29"/>
      <c r="M406" s="142" t="s">
        <v>1</v>
      </c>
      <c r="N406" s="113" t="s">
        <v>45</v>
      </c>
      <c r="P406" s="143">
        <f t="shared" si="86"/>
        <v>0</v>
      </c>
      <c r="Q406" s="143">
        <v>0</v>
      </c>
      <c r="R406" s="143">
        <f t="shared" si="87"/>
        <v>0</v>
      </c>
      <c r="S406" s="143">
        <v>0</v>
      </c>
      <c r="T406" s="144">
        <f t="shared" si="88"/>
        <v>0</v>
      </c>
      <c r="AR406" s="145" t="s">
        <v>224</v>
      </c>
      <c r="AT406" s="145" t="s">
        <v>157</v>
      </c>
      <c r="AU406" s="145" t="s">
        <v>88</v>
      </c>
      <c r="AY406" s="12" t="s">
        <v>156</v>
      </c>
      <c r="BE406" s="86">
        <f t="shared" si="89"/>
        <v>0</v>
      </c>
      <c r="BF406" s="86">
        <f t="shared" si="90"/>
        <v>0</v>
      </c>
      <c r="BG406" s="86">
        <f t="shared" si="91"/>
        <v>0</v>
      </c>
      <c r="BH406" s="86">
        <f t="shared" si="92"/>
        <v>0</v>
      </c>
      <c r="BI406" s="86">
        <f t="shared" si="93"/>
        <v>0</v>
      </c>
      <c r="BJ406" s="12" t="s">
        <v>88</v>
      </c>
      <c r="BK406" s="86">
        <f t="shared" si="94"/>
        <v>0</v>
      </c>
      <c r="BL406" s="12" t="s">
        <v>224</v>
      </c>
      <c r="BM406" s="145" t="s">
        <v>887</v>
      </c>
    </row>
    <row r="407" spans="2:65" s="1" customFormat="1" ht="24.2" customHeight="1">
      <c r="B407" s="114"/>
      <c r="C407" s="162" t="s">
        <v>888</v>
      </c>
      <c r="D407" s="162" t="s">
        <v>177</v>
      </c>
      <c r="E407" s="163" t="s">
        <v>402</v>
      </c>
      <c r="F407" s="164" t="s">
        <v>403</v>
      </c>
      <c r="G407" s="165" t="s">
        <v>160</v>
      </c>
      <c r="H407" s="166">
        <v>1</v>
      </c>
      <c r="I407" s="146"/>
      <c r="J407" s="147">
        <f t="shared" si="85"/>
        <v>0</v>
      </c>
      <c r="K407" s="148"/>
      <c r="L407" s="149"/>
      <c r="M407" s="150" t="s">
        <v>1</v>
      </c>
      <c r="N407" s="151" t="s">
        <v>45</v>
      </c>
      <c r="P407" s="143">
        <f t="shared" si="86"/>
        <v>0</v>
      </c>
      <c r="Q407" s="143">
        <v>0.00015</v>
      </c>
      <c r="R407" s="143">
        <f t="shared" si="87"/>
        <v>0.00015</v>
      </c>
      <c r="S407" s="143">
        <v>0</v>
      </c>
      <c r="T407" s="144">
        <f t="shared" si="88"/>
        <v>0</v>
      </c>
      <c r="AR407" s="145" t="s">
        <v>196</v>
      </c>
      <c r="AT407" s="145" t="s">
        <v>177</v>
      </c>
      <c r="AU407" s="145" t="s">
        <v>88</v>
      </c>
      <c r="AY407" s="12" t="s">
        <v>156</v>
      </c>
      <c r="BE407" s="86">
        <f t="shared" si="89"/>
        <v>0</v>
      </c>
      <c r="BF407" s="86">
        <f t="shared" si="90"/>
        <v>0</v>
      </c>
      <c r="BG407" s="86">
        <f t="shared" si="91"/>
        <v>0</v>
      </c>
      <c r="BH407" s="86">
        <f t="shared" si="92"/>
        <v>0</v>
      </c>
      <c r="BI407" s="86">
        <f t="shared" si="93"/>
        <v>0</v>
      </c>
      <c r="BJ407" s="12" t="s">
        <v>88</v>
      </c>
      <c r="BK407" s="86">
        <f t="shared" si="94"/>
        <v>0</v>
      </c>
      <c r="BL407" s="12" t="s">
        <v>224</v>
      </c>
      <c r="BM407" s="145" t="s">
        <v>889</v>
      </c>
    </row>
    <row r="408" spans="2:65" s="1" customFormat="1" ht="16.5" customHeight="1">
      <c r="B408" s="114"/>
      <c r="C408" s="162" t="s">
        <v>890</v>
      </c>
      <c r="D408" s="162" t="s">
        <v>177</v>
      </c>
      <c r="E408" s="163" t="s">
        <v>406</v>
      </c>
      <c r="F408" s="164" t="s">
        <v>407</v>
      </c>
      <c r="G408" s="165" t="s">
        <v>160</v>
      </c>
      <c r="H408" s="166">
        <v>1</v>
      </c>
      <c r="I408" s="146"/>
      <c r="J408" s="147">
        <f t="shared" si="85"/>
        <v>0</v>
      </c>
      <c r="K408" s="148"/>
      <c r="L408" s="149"/>
      <c r="M408" s="150" t="s">
        <v>1</v>
      </c>
      <c r="N408" s="151" t="s">
        <v>45</v>
      </c>
      <c r="P408" s="143">
        <f t="shared" si="86"/>
        <v>0</v>
      </c>
      <c r="Q408" s="143">
        <v>0</v>
      </c>
      <c r="R408" s="143">
        <f t="shared" si="87"/>
        <v>0</v>
      </c>
      <c r="S408" s="143">
        <v>0</v>
      </c>
      <c r="T408" s="144">
        <f t="shared" si="88"/>
        <v>0</v>
      </c>
      <c r="AR408" s="145" t="s">
        <v>196</v>
      </c>
      <c r="AT408" s="145" t="s">
        <v>177</v>
      </c>
      <c r="AU408" s="145" t="s">
        <v>88</v>
      </c>
      <c r="AY408" s="12" t="s">
        <v>156</v>
      </c>
      <c r="BE408" s="86">
        <f t="shared" si="89"/>
        <v>0</v>
      </c>
      <c r="BF408" s="86">
        <f t="shared" si="90"/>
        <v>0</v>
      </c>
      <c r="BG408" s="86">
        <f t="shared" si="91"/>
        <v>0</v>
      </c>
      <c r="BH408" s="86">
        <f t="shared" si="92"/>
        <v>0</v>
      </c>
      <c r="BI408" s="86">
        <f t="shared" si="93"/>
        <v>0</v>
      </c>
      <c r="BJ408" s="12" t="s">
        <v>88</v>
      </c>
      <c r="BK408" s="86">
        <f t="shared" si="94"/>
        <v>0</v>
      </c>
      <c r="BL408" s="12" t="s">
        <v>224</v>
      </c>
      <c r="BM408" s="145" t="s">
        <v>891</v>
      </c>
    </row>
    <row r="409" spans="2:65" s="1" customFormat="1" ht="24.2" customHeight="1">
      <c r="B409" s="114"/>
      <c r="C409" s="157" t="s">
        <v>892</v>
      </c>
      <c r="D409" s="157" t="s">
        <v>157</v>
      </c>
      <c r="E409" s="158" t="s">
        <v>197</v>
      </c>
      <c r="F409" s="159" t="s">
        <v>198</v>
      </c>
      <c r="G409" s="160" t="s">
        <v>160</v>
      </c>
      <c r="H409" s="161">
        <v>1</v>
      </c>
      <c r="I409" s="139"/>
      <c r="J409" s="140">
        <f t="shared" si="85"/>
        <v>0</v>
      </c>
      <c r="K409" s="141"/>
      <c r="L409" s="29"/>
      <c r="M409" s="142" t="s">
        <v>1</v>
      </c>
      <c r="N409" s="113" t="s">
        <v>45</v>
      </c>
      <c r="P409" s="143">
        <f t="shared" si="86"/>
        <v>0</v>
      </c>
      <c r="Q409" s="143">
        <v>0</v>
      </c>
      <c r="R409" s="143">
        <f t="shared" si="87"/>
        <v>0</v>
      </c>
      <c r="S409" s="143">
        <v>0</v>
      </c>
      <c r="T409" s="144">
        <f t="shared" si="88"/>
        <v>0</v>
      </c>
      <c r="AR409" s="145" t="s">
        <v>224</v>
      </c>
      <c r="AT409" s="145" t="s">
        <v>157</v>
      </c>
      <c r="AU409" s="145" t="s">
        <v>88</v>
      </c>
      <c r="AY409" s="12" t="s">
        <v>156</v>
      </c>
      <c r="BE409" s="86">
        <f t="shared" si="89"/>
        <v>0</v>
      </c>
      <c r="BF409" s="86">
        <f t="shared" si="90"/>
        <v>0</v>
      </c>
      <c r="BG409" s="86">
        <f t="shared" si="91"/>
        <v>0</v>
      </c>
      <c r="BH409" s="86">
        <f t="shared" si="92"/>
        <v>0</v>
      </c>
      <c r="BI409" s="86">
        <f t="shared" si="93"/>
        <v>0</v>
      </c>
      <c r="BJ409" s="12" t="s">
        <v>88</v>
      </c>
      <c r="BK409" s="86">
        <f t="shared" si="94"/>
        <v>0</v>
      </c>
      <c r="BL409" s="12" t="s">
        <v>224</v>
      </c>
      <c r="BM409" s="145" t="s">
        <v>893</v>
      </c>
    </row>
    <row r="410" spans="2:65" s="1" customFormat="1" ht="16.5" customHeight="1">
      <c r="B410" s="114"/>
      <c r="C410" s="162" t="s">
        <v>894</v>
      </c>
      <c r="D410" s="162" t="s">
        <v>177</v>
      </c>
      <c r="E410" s="163" t="s">
        <v>412</v>
      </c>
      <c r="F410" s="164" t="s">
        <v>413</v>
      </c>
      <c r="G410" s="165" t="s">
        <v>160</v>
      </c>
      <c r="H410" s="166">
        <v>172</v>
      </c>
      <c r="I410" s="146"/>
      <c r="J410" s="147">
        <f t="shared" si="85"/>
        <v>0</v>
      </c>
      <c r="K410" s="148"/>
      <c r="L410" s="149"/>
      <c r="M410" s="150" t="s">
        <v>1</v>
      </c>
      <c r="N410" s="151" t="s">
        <v>45</v>
      </c>
      <c r="P410" s="143">
        <f t="shared" si="86"/>
        <v>0</v>
      </c>
      <c r="Q410" s="143">
        <v>0.00311</v>
      </c>
      <c r="R410" s="143">
        <f t="shared" si="87"/>
        <v>0.53492</v>
      </c>
      <c r="S410" s="143">
        <v>0</v>
      </c>
      <c r="T410" s="144">
        <f t="shared" si="88"/>
        <v>0</v>
      </c>
      <c r="AR410" s="145" t="s">
        <v>196</v>
      </c>
      <c r="AT410" s="145" t="s">
        <v>177</v>
      </c>
      <c r="AU410" s="145" t="s">
        <v>88</v>
      </c>
      <c r="AY410" s="12" t="s">
        <v>156</v>
      </c>
      <c r="BE410" s="86">
        <f t="shared" si="89"/>
        <v>0</v>
      </c>
      <c r="BF410" s="86">
        <f t="shared" si="90"/>
        <v>0</v>
      </c>
      <c r="BG410" s="86">
        <f t="shared" si="91"/>
        <v>0</v>
      </c>
      <c r="BH410" s="86">
        <f t="shared" si="92"/>
        <v>0</v>
      </c>
      <c r="BI410" s="86">
        <f t="shared" si="93"/>
        <v>0</v>
      </c>
      <c r="BJ410" s="12" t="s">
        <v>88</v>
      </c>
      <c r="BK410" s="86">
        <f t="shared" si="94"/>
        <v>0</v>
      </c>
      <c r="BL410" s="12" t="s">
        <v>224</v>
      </c>
      <c r="BM410" s="145" t="s">
        <v>895</v>
      </c>
    </row>
    <row r="411" spans="2:65" s="1" customFormat="1" ht="16.5" customHeight="1">
      <c r="B411" s="114"/>
      <c r="C411" s="162" t="s">
        <v>896</v>
      </c>
      <c r="D411" s="162" t="s">
        <v>177</v>
      </c>
      <c r="E411" s="163" t="s">
        <v>416</v>
      </c>
      <c r="F411" s="164" t="s">
        <v>417</v>
      </c>
      <c r="G411" s="165" t="s">
        <v>293</v>
      </c>
      <c r="H411" s="166">
        <v>50</v>
      </c>
      <c r="I411" s="146"/>
      <c r="J411" s="147">
        <f t="shared" si="85"/>
        <v>0</v>
      </c>
      <c r="K411" s="148"/>
      <c r="L411" s="149"/>
      <c r="M411" s="150" t="s">
        <v>1</v>
      </c>
      <c r="N411" s="151" t="s">
        <v>45</v>
      </c>
      <c r="P411" s="143">
        <f t="shared" si="86"/>
        <v>0</v>
      </c>
      <c r="Q411" s="143">
        <v>0.001</v>
      </c>
      <c r="R411" s="143">
        <f t="shared" si="87"/>
        <v>0.05</v>
      </c>
      <c r="S411" s="143">
        <v>0</v>
      </c>
      <c r="T411" s="144">
        <f t="shared" si="88"/>
        <v>0</v>
      </c>
      <c r="AR411" s="145" t="s">
        <v>196</v>
      </c>
      <c r="AT411" s="145" t="s">
        <v>177</v>
      </c>
      <c r="AU411" s="145" t="s">
        <v>88</v>
      </c>
      <c r="AY411" s="12" t="s">
        <v>156</v>
      </c>
      <c r="BE411" s="86">
        <f t="shared" si="89"/>
        <v>0</v>
      </c>
      <c r="BF411" s="86">
        <f t="shared" si="90"/>
        <v>0</v>
      </c>
      <c r="BG411" s="86">
        <f t="shared" si="91"/>
        <v>0</v>
      </c>
      <c r="BH411" s="86">
        <f t="shared" si="92"/>
        <v>0</v>
      </c>
      <c r="BI411" s="86">
        <f t="shared" si="93"/>
        <v>0</v>
      </c>
      <c r="BJ411" s="12" t="s">
        <v>88</v>
      </c>
      <c r="BK411" s="86">
        <f t="shared" si="94"/>
        <v>0</v>
      </c>
      <c r="BL411" s="12" t="s">
        <v>224</v>
      </c>
      <c r="BM411" s="145" t="s">
        <v>897</v>
      </c>
    </row>
    <row r="412" spans="2:65" s="1" customFormat="1" ht="21.75" customHeight="1">
      <c r="B412" s="114"/>
      <c r="C412" s="162" t="s">
        <v>898</v>
      </c>
      <c r="D412" s="162" t="s">
        <v>177</v>
      </c>
      <c r="E412" s="163" t="s">
        <v>420</v>
      </c>
      <c r="F412" s="164" t="s">
        <v>421</v>
      </c>
      <c r="G412" s="165" t="s">
        <v>422</v>
      </c>
      <c r="H412" s="166">
        <v>4.9</v>
      </c>
      <c r="I412" s="146"/>
      <c r="J412" s="147">
        <f t="shared" si="85"/>
        <v>0</v>
      </c>
      <c r="K412" s="148"/>
      <c r="L412" s="149"/>
      <c r="M412" s="150" t="s">
        <v>1</v>
      </c>
      <c r="N412" s="151" t="s">
        <v>45</v>
      </c>
      <c r="P412" s="143">
        <f t="shared" si="86"/>
        <v>0</v>
      </c>
      <c r="Q412" s="143">
        <v>0</v>
      </c>
      <c r="R412" s="143">
        <f t="shared" si="87"/>
        <v>0</v>
      </c>
      <c r="S412" s="143">
        <v>0</v>
      </c>
      <c r="T412" s="144">
        <f t="shared" si="88"/>
        <v>0</v>
      </c>
      <c r="AR412" s="145" t="s">
        <v>196</v>
      </c>
      <c r="AT412" s="145" t="s">
        <v>177</v>
      </c>
      <c r="AU412" s="145" t="s">
        <v>88</v>
      </c>
      <c r="AY412" s="12" t="s">
        <v>156</v>
      </c>
      <c r="BE412" s="86">
        <f t="shared" si="89"/>
        <v>0</v>
      </c>
      <c r="BF412" s="86">
        <f t="shared" si="90"/>
        <v>0</v>
      </c>
      <c r="BG412" s="86">
        <f t="shared" si="91"/>
        <v>0</v>
      </c>
      <c r="BH412" s="86">
        <f t="shared" si="92"/>
        <v>0</v>
      </c>
      <c r="BI412" s="86">
        <f t="shared" si="93"/>
        <v>0</v>
      </c>
      <c r="BJ412" s="12" t="s">
        <v>88</v>
      </c>
      <c r="BK412" s="86">
        <f t="shared" si="94"/>
        <v>0</v>
      </c>
      <c r="BL412" s="12" t="s">
        <v>224</v>
      </c>
      <c r="BM412" s="145" t="s">
        <v>899</v>
      </c>
    </row>
    <row r="413" spans="2:65" s="1" customFormat="1" ht="24.2" customHeight="1">
      <c r="B413" s="114"/>
      <c r="C413" s="162" t="s">
        <v>900</v>
      </c>
      <c r="D413" s="162" t="s">
        <v>177</v>
      </c>
      <c r="E413" s="163" t="s">
        <v>425</v>
      </c>
      <c r="F413" s="164" t="s">
        <v>426</v>
      </c>
      <c r="G413" s="165" t="s">
        <v>160</v>
      </c>
      <c r="H413" s="166">
        <v>2</v>
      </c>
      <c r="I413" s="146"/>
      <c r="J413" s="147">
        <f t="shared" si="85"/>
        <v>0</v>
      </c>
      <c r="K413" s="148"/>
      <c r="L413" s="149"/>
      <c r="M413" s="150" t="s">
        <v>1</v>
      </c>
      <c r="N413" s="151" t="s">
        <v>45</v>
      </c>
      <c r="P413" s="143">
        <f t="shared" si="86"/>
        <v>0</v>
      </c>
      <c r="Q413" s="143">
        <v>0</v>
      </c>
      <c r="R413" s="143">
        <f t="shared" si="87"/>
        <v>0</v>
      </c>
      <c r="S413" s="143">
        <v>0</v>
      </c>
      <c r="T413" s="144">
        <f t="shared" si="88"/>
        <v>0</v>
      </c>
      <c r="AR413" s="145" t="s">
        <v>196</v>
      </c>
      <c r="AT413" s="145" t="s">
        <v>177</v>
      </c>
      <c r="AU413" s="145" t="s">
        <v>88</v>
      </c>
      <c r="AY413" s="12" t="s">
        <v>156</v>
      </c>
      <c r="BE413" s="86">
        <f t="shared" si="89"/>
        <v>0</v>
      </c>
      <c r="BF413" s="86">
        <f t="shared" si="90"/>
        <v>0</v>
      </c>
      <c r="BG413" s="86">
        <f t="shared" si="91"/>
        <v>0</v>
      </c>
      <c r="BH413" s="86">
        <f t="shared" si="92"/>
        <v>0</v>
      </c>
      <c r="BI413" s="86">
        <f t="shared" si="93"/>
        <v>0</v>
      </c>
      <c r="BJ413" s="12" t="s">
        <v>88</v>
      </c>
      <c r="BK413" s="86">
        <f t="shared" si="94"/>
        <v>0</v>
      </c>
      <c r="BL413" s="12" t="s">
        <v>224</v>
      </c>
      <c r="BM413" s="145" t="s">
        <v>901</v>
      </c>
    </row>
    <row r="414" spans="2:65" s="1" customFormat="1" ht="16.5" customHeight="1">
      <c r="B414" s="114"/>
      <c r="C414" s="157" t="s">
        <v>902</v>
      </c>
      <c r="D414" s="157" t="s">
        <v>157</v>
      </c>
      <c r="E414" s="158" t="s">
        <v>429</v>
      </c>
      <c r="F414" s="159" t="s">
        <v>430</v>
      </c>
      <c r="G414" s="160" t="s">
        <v>323</v>
      </c>
      <c r="H414" s="161">
        <v>20</v>
      </c>
      <c r="I414" s="139"/>
      <c r="J414" s="140">
        <f t="shared" si="85"/>
        <v>0</v>
      </c>
      <c r="K414" s="141"/>
      <c r="L414" s="29"/>
      <c r="M414" s="142" t="s">
        <v>1</v>
      </c>
      <c r="N414" s="113" t="s">
        <v>45</v>
      </c>
      <c r="P414" s="143">
        <f t="shared" si="86"/>
        <v>0</v>
      </c>
      <c r="Q414" s="143">
        <v>0</v>
      </c>
      <c r="R414" s="143">
        <f t="shared" si="87"/>
        <v>0</v>
      </c>
      <c r="S414" s="143">
        <v>0</v>
      </c>
      <c r="T414" s="144">
        <f t="shared" si="88"/>
        <v>0</v>
      </c>
      <c r="AR414" s="145" t="s">
        <v>224</v>
      </c>
      <c r="AT414" s="145" t="s">
        <v>157</v>
      </c>
      <c r="AU414" s="145" t="s">
        <v>88</v>
      </c>
      <c r="AY414" s="12" t="s">
        <v>156</v>
      </c>
      <c r="BE414" s="86">
        <f t="shared" si="89"/>
        <v>0</v>
      </c>
      <c r="BF414" s="86">
        <f t="shared" si="90"/>
        <v>0</v>
      </c>
      <c r="BG414" s="86">
        <f t="shared" si="91"/>
        <v>0</v>
      </c>
      <c r="BH414" s="86">
        <f t="shared" si="92"/>
        <v>0</v>
      </c>
      <c r="BI414" s="86">
        <f t="shared" si="93"/>
        <v>0</v>
      </c>
      <c r="BJ414" s="12" t="s">
        <v>88</v>
      </c>
      <c r="BK414" s="86">
        <f t="shared" si="94"/>
        <v>0</v>
      </c>
      <c r="BL414" s="12" t="s">
        <v>224</v>
      </c>
      <c r="BM414" s="145" t="s">
        <v>903</v>
      </c>
    </row>
    <row r="415" spans="2:63" s="10" customFormat="1" ht="25.9" customHeight="1">
      <c r="B415" s="129"/>
      <c r="D415" s="130" t="s">
        <v>79</v>
      </c>
      <c r="E415" s="131" t="s">
        <v>904</v>
      </c>
      <c r="F415" s="131" t="s">
        <v>905</v>
      </c>
      <c r="I415" s="132"/>
      <c r="J415" s="133">
        <f>BK415</f>
        <v>0</v>
      </c>
      <c r="L415" s="129"/>
      <c r="M415" s="134"/>
      <c r="P415" s="135">
        <f>SUM(P416:P444)</f>
        <v>0</v>
      </c>
      <c r="R415" s="135">
        <f>SUM(R416:R444)</f>
        <v>42.184225</v>
      </c>
      <c r="T415" s="136">
        <f>SUM(T416:T444)</f>
        <v>4.00875</v>
      </c>
      <c r="AR415" s="130" t="s">
        <v>88</v>
      </c>
      <c r="AT415" s="137" t="s">
        <v>79</v>
      </c>
      <c r="AU415" s="137" t="s">
        <v>80</v>
      </c>
      <c r="AY415" s="130" t="s">
        <v>156</v>
      </c>
      <c r="BK415" s="138">
        <f>SUM(BK416:BK444)</f>
        <v>0</v>
      </c>
    </row>
    <row r="416" spans="2:65" s="1" customFormat="1" ht="21.75" customHeight="1">
      <c r="B416" s="114"/>
      <c r="C416" s="157" t="s">
        <v>906</v>
      </c>
      <c r="D416" s="157" t="s">
        <v>157</v>
      </c>
      <c r="E416" s="158" t="s">
        <v>227</v>
      </c>
      <c r="F416" s="159" t="s">
        <v>228</v>
      </c>
      <c r="G416" s="160" t="s">
        <v>194</v>
      </c>
      <c r="H416" s="161">
        <v>35</v>
      </c>
      <c r="I416" s="139"/>
      <c r="J416" s="140">
        <f aca="true" t="shared" si="95" ref="J416:J444">ROUND(I416*H416,2)</f>
        <v>0</v>
      </c>
      <c r="K416" s="141"/>
      <c r="L416" s="29"/>
      <c r="M416" s="142" t="s">
        <v>1</v>
      </c>
      <c r="N416" s="113" t="s">
        <v>45</v>
      </c>
      <c r="P416" s="143">
        <f aca="true" t="shared" si="96" ref="P416:P444">O416*H416</f>
        <v>0</v>
      </c>
      <c r="Q416" s="143">
        <v>0</v>
      </c>
      <c r="R416" s="143">
        <f aca="true" t="shared" si="97" ref="R416:R444">Q416*H416</f>
        <v>0</v>
      </c>
      <c r="S416" s="143">
        <v>0</v>
      </c>
      <c r="T416" s="144">
        <f aca="true" t="shared" si="98" ref="T416:T444">S416*H416</f>
        <v>0</v>
      </c>
      <c r="AR416" s="145" t="s">
        <v>224</v>
      </c>
      <c r="AT416" s="145" t="s">
        <v>157</v>
      </c>
      <c r="AU416" s="145" t="s">
        <v>88</v>
      </c>
      <c r="AY416" s="12" t="s">
        <v>156</v>
      </c>
      <c r="BE416" s="86">
        <f aca="true" t="shared" si="99" ref="BE416:BE444">IF(N416="základní",J416,0)</f>
        <v>0</v>
      </c>
      <c r="BF416" s="86">
        <f aca="true" t="shared" si="100" ref="BF416:BF444">IF(N416="snížená",J416,0)</f>
        <v>0</v>
      </c>
      <c r="BG416" s="86">
        <f aca="true" t="shared" si="101" ref="BG416:BG444">IF(N416="zákl. přenesená",J416,0)</f>
        <v>0</v>
      </c>
      <c r="BH416" s="86">
        <f aca="true" t="shared" si="102" ref="BH416:BH444">IF(N416="sníž. přenesená",J416,0)</f>
        <v>0</v>
      </c>
      <c r="BI416" s="86">
        <f aca="true" t="shared" si="103" ref="BI416:BI444">IF(N416="nulová",J416,0)</f>
        <v>0</v>
      </c>
      <c r="BJ416" s="12" t="s">
        <v>88</v>
      </c>
      <c r="BK416" s="86">
        <f aca="true" t="shared" si="104" ref="BK416:BK444">ROUND(I416*H416,2)</f>
        <v>0</v>
      </c>
      <c r="BL416" s="12" t="s">
        <v>224</v>
      </c>
      <c r="BM416" s="145" t="s">
        <v>907</v>
      </c>
    </row>
    <row r="417" spans="2:65" s="1" customFormat="1" ht="16.5" customHeight="1">
      <c r="B417" s="114"/>
      <c r="C417" s="157" t="s">
        <v>908</v>
      </c>
      <c r="D417" s="157" t="s">
        <v>157</v>
      </c>
      <c r="E417" s="158" t="s">
        <v>231</v>
      </c>
      <c r="F417" s="159" t="s">
        <v>232</v>
      </c>
      <c r="G417" s="160" t="s">
        <v>194</v>
      </c>
      <c r="H417" s="161">
        <v>35</v>
      </c>
      <c r="I417" s="139"/>
      <c r="J417" s="140">
        <f t="shared" si="95"/>
        <v>0</v>
      </c>
      <c r="K417" s="141"/>
      <c r="L417" s="29"/>
      <c r="M417" s="142" t="s">
        <v>1</v>
      </c>
      <c r="N417" s="113" t="s">
        <v>45</v>
      </c>
      <c r="P417" s="143">
        <f t="shared" si="96"/>
        <v>0</v>
      </c>
      <c r="Q417" s="143">
        <v>0</v>
      </c>
      <c r="R417" s="143">
        <f t="shared" si="97"/>
        <v>0</v>
      </c>
      <c r="S417" s="143">
        <v>0</v>
      </c>
      <c r="T417" s="144">
        <f t="shared" si="98"/>
        <v>0</v>
      </c>
      <c r="AR417" s="145" t="s">
        <v>224</v>
      </c>
      <c r="AT417" s="145" t="s">
        <v>157</v>
      </c>
      <c r="AU417" s="145" t="s">
        <v>88</v>
      </c>
      <c r="AY417" s="12" t="s">
        <v>156</v>
      </c>
      <c r="BE417" s="86">
        <f t="shared" si="99"/>
        <v>0</v>
      </c>
      <c r="BF417" s="86">
        <f t="shared" si="100"/>
        <v>0</v>
      </c>
      <c r="BG417" s="86">
        <f t="shared" si="101"/>
        <v>0</v>
      </c>
      <c r="BH417" s="86">
        <f t="shared" si="102"/>
        <v>0</v>
      </c>
      <c r="BI417" s="86">
        <f t="shared" si="103"/>
        <v>0</v>
      </c>
      <c r="BJ417" s="12" t="s">
        <v>88</v>
      </c>
      <c r="BK417" s="86">
        <f t="shared" si="104"/>
        <v>0</v>
      </c>
      <c r="BL417" s="12" t="s">
        <v>224</v>
      </c>
      <c r="BM417" s="145" t="s">
        <v>909</v>
      </c>
    </row>
    <row r="418" spans="2:65" s="1" customFormat="1" ht="33" customHeight="1">
      <c r="B418" s="114"/>
      <c r="C418" s="157" t="s">
        <v>910</v>
      </c>
      <c r="D418" s="157" t="s">
        <v>157</v>
      </c>
      <c r="E418" s="158" t="s">
        <v>626</v>
      </c>
      <c r="F418" s="159" t="s">
        <v>627</v>
      </c>
      <c r="G418" s="160" t="s">
        <v>160</v>
      </c>
      <c r="H418" s="161">
        <v>3</v>
      </c>
      <c r="I418" s="139"/>
      <c r="J418" s="140">
        <f t="shared" si="95"/>
        <v>0</v>
      </c>
      <c r="K418" s="141"/>
      <c r="L418" s="29"/>
      <c r="M418" s="142" t="s">
        <v>1</v>
      </c>
      <c r="N418" s="113" t="s">
        <v>45</v>
      </c>
      <c r="P418" s="143">
        <f t="shared" si="96"/>
        <v>0</v>
      </c>
      <c r="Q418" s="143">
        <v>0</v>
      </c>
      <c r="R418" s="143">
        <f t="shared" si="97"/>
        <v>0</v>
      </c>
      <c r="S418" s="143">
        <v>0</v>
      </c>
      <c r="T418" s="144">
        <f t="shared" si="98"/>
        <v>0</v>
      </c>
      <c r="AR418" s="145" t="s">
        <v>224</v>
      </c>
      <c r="AT418" s="145" t="s">
        <v>157</v>
      </c>
      <c r="AU418" s="145" t="s">
        <v>88</v>
      </c>
      <c r="AY418" s="12" t="s">
        <v>156</v>
      </c>
      <c r="BE418" s="86">
        <f t="shared" si="99"/>
        <v>0</v>
      </c>
      <c r="BF418" s="86">
        <f t="shared" si="100"/>
        <v>0</v>
      </c>
      <c r="BG418" s="86">
        <f t="shared" si="101"/>
        <v>0</v>
      </c>
      <c r="BH418" s="86">
        <f t="shared" si="102"/>
        <v>0</v>
      </c>
      <c r="BI418" s="86">
        <f t="shared" si="103"/>
        <v>0</v>
      </c>
      <c r="BJ418" s="12" t="s">
        <v>88</v>
      </c>
      <c r="BK418" s="86">
        <f t="shared" si="104"/>
        <v>0</v>
      </c>
      <c r="BL418" s="12" t="s">
        <v>224</v>
      </c>
      <c r="BM418" s="145" t="s">
        <v>911</v>
      </c>
    </row>
    <row r="419" spans="2:65" s="1" customFormat="1" ht="37.9" customHeight="1">
      <c r="B419" s="114"/>
      <c r="C419" s="157" t="s">
        <v>912</v>
      </c>
      <c r="D419" s="157" t="s">
        <v>157</v>
      </c>
      <c r="E419" s="158" t="s">
        <v>630</v>
      </c>
      <c r="F419" s="159" t="s">
        <v>631</v>
      </c>
      <c r="G419" s="160" t="s">
        <v>170</v>
      </c>
      <c r="H419" s="161">
        <v>90</v>
      </c>
      <c r="I419" s="139"/>
      <c r="J419" s="140">
        <f t="shared" si="95"/>
        <v>0</v>
      </c>
      <c r="K419" s="141"/>
      <c r="L419" s="29"/>
      <c r="M419" s="142" t="s">
        <v>1</v>
      </c>
      <c r="N419" s="113" t="s">
        <v>45</v>
      </c>
      <c r="P419" s="143">
        <f t="shared" si="96"/>
        <v>0</v>
      </c>
      <c r="Q419" s="143">
        <v>3E-05</v>
      </c>
      <c r="R419" s="143">
        <f t="shared" si="97"/>
        <v>0.0027</v>
      </c>
      <c r="S419" s="143">
        <v>0</v>
      </c>
      <c r="T419" s="144">
        <f t="shared" si="98"/>
        <v>0</v>
      </c>
      <c r="AR419" s="145" t="s">
        <v>224</v>
      </c>
      <c r="AT419" s="145" t="s">
        <v>157</v>
      </c>
      <c r="AU419" s="145" t="s">
        <v>88</v>
      </c>
      <c r="AY419" s="12" t="s">
        <v>156</v>
      </c>
      <c r="BE419" s="86">
        <f t="shared" si="99"/>
        <v>0</v>
      </c>
      <c r="BF419" s="86">
        <f t="shared" si="100"/>
        <v>0</v>
      </c>
      <c r="BG419" s="86">
        <f t="shared" si="101"/>
        <v>0</v>
      </c>
      <c r="BH419" s="86">
        <f t="shared" si="102"/>
        <v>0</v>
      </c>
      <c r="BI419" s="86">
        <f t="shared" si="103"/>
        <v>0</v>
      </c>
      <c r="BJ419" s="12" t="s">
        <v>88</v>
      </c>
      <c r="BK419" s="86">
        <f t="shared" si="104"/>
        <v>0</v>
      </c>
      <c r="BL419" s="12" t="s">
        <v>224</v>
      </c>
      <c r="BM419" s="145" t="s">
        <v>913</v>
      </c>
    </row>
    <row r="420" spans="2:65" s="1" customFormat="1" ht="24.2" customHeight="1">
      <c r="B420" s="114"/>
      <c r="C420" s="157" t="s">
        <v>914</v>
      </c>
      <c r="D420" s="157" t="s">
        <v>157</v>
      </c>
      <c r="E420" s="158" t="s">
        <v>634</v>
      </c>
      <c r="F420" s="159" t="s">
        <v>635</v>
      </c>
      <c r="G420" s="160" t="s">
        <v>160</v>
      </c>
      <c r="H420" s="161">
        <v>3</v>
      </c>
      <c r="I420" s="139"/>
      <c r="J420" s="140">
        <f t="shared" si="95"/>
        <v>0</v>
      </c>
      <c r="K420" s="141"/>
      <c r="L420" s="29"/>
      <c r="M420" s="142" t="s">
        <v>1</v>
      </c>
      <c r="N420" s="113" t="s">
        <v>45</v>
      </c>
      <c r="P420" s="143">
        <f t="shared" si="96"/>
        <v>0</v>
      </c>
      <c r="Q420" s="143">
        <v>0</v>
      </c>
      <c r="R420" s="143">
        <f t="shared" si="97"/>
        <v>0</v>
      </c>
      <c r="S420" s="143">
        <v>0</v>
      </c>
      <c r="T420" s="144">
        <f t="shared" si="98"/>
        <v>0</v>
      </c>
      <c r="AR420" s="145" t="s">
        <v>224</v>
      </c>
      <c r="AT420" s="145" t="s">
        <v>157</v>
      </c>
      <c r="AU420" s="145" t="s">
        <v>88</v>
      </c>
      <c r="AY420" s="12" t="s">
        <v>156</v>
      </c>
      <c r="BE420" s="86">
        <f t="shared" si="99"/>
        <v>0</v>
      </c>
      <c r="BF420" s="86">
        <f t="shared" si="100"/>
        <v>0</v>
      </c>
      <c r="BG420" s="86">
        <f t="shared" si="101"/>
        <v>0</v>
      </c>
      <c r="BH420" s="86">
        <f t="shared" si="102"/>
        <v>0</v>
      </c>
      <c r="BI420" s="86">
        <f t="shared" si="103"/>
        <v>0</v>
      </c>
      <c r="BJ420" s="12" t="s">
        <v>88</v>
      </c>
      <c r="BK420" s="86">
        <f t="shared" si="104"/>
        <v>0</v>
      </c>
      <c r="BL420" s="12" t="s">
        <v>224</v>
      </c>
      <c r="BM420" s="145" t="s">
        <v>915</v>
      </c>
    </row>
    <row r="421" spans="2:65" s="1" customFormat="1" ht="16.5" customHeight="1">
      <c r="B421" s="114"/>
      <c r="C421" s="162" t="s">
        <v>916</v>
      </c>
      <c r="D421" s="162" t="s">
        <v>177</v>
      </c>
      <c r="E421" s="163" t="s">
        <v>576</v>
      </c>
      <c r="F421" s="164" t="s">
        <v>577</v>
      </c>
      <c r="G421" s="165" t="s">
        <v>170</v>
      </c>
      <c r="H421" s="166">
        <v>266</v>
      </c>
      <c r="I421" s="146"/>
      <c r="J421" s="147">
        <f t="shared" si="95"/>
        <v>0</v>
      </c>
      <c r="K421" s="148"/>
      <c r="L421" s="149"/>
      <c r="M421" s="150" t="s">
        <v>1</v>
      </c>
      <c r="N421" s="151" t="s">
        <v>45</v>
      </c>
      <c r="P421" s="143">
        <f t="shared" si="96"/>
        <v>0</v>
      </c>
      <c r="Q421" s="143">
        <v>0</v>
      </c>
      <c r="R421" s="143">
        <f t="shared" si="97"/>
        <v>0</v>
      </c>
      <c r="S421" s="143">
        <v>0</v>
      </c>
      <c r="T421" s="144">
        <f t="shared" si="98"/>
        <v>0</v>
      </c>
      <c r="AR421" s="145" t="s">
        <v>196</v>
      </c>
      <c r="AT421" s="145" t="s">
        <v>177</v>
      </c>
      <c r="AU421" s="145" t="s">
        <v>88</v>
      </c>
      <c r="AY421" s="12" t="s">
        <v>156</v>
      </c>
      <c r="BE421" s="86">
        <f t="shared" si="99"/>
        <v>0</v>
      </c>
      <c r="BF421" s="86">
        <f t="shared" si="100"/>
        <v>0</v>
      </c>
      <c r="BG421" s="86">
        <f t="shared" si="101"/>
        <v>0</v>
      </c>
      <c r="BH421" s="86">
        <f t="shared" si="102"/>
        <v>0</v>
      </c>
      <c r="BI421" s="86">
        <f t="shared" si="103"/>
        <v>0</v>
      </c>
      <c r="BJ421" s="12" t="s">
        <v>88</v>
      </c>
      <c r="BK421" s="86">
        <f t="shared" si="104"/>
        <v>0</v>
      </c>
      <c r="BL421" s="12" t="s">
        <v>224</v>
      </c>
      <c r="BM421" s="145" t="s">
        <v>917</v>
      </c>
    </row>
    <row r="422" spans="2:65" s="1" customFormat="1" ht="24.2" customHeight="1">
      <c r="B422" s="114"/>
      <c r="C422" s="157" t="s">
        <v>918</v>
      </c>
      <c r="D422" s="157" t="s">
        <v>157</v>
      </c>
      <c r="E422" s="158" t="s">
        <v>662</v>
      </c>
      <c r="F422" s="159" t="s">
        <v>663</v>
      </c>
      <c r="G422" s="160" t="s">
        <v>170</v>
      </c>
      <c r="H422" s="161">
        <v>266</v>
      </c>
      <c r="I422" s="139"/>
      <c r="J422" s="140">
        <f t="shared" si="95"/>
        <v>0</v>
      </c>
      <c r="K422" s="141"/>
      <c r="L422" s="29"/>
      <c r="M422" s="142" t="s">
        <v>1</v>
      </c>
      <c r="N422" s="113" t="s">
        <v>45</v>
      </c>
      <c r="P422" s="143">
        <f t="shared" si="96"/>
        <v>0</v>
      </c>
      <c r="Q422" s="143">
        <v>0</v>
      </c>
      <c r="R422" s="143">
        <f t="shared" si="97"/>
        <v>0</v>
      </c>
      <c r="S422" s="143">
        <v>0</v>
      </c>
      <c r="T422" s="144">
        <f t="shared" si="98"/>
        <v>0</v>
      </c>
      <c r="AR422" s="145" t="s">
        <v>224</v>
      </c>
      <c r="AT422" s="145" t="s">
        <v>157</v>
      </c>
      <c r="AU422" s="145" t="s">
        <v>88</v>
      </c>
      <c r="AY422" s="12" t="s">
        <v>156</v>
      </c>
      <c r="BE422" s="86">
        <f t="shared" si="99"/>
        <v>0</v>
      </c>
      <c r="BF422" s="86">
        <f t="shared" si="100"/>
        <v>0</v>
      </c>
      <c r="BG422" s="86">
        <f t="shared" si="101"/>
        <v>0</v>
      </c>
      <c r="BH422" s="86">
        <f t="shared" si="102"/>
        <v>0</v>
      </c>
      <c r="BI422" s="86">
        <f t="shared" si="103"/>
        <v>0</v>
      </c>
      <c r="BJ422" s="12" t="s">
        <v>88</v>
      </c>
      <c r="BK422" s="86">
        <f t="shared" si="104"/>
        <v>0</v>
      </c>
      <c r="BL422" s="12" t="s">
        <v>224</v>
      </c>
      <c r="BM422" s="145" t="s">
        <v>919</v>
      </c>
    </row>
    <row r="423" spans="2:65" s="1" customFormat="1" ht="16.5" customHeight="1">
      <c r="B423" s="114"/>
      <c r="C423" s="157" t="s">
        <v>920</v>
      </c>
      <c r="D423" s="157" t="s">
        <v>157</v>
      </c>
      <c r="E423" s="158" t="s">
        <v>252</v>
      </c>
      <c r="F423" s="159" t="s">
        <v>253</v>
      </c>
      <c r="G423" s="160" t="s">
        <v>170</v>
      </c>
      <c r="H423" s="161">
        <v>266</v>
      </c>
      <c r="I423" s="139"/>
      <c r="J423" s="140">
        <f t="shared" si="95"/>
        <v>0</v>
      </c>
      <c r="K423" s="141"/>
      <c r="L423" s="29"/>
      <c r="M423" s="142" t="s">
        <v>1</v>
      </c>
      <c r="N423" s="113" t="s">
        <v>45</v>
      </c>
      <c r="P423" s="143">
        <f t="shared" si="96"/>
        <v>0</v>
      </c>
      <c r="Q423" s="143">
        <v>0</v>
      </c>
      <c r="R423" s="143">
        <f t="shared" si="97"/>
        <v>0</v>
      </c>
      <c r="S423" s="143">
        <v>0</v>
      </c>
      <c r="T423" s="144">
        <f t="shared" si="98"/>
        <v>0</v>
      </c>
      <c r="AR423" s="145" t="s">
        <v>224</v>
      </c>
      <c r="AT423" s="145" t="s">
        <v>157</v>
      </c>
      <c r="AU423" s="145" t="s">
        <v>88</v>
      </c>
      <c r="AY423" s="12" t="s">
        <v>156</v>
      </c>
      <c r="BE423" s="86">
        <f t="shared" si="99"/>
        <v>0</v>
      </c>
      <c r="BF423" s="86">
        <f t="shared" si="100"/>
        <v>0</v>
      </c>
      <c r="BG423" s="86">
        <f t="shared" si="101"/>
        <v>0</v>
      </c>
      <c r="BH423" s="86">
        <f t="shared" si="102"/>
        <v>0</v>
      </c>
      <c r="BI423" s="86">
        <f t="shared" si="103"/>
        <v>0</v>
      </c>
      <c r="BJ423" s="12" t="s">
        <v>88</v>
      </c>
      <c r="BK423" s="86">
        <f t="shared" si="104"/>
        <v>0</v>
      </c>
      <c r="BL423" s="12" t="s">
        <v>224</v>
      </c>
      <c r="BM423" s="145" t="s">
        <v>921</v>
      </c>
    </row>
    <row r="424" spans="2:65" s="1" customFormat="1" ht="24.2" customHeight="1">
      <c r="B424" s="114"/>
      <c r="C424" s="162" t="s">
        <v>922</v>
      </c>
      <c r="D424" s="162" t="s">
        <v>177</v>
      </c>
      <c r="E424" s="163" t="s">
        <v>668</v>
      </c>
      <c r="F424" s="164" t="s">
        <v>669</v>
      </c>
      <c r="G424" s="165" t="s">
        <v>170</v>
      </c>
      <c r="H424" s="166">
        <v>266</v>
      </c>
      <c r="I424" s="146"/>
      <c r="J424" s="147">
        <f t="shared" si="95"/>
        <v>0</v>
      </c>
      <c r="K424" s="148"/>
      <c r="L424" s="149"/>
      <c r="M424" s="150" t="s">
        <v>1</v>
      </c>
      <c r="N424" s="151" t="s">
        <v>45</v>
      </c>
      <c r="P424" s="143">
        <f t="shared" si="96"/>
        <v>0</v>
      </c>
      <c r="Q424" s="143">
        <v>0.00055</v>
      </c>
      <c r="R424" s="143">
        <f t="shared" si="97"/>
        <v>0.1463</v>
      </c>
      <c r="S424" s="143">
        <v>0</v>
      </c>
      <c r="T424" s="144">
        <f t="shared" si="98"/>
        <v>0</v>
      </c>
      <c r="AR424" s="145" t="s">
        <v>196</v>
      </c>
      <c r="AT424" s="145" t="s">
        <v>177</v>
      </c>
      <c r="AU424" s="145" t="s">
        <v>88</v>
      </c>
      <c r="AY424" s="12" t="s">
        <v>156</v>
      </c>
      <c r="BE424" s="86">
        <f t="shared" si="99"/>
        <v>0</v>
      </c>
      <c r="BF424" s="86">
        <f t="shared" si="100"/>
        <v>0</v>
      </c>
      <c r="BG424" s="86">
        <f t="shared" si="101"/>
        <v>0</v>
      </c>
      <c r="BH424" s="86">
        <f t="shared" si="102"/>
        <v>0</v>
      </c>
      <c r="BI424" s="86">
        <f t="shared" si="103"/>
        <v>0</v>
      </c>
      <c r="BJ424" s="12" t="s">
        <v>88</v>
      </c>
      <c r="BK424" s="86">
        <f t="shared" si="104"/>
        <v>0</v>
      </c>
      <c r="BL424" s="12" t="s">
        <v>224</v>
      </c>
      <c r="BM424" s="145" t="s">
        <v>923</v>
      </c>
    </row>
    <row r="425" spans="2:65" s="1" customFormat="1" ht="16.5" customHeight="1">
      <c r="B425" s="114"/>
      <c r="C425" s="157" t="s">
        <v>924</v>
      </c>
      <c r="D425" s="157" t="s">
        <v>157</v>
      </c>
      <c r="E425" s="158" t="s">
        <v>264</v>
      </c>
      <c r="F425" s="159" t="s">
        <v>265</v>
      </c>
      <c r="G425" s="160" t="s">
        <v>170</v>
      </c>
      <c r="H425" s="161">
        <v>95</v>
      </c>
      <c r="I425" s="139"/>
      <c r="J425" s="140">
        <f t="shared" si="95"/>
        <v>0</v>
      </c>
      <c r="K425" s="141"/>
      <c r="L425" s="29"/>
      <c r="M425" s="142" t="s">
        <v>1</v>
      </c>
      <c r="N425" s="113" t="s">
        <v>45</v>
      </c>
      <c r="P425" s="143">
        <f t="shared" si="96"/>
        <v>0</v>
      </c>
      <c r="Q425" s="143">
        <v>9E-05</v>
      </c>
      <c r="R425" s="143">
        <f t="shared" si="97"/>
        <v>0.00855</v>
      </c>
      <c r="S425" s="143">
        <v>0</v>
      </c>
      <c r="T425" s="144">
        <f t="shared" si="98"/>
        <v>0</v>
      </c>
      <c r="AR425" s="145" t="s">
        <v>224</v>
      </c>
      <c r="AT425" s="145" t="s">
        <v>157</v>
      </c>
      <c r="AU425" s="145" t="s">
        <v>88</v>
      </c>
      <c r="AY425" s="12" t="s">
        <v>156</v>
      </c>
      <c r="BE425" s="86">
        <f t="shared" si="99"/>
        <v>0</v>
      </c>
      <c r="BF425" s="86">
        <f t="shared" si="100"/>
        <v>0</v>
      </c>
      <c r="BG425" s="86">
        <f t="shared" si="101"/>
        <v>0</v>
      </c>
      <c r="BH425" s="86">
        <f t="shared" si="102"/>
        <v>0</v>
      </c>
      <c r="BI425" s="86">
        <f t="shared" si="103"/>
        <v>0</v>
      </c>
      <c r="BJ425" s="12" t="s">
        <v>88</v>
      </c>
      <c r="BK425" s="86">
        <f t="shared" si="104"/>
        <v>0</v>
      </c>
      <c r="BL425" s="12" t="s">
        <v>224</v>
      </c>
      <c r="BM425" s="145" t="s">
        <v>925</v>
      </c>
    </row>
    <row r="426" spans="2:65" s="1" customFormat="1" ht="24.2" customHeight="1">
      <c r="B426" s="114"/>
      <c r="C426" s="162" t="s">
        <v>926</v>
      </c>
      <c r="D426" s="162" t="s">
        <v>177</v>
      </c>
      <c r="E426" s="163" t="s">
        <v>260</v>
      </c>
      <c r="F426" s="164" t="s">
        <v>261</v>
      </c>
      <c r="G426" s="165" t="s">
        <v>170</v>
      </c>
      <c r="H426" s="166">
        <v>95</v>
      </c>
      <c r="I426" s="146"/>
      <c r="J426" s="147">
        <f t="shared" si="95"/>
        <v>0</v>
      </c>
      <c r="K426" s="148"/>
      <c r="L426" s="149"/>
      <c r="M426" s="150" t="s">
        <v>1</v>
      </c>
      <c r="N426" s="151" t="s">
        <v>45</v>
      </c>
      <c r="P426" s="143">
        <f t="shared" si="96"/>
        <v>0</v>
      </c>
      <c r="Q426" s="143">
        <v>2E-05</v>
      </c>
      <c r="R426" s="143">
        <f t="shared" si="97"/>
        <v>0.0019000000000000002</v>
      </c>
      <c r="S426" s="143">
        <v>0</v>
      </c>
      <c r="T426" s="144">
        <f t="shared" si="98"/>
        <v>0</v>
      </c>
      <c r="AR426" s="145" t="s">
        <v>196</v>
      </c>
      <c r="AT426" s="145" t="s">
        <v>177</v>
      </c>
      <c r="AU426" s="145" t="s">
        <v>88</v>
      </c>
      <c r="AY426" s="12" t="s">
        <v>156</v>
      </c>
      <c r="BE426" s="86">
        <f t="shared" si="99"/>
        <v>0</v>
      </c>
      <c r="BF426" s="86">
        <f t="shared" si="100"/>
        <v>0</v>
      </c>
      <c r="BG426" s="86">
        <f t="shared" si="101"/>
        <v>0</v>
      </c>
      <c r="BH426" s="86">
        <f t="shared" si="102"/>
        <v>0</v>
      </c>
      <c r="BI426" s="86">
        <f t="shared" si="103"/>
        <v>0</v>
      </c>
      <c r="BJ426" s="12" t="s">
        <v>88</v>
      </c>
      <c r="BK426" s="86">
        <f t="shared" si="104"/>
        <v>0</v>
      </c>
      <c r="BL426" s="12" t="s">
        <v>224</v>
      </c>
      <c r="BM426" s="145" t="s">
        <v>927</v>
      </c>
    </row>
    <row r="427" spans="2:65" s="1" customFormat="1" ht="24.2" customHeight="1">
      <c r="B427" s="114"/>
      <c r="C427" s="157" t="s">
        <v>928</v>
      </c>
      <c r="D427" s="157" t="s">
        <v>157</v>
      </c>
      <c r="E427" s="158" t="s">
        <v>638</v>
      </c>
      <c r="F427" s="159" t="s">
        <v>639</v>
      </c>
      <c r="G427" s="160" t="s">
        <v>194</v>
      </c>
      <c r="H427" s="161">
        <v>3</v>
      </c>
      <c r="I427" s="139"/>
      <c r="J427" s="140">
        <f t="shared" si="95"/>
        <v>0</v>
      </c>
      <c r="K427" s="141"/>
      <c r="L427" s="29"/>
      <c r="M427" s="142" t="s">
        <v>1</v>
      </c>
      <c r="N427" s="113" t="s">
        <v>45</v>
      </c>
      <c r="P427" s="143">
        <f t="shared" si="96"/>
        <v>0</v>
      </c>
      <c r="Q427" s="143">
        <v>0</v>
      </c>
      <c r="R427" s="143">
        <f t="shared" si="97"/>
        <v>0</v>
      </c>
      <c r="S427" s="143">
        <v>0.295</v>
      </c>
      <c r="T427" s="144">
        <f t="shared" si="98"/>
        <v>0.885</v>
      </c>
      <c r="AR427" s="145" t="s">
        <v>224</v>
      </c>
      <c r="AT427" s="145" t="s">
        <v>157</v>
      </c>
      <c r="AU427" s="145" t="s">
        <v>88</v>
      </c>
      <c r="AY427" s="12" t="s">
        <v>156</v>
      </c>
      <c r="BE427" s="86">
        <f t="shared" si="99"/>
        <v>0</v>
      </c>
      <c r="BF427" s="86">
        <f t="shared" si="100"/>
        <v>0</v>
      </c>
      <c r="BG427" s="86">
        <f t="shared" si="101"/>
        <v>0</v>
      </c>
      <c r="BH427" s="86">
        <f t="shared" si="102"/>
        <v>0</v>
      </c>
      <c r="BI427" s="86">
        <f t="shared" si="103"/>
        <v>0</v>
      </c>
      <c r="BJ427" s="12" t="s">
        <v>88</v>
      </c>
      <c r="BK427" s="86">
        <f t="shared" si="104"/>
        <v>0</v>
      </c>
      <c r="BL427" s="12" t="s">
        <v>224</v>
      </c>
      <c r="BM427" s="145" t="s">
        <v>929</v>
      </c>
    </row>
    <row r="428" spans="2:65" s="1" customFormat="1" ht="33" customHeight="1">
      <c r="B428" s="114"/>
      <c r="C428" s="157" t="s">
        <v>930</v>
      </c>
      <c r="D428" s="157" t="s">
        <v>157</v>
      </c>
      <c r="E428" s="158" t="s">
        <v>642</v>
      </c>
      <c r="F428" s="159" t="s">
        <v>643</v>
      </c>
      <c r="G428" s="160" t="s">
        <v>194</v>
      </c>
      <c r="H428" s="161">
        <v>3</v>
      </c>
      <c r="I428" s="139"/>
      <c r="J428" s="140">
        <f t="shared" si="95"/>
        <v>0</v>
      </c>
      <c r="K428" s="141"/>
      <c r="L428" s="29"/>
      <c r="M428" s="142" t="s">
        <v>1</v>
      </c>
      <c r="N428" s="113" t="s">
        <v>45</v>
      </c>
      <c r="P428" s="143">
        <f t="shared" si="96"/>
        <v>0</v>
      </c>
      <c r="Q428" s="143">
        <v>0</v>
      </c>
      <c r="R428" s="143">
        <f t="shared" si="97"/>
        <v>0</v>
      </c>
      <c r="S428" s="143">
        <v>0</v>
      </c>
      <c r="T428" s="144">
        <f t="shared" si="98"/>
        <v>0</v>
      </c>
      <c r="AR428" s="145" t="s">
        <v>224</v>
      </c>
      <c r="AT428" s="145" t="s">
        <v>157</v>
      </c>
      <c r="AU428" s="145" t="s">
        <v>88</v>
      </c>
      <c r="AY428" s="12" t="s">
        <v>156</v>
      </c>
      <c r="BE428" s="86">
        <f t="shared" si="99"/>
        <v>0</v>
      </c>
      <c r="BF428" s="86">
        <f t="shared" si="100"/>
        <v>0</v>
      </c>
      <c r="BG428" s="86">
        <f t="shared" si="101"/>
        <v>0</v>
      </c>
      <c r="BH428" s="86">
        <f t="shared" si="102"/>
        <v>0</v>
      </c>
      <c r="BI428" s="86">
        <f t="shared" si="103"/>
        <v>0</v>
      </c>
      <c r="BJ428" s="12" t="s">
        <v>88</v>
      </c>
      <c r="BK428" s="86">
        <f t="shared" si="104"/>
        <v>0</v>
      </c>
      <c r="BL428" s="12" t="s">
        <v>224</v>
      </c>
      <c r="BM428" s="145" t="s">
        <v>931</v>
      </c>
    </row>
    <row r="429" spans="2:65" s="1" customFormat="1" ht="24.2" customHeight="1">
      <c r="B429" s="114"/>
      <c r="C429" s="157" t="s">
        <v>932</v>
      </c>
      <c r="D429" s="157" t="s">
        <v>157</v>
      </c>
      <c r="E429" s="158" t="s">
        <v>271</v>
      </c>
      <c r="F429" s="159" t="s">
        <v>272</v>
      </c>
      <c r="G429" s="160" t="s">
        <v>194</v>
      </c>
      <c r="H429" s="161">
        <v>3</v>
      </c>
      <c r="I429" s="139"/>
      <c r="J429" s="140">
        <f t="shared" si="95"/>
        <v>0</v>
      </c>
      <c r="K429" s="141"/>
      <c r="L429" s="29"/>
      <c r="M429" s="142" t="s">
        <v>1</v>
      </c>
      <c r="N429" s="113" t="s">
        <v>45</v>
      </c>
      <c r="P429" s="143">
        <f t="shared" si="96"/>
        <v>0</v>
      </c>
      <c r="Q429" s="143">
        <v>0</v>
      </c>
      <c r="R429" s="143">
        <f t="shared" si="97"/>
        <v>0</v>
      </c>
      <c r="S429" s="143">
        <v>0</v>
      </c>
      <c r="T429" s="144">
        <f t="shared" si="98"/>
        <v>0</v>
      </c>
      <c r="AR429" s="145" t="s">
        <v>224</v>
      </c>
      <c r="AT429" s="145" t="s">
        <v>157</v>
      </c>
      <c r="AU429" s="145" t="s">
        <v>88</v>
      </c>
      <c r="AY429" s="12" t="s">
        <v>156</v>
      </c>
      <c r="BE429" s="86">
        <f t="shared" si="99"/>
        <v>0</v>
      </c>
      <c r="BF429" s="86">
        <f t="shared" si="100"/>
        <v>0</v>
      </c>
      <c r="BG429" s="86">
        <f t="shared" si="101"/>
        <v>0</v>
      </c>
      <c r="BH429" s="86">
        <f t="shared" si="102"/>
        <v>0</v>
      </c>
      <c r="BI429" s="86">
        <f t="shared" si="103"/>
        <v>0</v>
      </c>
      <c r="BJ429" s="12" t="s">
        <v>88</v>
      </c>
      <c r="BK429" s="86">
        <f t="shared" si="104"/>
        <v>0</v>
      </c>
      <c r="BL429" s="12" t="s">
        <v>224</v>
      </c>
      <c r="BM429" s="145" t="s">
        <v>933</v>
      </c>
    </row>
    <row r="430" spans="2:65" s="1" customFormat="1" ht="37.9" customHeight="1">
      <c r="B430" s="114"/>
      <c r="C430" s="157" t="s">
        <v>934</v>
      </c>
      <c r="D430" s="157" t="s">
        <v>157</v>
      </c>
      <c r="E430" s="158" t="s">
        <v>648</v>
      </c>
      <c r="F430" s="159" t="s">
        <v>649</v>
      </c>
      <c r="G430" s="160" t="s">
        <v>194</v>
      </c>
      <c r="H430" s="161">
        <v>3</v>
      </c>
      <c r="I430" s="139"/>
      <c r="J430" s="140">
        <f t="shared" si="95"/>
        <v>0</v>
      </c>
      <c r="K430" s="141"/>
      <c r="L430" s="29"/>
      <c r="M430" s="142" t="s">
        <v>1</v>
      </c>
      <c r="N430" s="113" t="s">
        <v>45</v>
      </c>
      <c r="P430" s="143">
        <f t="shared" si="96"/>
        <v>0</v>
      </c>
      <c r="Q430" s="143">
        <v>0.08425</v>
      </c>
      <c r="R430" s="143">
        <f t="shared" si="97"/>
        <v>0.25275000000000003</v>
      </c>
      <c r="S430" s="143">
        <v>0</v>
      </c>
      <c r="T430" s="144">
        <f t="shared" si="98"/>
        <v>0</v>
      </c>
      <c r="AR430" s="145" t="s">
        <v>224</v>
      </c>
      <c r="AT430" s="145" t="s">
        <v>157</v>
      </c>
      <c r="AU430" s="145" t="s">
        <v>88</v>
      </c>
      <c r="AY430" s="12" t="s">
        <v>156</v>
      </c>
      <c r="BE430" s="86">
        <f t="shared" si="99"/>
        <v>0</v>
      </c>
      <c r="BF430" s="86">
        <f t="shared" si="100"/>
        <v>0</v>
      </c>
      <c r="BG430" s="86">
        <f t="shared" si="101"/>
        <v>0</v>
      </c>
      <c r="BH430" s="86">
        <f t="shared" si="102"/>
        <v>0</v>
      </c>
      <c r="BI430" s="86">
        <f t="shared" si="103"/>
        <v>0</v>
      </c>
      <c r="BJ430" s="12" t="s">
        <v>88</v>
      </c>
      <c r="BK430" s="86">
        <f t="shared" si="104"/>
        <v>0</v>
      </c>
      <c r="BL430" s="12" t="s">
        <v>224</v>
      </c>
      <c r="BM430" s="145" t="s">
        <v>935</v>
      </c>
    </row>
    <row r="431" spans="2:65" s="1" customFormat="1" ht="33" customHeight="1">
      <c r="B431" s="114"/>
      <c r="C431" s="157" t="s">
        <v>936</v>
      </c>
      <c r="D431" s="157" t="s">
        <v>157</v>
      </c>
      <c r="E431" s="158" t="s">
        <v>463</v>
      </c>
      <c r="F431" s="159" t="s">
        <v>464</v>
      </c>
      <c r="G431" s="160" t="s">
        <v>194</v>
      </c>
      <c r="H431" s="161">
        <v>3</v>
      </c>
      <c r="I431" s="139"/>
      <c r="J431" s="140">
        <f t="shared" si="95"/>
        <v>0</v>
      </c>
      <c r="K431" s="141"/>
      <c r="L431" s="29"/>
      <c r="M431" s="142" t="s">
        <v>1</v>
      </c>
      <c r="N431" s="113" t="s">
        <v>45</v>
      </c>
      <c r="P431" s="143">
        <f t="shared" si="96"/>
        <v>0</v>
      </c>
      <c r="Q431" s="143">
        <v>0</v>
      </c>
      <c r="R431" s="143">
        <f t="shared" si="97"/>
        <v>0</v>
      </c>
      <c r="S431" s="143">
        <v>0</v>
      </c>
      <c r="T431" s="144">
        <f t="shared" si="98"/>
        <v>0</v>
      </c>
      <c r="AR431" s="145" t="s">
        <v>224</v>
      </c>
      <c r="AT431" s="145" t="s">
        <v>157</v>
      </c>
      <c r="AU431" s="145" t="s">
        <v>88</v>
      </c>
      <c r="AY431" s="12" t="s">
        <v>156</v>
      </c>
      <c r="BE431" s="86">
        <f t="shared" si="99"/>
        <v>0</v>
      </c>
      <c r="BF431" s="86">
        <f t="shared" si="100"/>
        <v>0</v>
      </c>
      <c r="BG431" s="86">
        <f t="shared" si="101"/>
        <v>0</v>
      </c>
      <c r="BH431" s="86">
        <f t="shared" si="102"/>
        <v>0</v>
      </c>
      <c r="BI431" s="86">
        <f t="shared" si="103"/>
        <v>0</v>
      </c>
      <c r="BJ431" s="12" t="s">
        <v>88</v>
      </c>
      <c r="BK431" s="86">
        <f t="shared" si="104"/>
        <v>0</v>
      </c>
      <c r="BL431" s="12" t="s">
        <v>224</v>
      </c>
      <c r="BM431" s="145" t="s">
        <v>937</v>
      </c>
    </row>
    <row r="432" spans="2:65" s="1" customFormat="1" ht="16.5" customHeight="1">
      <c r="B432" s="114"/>
      <c r="C432" s="162" t="s">
        <v>938</v>
      </c>
      <c r="D432" s="162" t="s">
        <v>177</v>
      </c>
      <c r="E432" s="163" t="s">
        <v>275</v>
      </c>
      <c r="F432" s="164" t="s">
        <v>276</v>
      </c>
      <c r="G432" s="165" t="s">
        <v>219</v>
      </c>
      <c r="H432" s="166">
        <v>0.204</v>
      </c>
      <c r="I432" s="146"/>
      <c r="J432" s="147">
        <f t="shared" si="95"/>
        <v>0</v>
      </c>
      <c r="K432" s="148"/>
      <c r="L432" s="149"/>
      <c r="M432" s="150" t="s">
        <v>1</v>
      </c>
      <c r="N432" s="151" t="s">
        <v>45</v>
      </c>
      <c r="P432" s="143">
        <f t="shared" si="96"/>
        <v>0</v>
      </c>
      <c r="Q432" s="143">
        <v>1</v>
      </c>
      <c r="R432" s="143">
        <f t="shared" si="97"/>
        <v>0.204</v>
      </c>
      <c r="S432" s="143">
        <v>0</v>
      </c>
      <c r="T432" s="144">
        <f t="shared" si="98"/>
        <v>0</v>
      </c>
      <c r="AR432" s="145" t="s">
        <v>196</v>
      </c>
      <c r="AT432" s="145" t="s">
        <v>177</v>
      </c>
      <c r="AU432" s="145" t="s">
        <v>88</v>
      </c>
      <c r="AY432" s="12" t="s">
        <v>156</v>
      </c>
      <c r="BE432" s="86">
        <f t="shared" si="99"/>
        <v>0</v>
      </c>
      <c r="BF432" s="86">
        <f t="shared" si="100"/>
        <v>0</v>
      </c>
      <c r="BG432" s="86">
        <f t="shared" si="101"/>
        <v>0</v>
      </c>
      <c r="BH432" s="86">
        <f t="shared" si="102"/>
        <v>0</v>
      </c>
      <c r="BI432" s="86">
        <f t="shared" si="103"/>
        <v>0</v>
      </c>
      <c r="BJ432" s="12" t="s">
        <v>88</v>
      </c>
      <c r="BK432" s="86">
        <f t="shared" si="104"/>
        <v>0</v>
      </c>
      <c r="BL432" s="12" t="s">
        <v>224</v>
      </c>
      <c r="BM432" s="145" t="s">
        <v>939</v>
      </c>
    </row>
    <row r="433" spans="2:65" s="1" customFormat="1" ht="16.5" customHeight="1">
      <c r="B433" s="114"/>
      <c r="C433" s="162" t="s">
        <v>940</v>
      </c>
      <c r="D433" s="162" t="s">
        <v>177</v>
      </c>
      <c r="E433" s="163" t="s">
        <v>283</v>
      </c>
      <c r="F433" s="164" t="s">
        <v>284</v>
      </c>
      <c r="G433" s="165" t="s">
        <v>219</v>
      </c>
      <c r="H433" s="166">
        <v>0.306</v>
      </c>
      <c r="I433" s="146"/>
      <c r="J433" s="147">
        <f t="shared" si="95"/>
        <v>0</v>
      </c>
      <c r="K433" s="148"/>
      <c r="L433" s="149"/>
      <c r="M433" s="150" t="s">
        <v>1</v>
      </c>
      <c r="N433" s="151" t="s">
        <v>45</v>
      </c>
      <c r="P433" s="143">
        <f t="shared" si="96"/>
        <v>0</v>
      </c>
      <c r="Q433" s="143">
        <v>1</v>
      </c>
      <c r="R433" s="143">
        <f t="shared" si="97"/>
        <v>0.306</v>
      </c>
      <c r="S433" s="143">
        <v>0</v>
      </c>
      <c r="T433" s="144">
        <f t="shared" si="98"/>
        <v>0</v>
      </c>
      <c r="AR433" s="145" t="s">
        <v>196</v>
      </c>
      <c r="AT433" s="145" t="s">
        <v>177</v>
      </c>
      <c r="AU433" s="145" t="s">
        <v>88</v>
      </c>
      <c r="AY433" s="12" t="s">
        <v>156</v>
      </c>
      <c r="BE433" s="86">
        <f t="shared" si="99"/>
        <v>0</v>
      </c>
      <c r="BF433" s="86">
        <f t="shared" si="100"/>
        <v>0</v>
      </c>
      <c r="BG433" s="86">
        <f t="shared" si="101"/>
        <v>0</v>
      </c>
      <c r="BH433" s="86">
        <f t="shared" si="102"/>
        <v>0</v>
      </c>
      <c r="BI433" s="86">
        <f t="shared" si="103"/>
        <v>0</v>
      </c>
      <c r="BJ433" s="12" t="s">
        <v>88</v>
      </c>
      <c r="BK433" s="86">
        <f t="shared" si="104"/>
        <v>0</v>
      </c>
      <c r="BL433" s="12" t="s">
        <v>224</v>
      </c>
      <c r="BM433" s="145" t="s">
        <v>941</v>
      </c>
    </row>
    <row r="434" spans="2:65" s="1" customFormat="1" ht="16.5" customHeight="1">
      <c r="B434" s="114"/>
      <c r="C434" s="162" t="s">
        <v>942</v>
      </c>
      <c r="D434" s="162" t="s">
        <v>177</v>
      </c>
      <c r="E434" s="163" t="s">
        <v>459</v>
      </c>
      <c r="F434" s="164" t="s">
        <v>460</v>
      </c>
      <c r="G434" s="165" t="s">
        <v>219</v>
      </c>
      <c r="H434" s="166">
        <v>1.02</v>
      </c>
      <c r="I434" s="146"/>
      <c r="J434" s="147">
        <f t="shared" si="95"/>
        <v>0</v>
      </c>
      <c r="K434" s="148"/>
      <c r="L434" s="149"/>
      <c r="M434" s="150" t="s">
        <v>1</v>
      </c>
      <c r="N434" s="151" t="s">
        <v>45</v>
      </c>
      <c r="P434" s="143">
        <f t="shared" si="96"/>
        <v>0</v>
      </c>
      <c r="Q434" s="143">
        <v>1</v>
      </c>
      <c r="R434" s="143">
        <f t="shared" si="97"/>
        <v>1.02</v>
      </c>
      <c r="S434" s="143">
        <v>0</v>
      </c>
      <c r="T434" s="144">
        <f t="shared" si="98"/>
        <v>0</v>
      </c>
      <c r="AR434" s="145" t="s">
        <v>196</v>
      </c>
      <c r="AT434" s="145" t="s">
        <v>177</v>
      </c>
      <c r="AU434" s="145" t="s">
        <v>88</v>
      </c>
      <c r="AY434" s="12" t="s">
        <v>156</v>
      </c>
      <c r="BE434" s="86">
        <f t="shared" si="99"/>
        <v>0</v>
      </c>
      <c r="BF434" s="86">
        <f t="shared" si="100"/>
        <v>0</v>
      </c>
      <c r="BG434" s="86">
        <f t="shared" si="101"/>
        <v>0</v>
      </c>
      <c r="BH434" s="86">
        <f t="shared" si="102"/>
        <v>0</v>
      </c>
      <c r="BI434" s="86">
        <f t="shared" si="103"/>
        <v>0</v>
      </c>
      <c r="BJ434" s="12" t="s">
        <v>88</v>
      </c>
      <c r="BK434" s="86">
        <f t="shared" si="104"/>
        <v>0</v>
      </c>
      <c r="BL434" s="12" t="s">
        <v>224</v>
      </c>
      <c r="BM434" s="145" t="s">
        <v>943</v>
      </c>
    </row>
    <row r="435" spans="2:65" s="1" customFormat="1" ht="24.2" customHeight="1">
      <c r="B435" s="114"/>
      <c r="C435" s="157" t="s">
        <v>944</v>
      </c>
      <c r="D435" s="157" t="s">
        <v>157</v>
      </c>
      <c r="E435" s="158" t="s">
        <v>945</v>
      </c>
      <c r="F435" s="159" t="s">
        <v>946</v>
      </c>
      <c r="G435" s="160" t="s">
        <v>194</v>
      </c>
      <c r="H435" s="161">
        <v>5.25</v>
      </c>
      <c r="I435" s="139"/>
      <c r="J435" s="140">
        <f t="shared" si="95"/>
        <v>0</v>
      </c>
      <c r="K435" s="141"/>
      <c r="L435" s="29"/>
      <c r="M435" s="142" t="s">
        <v>1</v>
      </c>
      <c r="N435" s="113" t="s">
        <v>45</v>
      </c>
      <c r="P435" s="143">
        <f t="shared" si="96"/>
        <v>0</v>
      </c>
      <c r="Q435" s="143">
        <v>0</v>
      </c>
      <c r="R435" s="143">
        <f t="shared" si="97"/>
        <v>0</v>
      </c>
      <c r="S435" s="143">
        <v>0.595</v>
      </c>
      <c r="T435" s="144">
        <f t="shared" si="98"/>
        <v>3.12375</v>
      </c>
      <c r="AR435" s="145" t="s">
        <v>224</v>
      </c>
      <c r="AT435" s="145" t="s">
        <v>157</v>
      </c>
      <c r="AU435" s="145" t="s">
        <v>88</v>
      </c>
      <c r="AY435" s="12" t="s">
        <v>156</v>
      </c>
      <c r="BE435" s="86">
        <f t="shared" si="99"/>
        <v>0</v>
      </c>
      <c r="BF435" s="86">
        <f t="shared" si="100"/>
        <v>0</v>
      </c>
      <c r="BG435" s="86">
        <f t="shared" si="101"/>
        <v>0</v>
      </c>
      <c r="BH435" s="86">
        <f t="shared" si="102"/>
        <v>0</v>
      </c>
      <c r="BI435" s="86">
        <f t="shared" si="103"/>
        <v>0</v>
      </c>
      <c r="BJ435" s="12" t="s">
        <v>88</v>
      </c>
      <c r="BK435" s="86">
        <f t="shared" si="104"/>
        <v>0</v>
      </c>
      <c r="BL435" s="12" t="s">
        <v>224</v>
      </c>
      <c r="BM435" s="145" t="s">
        <v>947</v>
      </c>
    </row>
    <row r="436" spans="2:65" s="1" customFormat="1" ht="24.2" customHeight="1">
      <c r="B436" s="114"/>
      <c r="C436" s="157" t="s">
        <v>948</v>
      </c>
      <c r="D436" s="157" t="s">
        <v>157</v>
      </c>
      <c r="E436" s="158" t="s">
        <v>949</v>
      </c>
      <c r="F436" s="159" t="s">
        <v>950</v>
      </c>
      <c r="G436" s="160" t="s">
        <v>194</v>
      </c>
      <c r="H436" s="161">
        <v>5.25</v>
      </c>
      <c r="I436" s="139"/>
      <c r="J436" s="140">
        <f t="shared" si="95"/>
        <v>0</v>
      </c>
      <c r="K436" s="141"/>
      <c r="L436" s="29"/>
      <c r="M436" s="142" t="s">
        <v>1</v>
      </c>
      <c r="N436" s="113" t="s">
        <v>45</v>
      </c>
      <c r="P436" s="143">
        <f t="shared" si="96"/>
        <v>0</v>
      </c>
      <c r="Q436" s="143">
        <v>0</v>
      </c>
      <c r="R436" s="143">
        <f t="shared" si="97"/>
        <v>0</v>
      </c>
      <c r="S436" s="143">
        <v>0</v>
      </c>
      <c r="T436" s="144">
        <f t="shared" si="98"/>
        <v>0</v>
      </c>
      <c r="AR436" s="145" t="s">
        <v>224</v>
      </c>
      <c r="AT436" s="145" t="s">
        <v>157</v>
      </c>
      <c r="AU436" s="145" t="s">
        <v>88</v>
      </c>
      <c r="AY436" s="12" t="s">
        <v>156</v>
      </c>
      <c r="BE436" s="86">
        <f t="shared" si="99"/>
        <v>0</v>
      </c>
      <c r="BF436" s="86">
        <f t="shared" si="100"/>
        <v>0</v>
      </c>
      <c r="BG436" s="86">
        <f t="shared" si="101"/>
        <v>0</v>
      </c>
      <c r="BH436" s="86">
        <f t="shared" si="102"/>
        <v>0</v>
      </c>
      <c r="BI436" s="86">
        <f t="shared" si="103"/>
        <v>0</v>
      </c>
      <c r="BJ436" s="12" t="s">
        <v>88</v>
      </c>
      <c r="BK436" s="86">
        <f t="shared" si="104"/>
        <v>0</v>
      </c>
      <c r="BL436" s="12" t="s">
        <v>224</v>
      </c>
      <c r="BM436" s="145" t="s">
        <v>951</v>
      </c>
    </row>
    <row r="437" spans="2:65" s="1" customFormat="1" ht="24.2" customHeight="1">
      <c r="B437" s="114"/>
      <c r="C437" s="157" t="s">
        <v>952</v>
      </c>
      <c r="D437" s="157" t="s">
        <v>157</v>
      </c>
      <c r="E437" s="158" t="s">
        <v>822</v>
      </c>
      <c r="F437" s="159" t="s">
        <v>823</v>
      </c>
      <c r="G437" s="160" t="s">
        <v>194</v>
      </c>
      <c r="H437" s="161">
        <v>5.25</v>
      </c>
      <c r="I437" s="139"/>
      <c r="J437" s="140">
        <f t="shared" si="95"/>
        <v>0</v>
      </c>
      <c r="K437" s="141"/>
      <c r="L437" s="29"/>
      <c r="M437" s="142" t="s">
        <v>1</v>
      </c>
      <c r="N437" s="113" t="s">
        <v>45</v>
      </c>
      <c r="P437" s="143">
        <f t="shared" si="96"/>
        <v>0</v>
      </c>
      <c r="Q437" s="143">
        <v>0.1837</v>
      </c>
      <c r="R437" s="143">
        <f t="shared" si="97"/>
        <v>0.964425</v>
      </c>
      <c r="S437" s="143">
        <v>0</v>
      </c>
      <c r="T437" s="144">
        <f t="shared" si="98"/>
        <v>0</v>
      </c>
      <c r="AR437" s="145" t="s">
        <v>224</v>
      </c>
      <c r="AT437" s="145" t="s">
        <v>157</v>
      </c>
      <c r="AU437" s="145" t="s">
        <v>88</v>
      </c>
      <c r="AY437" s="12" t="s">
        <v>156</v>
      </c>
      <c r="BE437" s="86">
        <f t="shared" si="99"/>
        <v>0</v>
      </c>
      <c r="BF437" s="86">
        <f t="shared" si="100"/>
        <v>0</v>
      </c>
      <c r="BG437" s="86">
        <f t="shared" si="101"/>
        <v>0</v>
      </c>
      <c r="BH437" s="86">
        <f t="shared" si="102"/>
        <v>0</v>
      </c>
      <c r="BI437" s="86">
        <f t="shared" si="103"/>
        <v>0</v>
      </c>
      <c r="BJ437" s="12" t="s">
        <v>88</v>
      </c>
      <c r="BK437" s="86">
        <f t="shared" si="104"/>
        <v>0</v>
      </c>
      <c r="BL437" s="12" t="s">
        <v>224</v>
      </c>
      <c r="BM437" s="145" t="s">
        <v>953</v>
      </c>
    </row>
    <row r="438" spans="2:65" s="1" customFormat="1" ht="24.2" customHeight="1">
      <c r="B438" s="114"/>
      <c r="C438" s="157" t="s">
        <v>954</v>
      </c>
      <c r="D438" s="157" t="s">
        <v>157</v>
      </c>
      <c r="E438" s="158" t="s">
        <v>338</v>
      </c>
      <c r="F438" s="159" t="s">
        <v>339</v>
      </c>
      <c r="G438" s="160" t="s">
        <v>219</v>
      </c>
      <c r="H438" s="161">
        <v>39.27</v>
      </c>
      <c r="I438" s="139"/>
      <c r="J438" s="140">
        <f t="shared" si="95"/>
        <v>0</v>
      </c>
      <c r="K438" s="141"/>
      <c r="L438" s="29"/>
      <c r="M438" s="142" t="s">
        <v>1</v>
      </c>
      <c r="N438" s="113" t="s">
        <v>45</v>
      </c>
      <c r="P438" s="143">
        <f t="shared" si="96"/>
        <v>0</v>
      </c>
      <c r="Q438" s="143">
        <v>0</v>
      </c>
      <c r="R438" s="143">
        <f t="shared" si="97"/>
        <v>0</v>
      </c>
      <c r="S438" s="143">
        <v>0</v>
      </c>
      <c r="T438" s="144">
        <f t="shared" si="98"/>
        <v>0</v>
      </c>
      <c r="AR438" s="145" t="s">
        <v>224</v>
      </c>
      <c r="AT438" s="145" t="s">
        <v>157</v>
      </c>
      <c r="AU438" s="145" t="s">
        <v>88</v>
      </c>
      <c r="AY438" s="12" t="s">
        <v>156</v>
      </c>
      <c r="BE438" s="86">
        <f t="shared" si="99"/>
        <v>0</v>
      </c>
      <c r="BF438" s="86">
        <f t="shared" si="100"/>
        <v>0</v>
      </c>
      <c r="BG438" s="86">
        <f t="shared" si="101"/>
        <v>0</v>
      </c>
      <c r="BH438" s="86">
        <f t="shared" si="102"/>
        <v>0</v>
      </c>
      <c r="BI438" s="86">
        <f t="shared" si="103"/>
        <v>0</v>
      </c>
      <c r="BJ438" s="12" t="s">
        <v>88</v>
      </c>
      <c r="BK438" s="86">
        <f t="shared" si="104"/>
        <v>0</v>
      </c>
      <c r="BL438" s="12" t="s">
        <v>224</v>
      </c>
      <c r="BM438" s="145" t="s">
        <v>955</v>
      </c>
    </row>
    <row r="439" spans="2:65" s="1" customFormat="1" ht="16.5" customHeight="1">
      <c r="B439" s="114"/>
      <c r="C439" s="162" t="s">
        <v>956</v>
      </c>
      <c r="D439" s="162" t="s">
        <v>177</v>
      </c>
      <c r="E439" s="163" t="s">
        <v>498</v>
      </c>
      <c r="F439" s="164" t="s">
        <v>499</v>
      </c>
      <c r="G439" s="165" t="s">
        <v>219</v>
      </c>
      <c r="H439" s="166">
        <v>39.27</v>
      </c>
      <c r="I439" s="146"/>
      <c r="J439" s="147">
        <f t="shared" si="95"/>
        <v>0</v>
      </c>
      <c r="K439" s="148"/>
      <c r="L439" s="149"/>
      <c r="M439" s="150" t="s">
        <v>1</v>
      </c>
      <c r="N439" s="151" t="s">
        <v>45</v>
      </c>
      <c r="P439" s="143">
        <f t="shared" si="96"/>
        <v>0</v>
      </c>
      <c r="Q439" s="143">
        <v>1</v>
      </c>
      <c r="R439" s="143">
        <f t="shared" si="97"/>
        <v>39.27</v>
      </c>
      <c r="S439" s="143">
        <v>0</v>
      </c>
      <c r="T439" s="144">
        <f t="shared" si="98"/>
        <v>0</v>
      </c>
      <c r="AR439" s="145" t="s">
        <v>196</v>
      </c>
      <c r="AT439" s="145" t="s">
        <v>177</v>
      </c>
      <c r="AU439" s="145" t="s">
        <v>88</v>
      </c>
      <c r="AY439" s="12" t="s">
        <v>156</v>
      </c>
      <c r="BE439" s="86">
        <f t="shared" si="99"/>
        <v>0</v>
      </c>
      <c r="BF439" s="86">
        <f t="shared" si="100"/>
        <v>0</v>
      </c>
      <c r="BG439" s="86">
        <f t="shared" si="101"/>
        <v>0</v>
      </c>
      <c r="BH439" s="86">
        <f t="shared" si="102"/>
        <v>0</v>
      </c>
      <c r="BI439" s="86">
        <f t="shared" si="103"/>
        <v>0</v>
      </c>
      <c r="BJ439" s="12" t="s">
        <v>88</v>
      </c>
      <c r="BK439" s="86">
        <f t="shared" si="104"/>
        <v>0</v>
      </c>
      <c r="BL439" s="12" t="s">
        <v>224</v>
      </c>
      <c r="BM439" s="145" t="s">
        <v>957</v>
      </c>
    </row>
    <row r="440" spans="2:65" s="1" customFormat="1" ht="24.2" customHeight="1">
      <c r="B440" s="114"/>
      <c r="C440" s="157" t="s">
        <v>958</v>
      </c>
      <c r="D440" s="157" t="s">
        <v>157</v>
      </c>
      <c r="E440" s="158" t="s">
        <v>242</v>
      </c>
      <c r="F440" s="159" t="s">
        <v>243</v>
      </c>
      <c r="G440" s="160" t="s">
        <v>170</v>
      </c>
      <c r="H440" s="161">
        <v>77</v>
      </c>
      <c r="I440" s="139"/>
      <c r="J440" s="140">
        <f t="shared" si="95"/>
        <v>0</v>
      </c>
      <c r="K440" s="141"/>
      <c r="L440" s="29"/>
      <c r="M440" s="142" t="s">
        <v>1</v>
      </c>
      <c r="N440" s="113" t="s">
        <v>45</v>
      </c>
      <c r="P440" s="143">
        <f t="shared" si="96"/>
        <v>0</v>
      </c>
      <c r="Q440" s="143">
        <v>0</v>
      </c>
      <c r="R440" s="143">
        <f t="shared" si="97"/>
        <v>0</v>
      </c>
      <c r="S440" s="143">
        <v>0</v>
      </c>
      <c r="T440" s="144">
        <f t="shared" si="98"/>
        <v>0</v>
      </c>
      <c r="AR440" s="145" t="s">
        <v>224</v>
      </c>
      <c r="AT440" s="145" t="s">
        <v>157</v>
      </c>
      <c r="AU440" s="145" t="s">
        <v>88</v>
      </c>
      <c r="AY440" s="12" t="s">
        <v>156</v>
      </c>
      <c r="BE440" s="86">
        <f t="shared" si="99"/>
        <v>0</v>
      </c>
      <c r="BF440" s="86">
        <f t="shared" si="100"/>
        <v>0</v>
      </c>
      <c r="BG440" s="86">
        <f t="shared" si="101"/>
        <v>0</v>
      </c>
      <c r="BH440" s="86">
        <f t="shared" si="102"/>
        <v>0</v>
      </c>
      <c r="BI440" s="86">
        <f t="shared" si="103"/>
        <v>0</v>
      </c>
      <c r="BJ440" s="12" t="s">
        <v>88</v>
      </c>
      <c r="BK440" s="86">
        <f t="shared" si="104"/>
        <v>0</v>
      </c>
      <c r="BL440" s="12" t="s">
        <v>224</v>
      </c>
      <c r="BM440" s="145" t="s">
        <v>959</v>
      </c>
    </row>
    <row r="441" spans="2:65" s="1" customFormat="1" ht="24.2" customHeight="1">
      <c r="B441" s="114"/>
      <c r="C441" s="157" t="s">
        <v>960</v>
      </c>
      <c r="D441" s="157" t="s">
        <v>157</v>
      </c>
      <c r="E441" s="158" t="s">
        <v>268</v>
      </c>
      <c r="F441" s="159" t="s">
        <v>269</v>
      </c>
      <c r="G441" s="160" t="s">
        <v>170</v>
      </c>
      <c r="H441" s="161">
        <v>77</v>
      </c>
      <c r="I441" s="139"/>
      <c r="J441" s="140">
        <f t="shared" si="95"/>
        <v>0</v>
      </c>
      <c r="K441" s="141"/>
      <c r="L441" s="29"/>
      <c r="M441" s="142" t="s">
        <v>1</v>
      </c>
      <c r="N441" s="113" t="s">
        <v>45</v>
      </c>
      <c r="P441" s="143">
        <f t="shared" si="96"/>
        <v>0</v>
      </c>
      <c r="Q441" s="143">
        <v>0</v>
      </c>
      <c r="R441" s="143">
        <f t="shared" si="97"/>
        <v>0</v>
      </c>
      <c r="S441" s="143">
        <v>0</v>
      </c>
      <c r="T441" s="144">
        <f t="shared" si="98"/>
        <v>0</v>
      </c>
      <c r="AR441" s="145" t="s">
        <v>224</v>
      </c>
      <c r="AT441" s="145" t="s">
        <v>157</v>
      </c>
      <c r="AU441" s="145" t="s">
        <v>88</v>
      </c>
      <c r="AY441" s="12" t="s">
        <v>156</v>
      </c>
      <c r="BE441" s="86">
        <f t="shared" si="99"/>
        <v>0</v>
      </c>
      <c r="BF441" s="86">
        <f t="shared" si="100"/>
        <v>0</v>
      </c>
      <c r="BG441" s="86">
        <f t="shared" si="101"/>
        <v>0</v>
      </c>
      <c r="BH441" s="86">
        <f t="shared" si="102"/>
        <v>0</v>
      </c>
      <c r="BI441" s="86">
        <f t="shared" si="103"/>
        <v>0</v>
      </c>
      <c r="BJ441" s="12" t="s">
        <v>88</v>
      </c>
      <c r="BK441" s="86">
        <f t="shared" si="104"/>
        <v>0</v>
      </c>
      <c r="BL441" s="12" t="s">
        <v>224</v>
      </c>
      <c r="BM441" s="145" t="s">
        <v>961</v>
      </c>
    </row>
    <row r="442" spans="2:65" s="1" customFormat="1" ht="21.75" customHeight="1">
      <c r="B442" s="114"/>
      <c r="C442" s="157" t="s">
        <v>962</v>
      </c>
      <c r="D442" s="157" t="s">
        <v>157</v>
      </c>
      <c r="E442" s="158" t="s">
        <v>688</v>
      </c>
      <c r="F442" s="159" t="s">
        <v>689</v>
      </c>
      <c r="G442" s="160" t="s">
        <v>160</v>
      </c>
      <c r="H442" s="161">
        <v>1</v>
      </c>
      <c r="I442" s="139"/>
      <c r="J442" s="140">
        <f t="shared" si="95"/>
        <v>0</v>
      </c>
      <c r="K442" s="141"/>
      <c r="L442" s="29"/>
      <c r="M442" s="142" t="s">
        <v>1</v>
      </c>
      <c r="N442" s="113" t="s">
        <v>45</v>
      </c>
      <c r="P442" s="143">
        <f t="shared" si="96"/>
        <v>0</v>
      </c>
      <c r="Q442" s="143">
        <v>0.0076</v>
      </c>
      <c r="R442" s="143">
        <f t="shared" si="97"/>
        <v>0.0076</v>
      </c>
      <c r="S442" s="143">
        <v>0</v>
      </c>
      <c r="T442" s="144">
        <f t="shared" si="98"/>
        <v>0</v>
      </c>
      <c r="AR442" s="145" t="s">
        <v>224</v>
      </c>
      <c r="AT442" s="145" t="s">
        <v>157</v>
      </c>
      <c r="AU442" s="145" t="s">
        <v>88</v>
      </c>
      <c r="AY442" s="12" t="s">
        <v>156</v>
      </c>
      <c r="BE442" s="86">
        <f t="shared" si="99"/>
        <v>0</v>
      </c>
      <c r="BF442" s="86">
        <f t="shared" si="100"/>
        <v>0</v>
      </c>
      <c r="BG442" s="86">
        <f t="shared" si="101"/>
        <v>0</v>
      </c>
      <c r="BH442" s="86">
        <f t="shared" si="102"/>
        <v>0</v>
      </c>
      <c r="BI442" s="86">
        <f t="shared" si="103"/>
        <v>0</v>
      </c>
      <c r="BJ442" s="12" t="s">
        <v>88</v>
      </c>
      <c r="BK442" s="86">
        <f t="shared" si="104"/>
        <v>0</v>
      </c>
      <c r="BL442" s="12" t="s">
        <v>224</v>
      </c>
      <c r="BM442" s="145" t="s">
        <v>963</v>
      </c>
    </row>
    <row r="443" spans="2:65" s="1" customFormat="1" ht="16.5" customHeight="1">
      <c r="B443" s="114"/>
      <c r="C443" s="162" t="s">
        <v>964</v>
      </c>
      <c r="D443" s="162" t="s">
        <v>177</v>
      </c>
      <c r="E443" s="163" t="s">
        <v>526</v>
      </c>
      <c r="F443" s="164" t="s">
        <v>527</v>
      </c>
      <c r="G443" s="165" t="s">
        <v>219</v>
      </c>
      <c r="H443" s="166">
        <v>16.57</v>
      </c>
      <c r="I443" s="146"/>
      <c r="J443" s="147">
        <f t="shared" si="95"/>
        <v>0</v>
      </c>
      <c r="K443" s="148"/>
      <c r="L443" s="149"/>
      <c r="M443" s="150" t="s">
        <v>1</v>
      </c>
      <c r="N443" s="151" t="s">
        <v>45</v>
      </c>
      <c r="P443" s="143">
        <f t="shared" si="96"/>
        <v>0</v>
      </c>
      <c r="Q443" s="143">
        <v>0</v>
      </c>
      <c r="R443" s="143">
        <f t="shared" si="97"/>
        <v>0</v>
      </c>
      <c r="S443" s="143">
        <v>0</v>
      </c>
      <c r="T443" s="144">
        <f t="shared" si="98"/>
        <v>0</v>
      </c>
      <c r="AR443" s="145" t="s">
        <v>196</v>
      </c>
      <c r="AT443" s="145" t="s">
        <v>177</v>
      </c>
      <c r="AU443" s="145" t="s">
        <v>88</v>
      </c>
      <c r="AY443" s="12" t="s">
        <v>156</v>
      </c>
      <c r="BE443" s="86">
        <f t="shared" si="99"/>
        <v>0</v>
      </c>
      <c r="BF443" s="86">
        <f t="shared" si="100"/>
        <v>0</v>
      </c>
      <c r="BG443" s="86">
        <f t="shared" si="101"/>
        <v>0</v>
      </c>
      <c r="BH443" s="86">
        <f t="shared" si="102"/>
        <v>0</v>
      </c>
      <c r="BI443" s="86">
        <f t="shared" si="103"/>
        <v>0</v>
      </c>
      <c r="BJ443" s="12" t="s">
        <v>88</v>
      </c>
      <c r="BK443" s="86">
        <f t="shared" si="104"/>
        <v>0</v>
      </c>
      <c r="BL443" s="12" t="s">
        <v>224</v>
      </c>
      <c r="BM443" s="145" t="s">
        <v>965</v>
      </c>
    </row>
    <row r="444" spans="2:65" s="1" customFormat="1" ht="24.2" customHeight="1">
      <c r="B444" s="114"/>
      <c r="C444" s="157" t="s">
        <v>966</v>
      </c>
      <c r="D444" s="157" t="s">
        <v>157</v>
      </c>
      <c r="E444" s="158" t="s">
        <v>530</v>
      </c>
      <c r="F444" s="159" t="s">
        <v>531</v>
      </c>
      <c r="G444" s="160" t="s">
        <v>170</v>
      </c>
      <c r="H444" s="161">
        <v>65</v>
      </c>
      <c r="I444" s="139"/>
      <c r="J444" s="140">
        <f t="shared" si="95"/>
        <v>0</v>
      </c>
      <c r="K444" s="141"/>
      <c r="L444" s="29"/>
      <c r="M444" s="142" t="s">
        <v>1</v>
      </c>
      <c r="N444" s="113" t="s">
        <v>45</v>
      </c>
      <c r="P444" s="143">
        <f t="shared" si="96"/>
        <v>0</v>
      </c>
      <c r="Q444" s="143">
        <v>0</v>
      </c>
      <c r="R444" s="143">
        <f t="shared" si="97"/>
        <v>0</v>
      </c>
      <c r="S444" s="143">
        <v>0</v>
      </c>
      <c r="T444" s="144">
        <f t="shared" si="98"/>
        <v>0</v>
      </c>
      <c r="AR444" s="145" t="s">
        <v>224</v>
      </c>
      <c r="AT444" s="145" t="s">
        <v>157</v>
      </c>
      <c r="AU444" s="145" t="s">
        <v>88</v>
      </c>
      <c r="AY444" s="12" t="s">
        <v>156</v>
      </c>
      <c r="BE444" s="86">
        <f t="shared" si="99"/>
        <v>0</v>
      </c>
      <c r="BF444" s="86">
        <f t="shared" si="100"/>
        <v>0</v>
      </c>
      <c r="BG444" s="86">
        <f t="shared" si="101"/>
        <v>0</v>
      </c>
      <c r="BH444" s="86">
        <f t="shared" si="102"/>
        <v>0</v>
      </c>
      <c r="BI444" s="86">
        <f t="shared" si="103"/>
        <v>0</v>
      </c>
      <c r="BJ444" s="12" t="s">
        <v>88</v>
      </c>
      <c r="BK444" s="86">
        <f t="shared" si="104"/>
        <v>0</v>
      </c>
      <c r="BL444" s="12" t="s">
        <v>224</v>
      </c>
      <c r="BM444" s="145" t="s">
        <v>967</v>
      </c>
    </row>
    <row r="445" spans="2:63" s="10" customFormat="1" ht="25.9" customHeight="1">
      <c r="B445" s="129"/>
      <c r="D445" s="130" t="s">
        <v>79</v>
      </c>
      <c r="E445" s="131" t="s">
        <v>968</v>
      </c>
      <c r="F445" s="131" t="s">
        <v>969</v>
      </c>
      <c r="I445" s="132"/>
      <c r="J445" s="133">
        <f>BK445</f>
        <v>0</v>
      </c>
      <c r="L445" s="129"/>
      <c r="M445" s="134"/>
      <c r="P445" s="135">
        <f>SUM(P446:P472)</f>
        <v>0</v>
      </c>
      <c r="R445" s="135">
        <f>SUM(R446:R472)</f>
        <v>0.70144</v>
      </c>
      <c r="T445" s="136">
        <f>SUM(T446:T472)</f>
        <v>0</v>
      </c>
      <c r="AR445" s="130" t="s">
        <v>88</v>
      </c>
      <c r="AT445" s="137" t="s">
        <v>79</v>
      </c>
      <c r="AU445" s="137" t="s">
        <v>80</v>
      </c>
      <c r="AY445" s="130" t="s">
        <v>156</v>
      </c>
      <c r="BK445" s="138">
        <f>SUM(BK446:BK472)</f>
        <v>0</v>
      </c>
    </row>
    <row r="446" spans="2:65" s="1" customFormat="1" ht="21.75" customHeight="1">
      <c r="B446" s="114"/>
      <c r="C446" s="157" t="s">
        <v>970</v>
      </c>
      <c r="D446" s="157" t="s">
        <v>157</v>
      </c>
      <c r="E446" s="158" t="s">
        <v>227</v>
      </c>
      <c r="F446" s="159" t="s">
        <v>228</v>
      </c>
      <c r="G446" s="160" t="s">
        <v>194</v>
      </c>
      <c r="H446" s="161">
        <v>0.48</v>
      </c>
      <c r="I446" s="139"/>
      <c r="J446" s="140">
        <f aca="true" t="shared" si="105" ref="J446:J472">ROUND(I446*H446,2)</f>
        <v>0</v>
      </c>
      <c r="K446" s="141"/>
      <c r="L446" s="29"/>
      <c r="M446" s="142" t="s">
        <v>1</v>
      </c>
      <c r="N446" s="113" t="s">
        <v>45</v>
      </c>
      <c r="P446" s="143">
        <f aca="true" t="shared" si="106" ref="P446:P472">O446*H446</f>
        <v>0</v>
      </c>
      <c r="Q446" s="143">
        <v>0</v>
      </c>
      <c r="R446" s="143">
        <f aca="true" t="shared" si="107" ref="R446:R472">Q446*H446</f>
        <v>0</v>
      </c>
      <c r="S446" s="143">
        <v>0</v>
      </c>
      <c r="T446" s="144">
        <f aca="true" t="shared" si="108" ref="T446:T472">S446*H446</f>
        <v>0</v>
      </c>
      <c r="AR446" s="145" t="s">
        <v>224</v>
      </c>
      <c r="AT446" s="145" t="s">
        <v>157</v>
      </c>
      <c r="AU446" s="145" t="s">
        <v>88</v>
      </c>
      <c r="AY446" s="12" t="s">
        <v>156</v>
      </c>
      <c r="BE446" s="86">
        <f aca="true" t="shared" si="109" ref="BE446:BE472">IF(N446="základní",J446,0)</f>
        <v>0</v>
      </c>
      <c r="BF446" s="86">
        <f aca="true" t="shared" si="110" ref="BF446:BF472">IF(N446="snížená",J446,0)</f>
        <v>0</v>
      </c>
      <c r="BG446" s="86">
        <f aca="true" t="shared" si="111" ref="BG446:BG472">IF(N446="zákl. přenesená",J446,0)</f>
        <v>0</v>
      </c>
      <c r="BH446" s="86">
        <f aca="true" t="shared" si="112" ref="BH446:BH472">IF(N446="sníž. přenesená",J446,0)</f>
        <v>0</v>
      </c>
      <c r="BI446" s="86">
        <f aca="true" t="shared" si="113" ref="BI446:BI472">IF(N446="nulová",J446,0)</f>
        <v>0</v>
      </c>
      <c r="BJ446" s="12" t="s">
        <v>88</v>
      </c>
      <c r="BK446" s="86">
        <f aca="true" t="shared" si="114" ref="BK446:BK472">ROUND(I446*H446,2)</f>
        <v>0</v>
      </c>
      <c r="BL446" s="12" t="s">
        <v>224</v>
      </c>
      <c r="BM446" s="145" t="s">
        <v>971</v>
      </c>
    </row>
    <row r="447" spans="2:65" s="1" customFormat="1" ht="16.5" customHeight="1">
      <c r="B447" s="114"/>
      <c r="C447" s="157" t="s">
        <v>972</v>
      </c>
      <c r="D447" s="157" t="s">
        <v>157</v>
      </c>
      <c r="E447" s="158" t="s">
        <v>231</v>
      </c>
      <c r="F447" s="159" t="s">
        <v>232</v>
      </c>
      <c r="G447" s="160" t="s">
        <v>194</v>
      </c>
      <c r="H447" s="161">
        <v>0.48</v>
      </c>
      <c r="I447" s="139"/>
      <c r="J447" s="140">
        <f t="shared" si="105"/>
        <v>0</v>
      </c>
      <c r="K447" s="141"/>
      <c r="L447" s="29"/>
      <c r="M447" s="142" t="s">
        <v>1</v>
      </c>
      <c r="N447" s="113" t="s">
        <v>45</v>
      </c>
      <c r="P447" s="143">
        <f t="shared" si="106"/>
        <v>0</v>
      </c>
      <c r="Q447" s="143">
        <v>0</v>
      </c>
      <c r="R447" s="143">
        <f t="shared" si="107"/>
        <v>0</v>
      </c>
      <c r="S447" s="143">
        <v>0</v>
      </c>
      <c r="T447" s="144">
        <f t="shared" si="108"/>
        <v>0</v>
      </c>
      <c r="AR447" s="145" t="s">
        <v>224</v>
      </c>
      <c r="AT447" s="145" t="s">
        <v>157</v>
      </c>
      <c r="AU447" s="145" t="s">
        <v>88</v>
      </c>
      <c r="AY447" s="12" t="s">
        <v>156</v>
      </c>
      <c r="BE447" s="86">
        <f t="shared" si="109"/>
        <v>0</v>
      </c>
      <c r="BF447" s="86">
        <f t="shared" si="110"/>
        <v>0</v>
      </c>
      <c r="BG447" s="86">
        <f t="shared" si="111"/>
        <v>0</v>
      </c>
      <c r="BH447" s="86">
        <f t="shared" si="112"/>
        <v>0</v>
      </c>
      <c r="BI447" s="86">
        <f t="shared" si="113"/>
        <v>0</v>
      </c>
      <c r="BJ447" s="12" t="s">
        <v>88</v>
      </c>
      <c r="BK447" s="86">
        <f t="shared" si="114"/>
        <v>0</v>
      </c>
      <c r="BL447" s="12" t="s">
        <v>224</v>
      </c>
      <c r="BM447" s="145" t="s">
        <v>973</v>
      </c>
    </row>
    <row r="448" spans="2:65" s="1" customFormat="1" ht="24.2" customHeight="1">
      <c r="B448" s="114"/>
      <c r="C448" s="157" t="s">
        <v>974</v>
      </c>
      <c r="D448" s="157" t="s">
        <v>157</v>
      </c>
      <c r="E448" s="158" t="s">
        <v>338</v>
      </c>
      <c r="F448" s="159" t="s">
        <v>339</v>
      </c>
      <c r="G448" s="160" t="s">
        <v>219</v>
      </c>
      <c r="H448" s="161">
        <v>0.7</v>
      </c>
      <c r="I448" s="139"/>
      <c r="J448" s="140">
        <f t="shared" si="105"/>
        <v>0</v>
      </c>
      <c r="K448" s="141"/>
      <c r="L448" s="29"/>
      <c r="M448" s="142" t="s">
        <v>1</v>
      </c>
      <c r="N448" s="113" t="s">
        <v>45</v>
      </c>
      <c r="P448" s="143">
        <f t="shared" si="106"/>
        <v>0</v>
      </c>
      <c r="Q448" s="143">
        <v>0</v>
      </c>
      <c r="R448" s="143">
        <f t="shared" si="107"/>
        <v>0</v>
      </c>
      <c r="S448" s="143">
        <v>0</v>
      </c>
      <c r="T448" s="144">
        <f t="shared" si="108"/>
        <v>0</v>
      </c>
      <c r="AR448" s="145" t="s">
        <v>224</v>
      </c>
      <c r="AT448" s="145" t="s">
        <v>157</v>
      </c>
      <c r="AU448" s="145" t="s">
        <v>88</v>
      </c>
      <c r="AY448" s="12" t="s">
        <v>156</v>
      </c>
      <c r="BE448" s="86">
        <f t="shared" si="109"/>
        <v>0</v>
      </c>
      <c r="BF448" s="86">
        <f t="shared" si="110"/>
        <v>0</v>
      </c>
      <c r="BG448" s="86">
        <f t="shared" si="111"/>
        <v>0</v>
      </c>
      <c r="BH448" s="86">
        <f t="shared" si="112"/>
        <v>0</v>
      </c>
      <c r="BI448" s="86">
        <f t="shared" si="113"/>
        <v>0</v>
      </c>
      <c r="BJ448" s="12" t="s">
        <v>88</v>
      </c>
      <c r="BK448" s="86">
        <f t="shared" si="114"/>
        <v>0</v>
      </c>
      <c r="BL448" s="12" t="s">
        <v>224</v>
      </c>
      <c r="BM448" s="145" t="s">
        <v>975</v>
      </c>
    </row>
    <row r="449" spans="2:65" s="1" customFormat="1" ht="66.75" customHeight="1">
      <c r="B449" s="114"/>
      <c r="C449" s="162" t="s">
        <v>976</v>
      </c>
      <c r="D449" s="162" t="s">
        <v>177</v>
      </c>
      <c r="E449" s="163" t="s">
        <v>977</v>
      </c>
      <c r="F449" s="164" t="s">
        <v>978</v>
      </c>
      <c r="G449" s="165" t="s">
        <v>160</v>
      </c>
      <c r="H449" s="166">
        <v>1</v>
      </c>
      <c r="I449" s="146"/>
      <c r="J449" s="147">
        <f t="shared" si="105"/>
        <v>0</v>
      </c>
      <c r="K449" s="148"/>
      <c r="L449" s="149"/>
      <c r="M449" s="150" t="s">
        <v>1</v>
      </c>
      <c r="N449" s="151" t="s">
        <v>45</v>
      </c>
      <c r="P449" s="143">
        <f t="shared" si="106"/>
        <v>0</v>
      </c>
      <c r="Q449" s="143">
        <v>0</v>
      </c>
      <c r="R449" s="143">
        <f t="shared" si="107"/>
        <v>0</v>
      </c>
      <c r="S449" s="143">
        <v>0</v>
      </c>
      <c r="T449" s="144">
        <f t="shared" si="108"/>
        <v>0</v>
      </c>
      <c r="AR449" s="145" t="s">
        <v>196</v>
      </c>
      <c r="AT449" s="145" t="s">
        <v>177</v>
      </c>
      <c r="AU449" s="145" t="s">
        <v>88</v>
      </c>
      <c r="AY449" s="12" t="s">
        <v>156</v>
      </c>
      <c r="BE449" s="86">
        <f t="shared" si="109"/>
        <v>0</v>
      </c>
      <c r="BF449" s="86">
        <f t="shared" si="110"/>
        <v>0</v>
      </c>
      <c r="BG449" s="86">
        <f t="shared" si="111"/>
        <v>0</v>
      </c>
      <c r="BH449" s="86">
        <f t="shared" si="112"/>
        <v>0</v>
      </c>
      <c r="BI449" s="86">
        <f t="shared" si="113"/>
        <v>0</v>
      </c>
      <c r="BJ449" s="12" t="s">
        <v>88</v>
      </c>
      <c r="BK449" s="86">
        <f t="shared" si="114"/>
        <v>0</v>
      </c>
      <c r="BL449" s="12" t="s">
        <v>224</v>
      </c>
      <c r="BM449" s="145" t="s">
        <v>979</v>
      </c>
    </row>
    <row r="450" spans="2:65" s="1" customFormat="1" ht="24.2" customHeight="1">
      <c r="B450" s="114"/>
      <c r="C450" s="162" t="s">
        <v>980</v>
      </c>
      <c r="D450" s="162" t="s">
        <v>177</v>
      </c>
      <c r="E450" s="163" t="s">
        <v>350</v>
      </c>
      <c r="F450" s="164" t="s">
        <v>351</v>
      </c>
      <c r="G450" s="165" t="s">
        <v>160</v>
      </c>
      <c r="H450" s="166">
        <v>2</v>
      </c>
      <c r="I450" s="146"/>
      <c r="J450" s="147">
        <f t="shared" si="105"/>
        <v>0</v>
      </c>
      <c r="K450" s="148"/>
      <c r="L450" s="149"/>
      <c r="M450" s="150" t="s">
        <v>1</v>
      </c>
      <c r="N450" s="151" t="s">
        <v>45</v>
      </c>
      <c r="P450" s="143">
        <f t="shared" si="106"/>
        <v>0</v>
      </c>
      <c r="Q450" s="143">
        <v>0</v>
      </c>
      <c r="R450" s="143">
        <f t="shared" si="107"/>
        <v>0</v>
      </c>
      <c r="S450" s="143">
        <v>0</v>
      </c>
      <c r="T450" s="144">
        <f t="shared" si="108"/>
        <v>0</v>
      </c>
      <c r="AR450" s="145" t="s">
        <v>196</v>
      </c>
      <c r="AT450" s="145" t="s">
        <v>177</v>
      </c>
      <c r="AU450" s="145" t="s">
        <v>88</v>
      </c>
      <c r="AY450" s="12" t="s">
        <v>156</v>
      </c>
      <c r="BE450" s="86">
        <f t="shared" si="109"/>
        <v>0</v>
      </c>
      <c r="BF450" s="86">
        <f t="shared" si="110"/>
        <v>0</v>
      </c>
      <c r="BG450" s="86">
        <f t="shared" si="111"/>
        <v>0</v>
      </c>
      <c r="BH450" s="86">
        <f t="shared" si="112"/>
        <v>0</v>
      </c>
      <c r="BI450" s="86">
        <f t="shared" si="113"/>
        <v>0</v>
      </c>
      <c r="BJ450" s="12" t="s">
        <v>88</v>
      </c>
      <c r="BK450" s="86">
        <f t="shared" si="114"/>
        <v>0</v>
      </c>
      <c r="BL450" s="12" t="s">
        <v>224</v>
      </c>
      <c r="BM450" s="145" t="s">
        <v>981</v>
      </c>
    </row>
    <row r="451" spans="2:65" s="1" customFormat="1" ht="24.2" customHeight="1">
      <c r="B451" s="114"/>
      <c r="C451" s="157" t="s">
        <v>982</v>
      </c>
      <c r="D451" s="157" t="s">
        <v>157</v>
      </c>
      <c r="E451" s="158" t="s">
        <v>354</v>
      </c>
      <c r="F451" s="159" t="s">
        <v>355</v>
      </c>
      <c r="G451" s="160" t="s">
        <v>160</v>
      </c>
      <c r="H451" s="161">
        <v>2</v>
      </c>
      <c r="I451" s="139"/>
      <c r="J451" s="140">
        <f t="shared" si="105"/>
        <v>0</v>
      </c>
      <c r="K451" s="141"/>
      <c r="L451" s="29"/>
      <c r="M451" s="142" t="s">
        <v>1</v>
      </c>
      <c r="N451" s="113" t="s">
        <v>45</v>
      </c>
      <c r="P451" s="143">
        <f t="shared" si="106"/>
        <v>0</v>
      </c>
      <c r="Q451" s="143">
        <v>0</v>
      </c>
      <c r="R451" s="143">
        <f t="shared" si="107"/>
        <v>0</v>
      </c>
      <c r="S451" s="143">
        <v>0</v>
      </c>
      <c r="T451" s="144">
        <f t="shared" si="108"/>
        <v>0</v>
      </c>
      <c r="AR451" s="145" t="s">
        <v>224</v>
      </c>
      <c r="AT451" s="145" t="s">
        <v>157</v>
      </c>
      <c r="AU451" s="145" t="s">
        <v>88</v>
      </c>
      <c r="AY451" s="12" t="s">
        <v>156</v>
      </c>
      <c r="BE451" s="86">
        <f t="shared" si="109"/>
        <v>0</v>
      </c>
      <c r="BF451" s="86">
        <f t="shared" si="110"/>
        <v>0</v>
      </c>
      <c r="BG451" s="86">
        <f t="shared" si="111"/>
        <v>0</v>
      </c>
      <c r="BH451" s="86">
        <f t="shared" si="112"/>
        <v>0</v>
      </c>
      <c r="BI451" s="86">
        <f t="shared" si="113"/>
        <v>0</v>
      </c>
      <c r="BJ451" s="12" t="s">
        <v>88</v>
      </c>
      <c r="BK451" s="86">
        <f t="shared" si="114"/>
        <v>0</v>
      </c>
      <c r="BL451" s="12" t="s">
        <v>224</v>
      </c>
      <c r="BM451" s="145" t="s">
        <v>983</v>
      </c>
    </row>
    <row r="452" spans="2:65" s="1" customFormat="1" ht="16.5" customHeight="1">
      <c r="B452" s="114"/>
      <c r="C452" s="162" t="s">
        <v>984</v>
      </c>
      <c r="D452" s="162" t="s">
        <v>177</v>
      </c>
      <c r="E452" s="163" t="s">
        <v>576</v>
      </c>
      <c r="F452" s="164" t="s">
        <v>577</v>
      </c>
      <c r="G452" s="165" t="s">
        <v>170</v>
      </c>
      <c r="H452" s="166">
        <v>12</v>
      </c>
      <c r="I452" s="146"/>
      <c r="J452" s="147">
        <f t="shared" si="105"/>
        <v>0</v>
      </c>
      <c r="K452" s="148"/>
      <c r="L452" s="149"/>
      <c r="M452" s="150" t="s">
        <v>1</v>
      </c>
      <c r="N452" s="151" t="s">
        <v>45</v>
      </c>
      <c r="P452" s="143">
        <f t="shared" si="106"/>
        <v>0</v>
      </c>
      <c r="Q452" s="143">
        <v>0</v>
      </c>
      <c r="R452" s="143">
        <f t="shared" si="107"/>
        <v>0</v>
      </c>
      <c r="S452" s="143">
        <v>0</v>
      </c>
      <c r="T452" s="144">
        <f t="shared" si="108"/>
        <v>0</v>
      </c>
      <c r="AR452" s="145" t="s">
        <v>196</v>
      </c>
      <c r="AT452" s="145" t="s">
        <v>177</v>
      </c>
      <c r="AU452" s="145" t="s">
        <v>88</v>
      </c>
      <c r="AY452" s="12" t="s">
        <v>156</v>
      </c>
      <c r="BE452" s="86">
        <f t="shared" si="109"/>
        <v>0</v>
      </c>
      <c r="BF452" s="86">
        <f t="shared" si="110"/>
        <v>0</v>
      </c>
      <c r="BG452" s="86">
        <f t="shared" si="111"/>
        <v>0</v>
      </c>
      <c r="BH452" s="86">
        <f t="shared" si="112"/>
        <v>0</v>
      </c>
      <c r="BI452" s="86">
        <f t="shared" si="113"/>
        <v>0</v>
      </c>
      <c r="BJ452" s="12" t="s">
        <v>88</v>
      </c>
      <c r="BK452" s="86">
        <f t="shared" si="114"/>
        <v>0</v>
      </c>
      <c r="BL452" s="12" t="s">
        <v>224</v>
      </c>
      <c r="BM452" s="145" t="s">
        <v>985</v>
      </c>
    </row>
    <row r="453" spans="2:65" s="1" customFormat="1" ht="24.2" customHeight="1">
      <c r="B453" s="114"/>
      <c r="C453" s="157" t="s">
        <v>986</v>
      </c>
      <c r="D453" s="157" t="s">
        <v>157</v>
      </c>
      <c r="E453" s="158" t="s">
        <v>158</v>
      </c>
      <c r="F453" s="159" t="s">
        <v>159</v>
      </c>
      <c r="G453" s="160" t="s">
        <v>160</v>
      </c>
      <c r="H453" s="161">
        <v>12</v>
      </c>
      <c r="I453" s="139"/>
      <c r="J453" s="140">
        <f t="shared" si="105"/>
        <v>0</v>
      </c>
      <c r="K453" s="141"/>
      <c r="L453" s="29"/>
      <c r="M453" s="142" t="s">
        <v>1</v>
      </c>
      <c r="N453" s="113" t="s">
        <v>45</v>
      </c>
      <c r="P453" s="143">
        <f t="shared" si="106"/>
        <v>0</v>
      </c>
      <c r="Q453" s="143">
        <v>0</v>
      </c>
      <c r="R453" s="143">
        <f t="shared" si="107"/>
        <v>0</v>
      </c>
      <c r="S453" s="143">
        <v>0</v>
      </c>
      <c r="T453" s="144">
        <f t="shared" si="108"/>
        <v>0</v>
      </c>
      <c r="AR453" s="145" t="s">
        <v>224</v>
      </c>
      <c r="AT453" s="145" t="s">
        <v>157</v>
      </c>
      <c r="AU453" s="145" t="s">
        <v>88</v>
      </c>
      <c r="AY453" s="12" t="s">
        <v>156</v>
      </c>
      <c r="BE453" s="86">
        <f t="shared" si="109"/>
        <v>0</v>
      </c>
      <c r="BF453" s="86">
        <f t="shared" si="110"/>
        <v>0</v>
      </c>
      <c r="BG453" s="86">
        <f t="shared" si="111"/>
        <v>0</v>
      </c>
      <c r="BH453" s="86">
        <f t="shared" si="112"/>
        <v>0</v>
      </c>
      <c r="BI453" s="86">
        <f t="shared" si="113"/>
        <v>0</v>
      </c>
      <c r="BJ453" s="12" t="s">
        <v>88</v>
      </c>
      <c r="BK453" s="86">
        <f t="shared" si="114"/>
        <v>0</v>
      </c>
      <c r="BL453" s="12" t="s">
        <v>224</v>
      </c>
      <c r="BM453" s="145" t="s">
        <v>987</v>
      </c>
    </row>
    <row r="454" spans="2:65" s="1" customFormat="1" ht="24.2" customHeight="1">
      <c r="B454" s="114"/>
      <c r="C454" s="157" t="s">
        <v>988</v>
      </c>
      <c r="D454" s="157" t="s">
        <v>157</v>
      </c>
      <c r="E454" s="158" t="s">
        <v>568</v>
      </c>
      <c r="F454" s="159" t="s">
        <v>569</v>
      </c>
      <c r="G454" s="160" t="s">
        <v>160</v>
      </c>
      <c r="H454" s="161">
        <v>4</v>
      </c>
      <c r="I454" s="139"/>
      <c r="J454" s="140">
        <f t="shared" si="105"/>
        <v>0</v>
      </c>
      <c r="K454" s="141"/>
      <c r="L454" s="29"/>
      <c r="M454" s="142" t="s">
        <v>1</v>
      </c>
      <c r="N454" s="113" t="s">
        <v>45</v>
      </c>
      <c r="P454" s="143">
        <f t="shared" si="106"/>
        <v>0</v>
      </c>
      <c r="Q454" s="143">
        <v>0</v>
      </c>
      <c r="R454" s="143">
        <f t="shared" si="107"/>
        <v>0</v>
      </c>
      <c r="S454" s="143">
        <v>0</v>
      </c>
      <c r="T454" s="144">
        <f t="shared" si="108"/>
        <v>0</v>
      </c>
      <c r="AR454" s="145" t="s">
        <v>224</v>
      </c>
      <c r="AT454" s="145" t="s">
        <v>157</v>
      </c>
      <c r="AU454" s="145" t="s">
        <v>88</v>
      </c>
      <c r="AY454" s="12" t="s">
        <v>156</v>
      </c>
      <c r="BE454" s="86">
        <f t="shared" si="109"/>
        <v>0</v>
      </c>
      <c r="BF454" s="86">
        <f t="shared" si="110"/>
        <v>0</v>
      </c>
      <c r="BG454" s="86">
        <f t="shared" si="111"/>
        <v>0</v>
      </c>
      <c r="BH454" s="86">
        <f t="shared" si="112"/>
        <v>0</v>
      </c>
      <c r="BI454" s="86">
        <f t="shared" si="113"/>
        <v>0</v>
      </c>
      <c r="BJ454" s="12" t="s">
        <v>88</v>
      </c>
      <c r="BK454" s="86">
        <f t="shared" si="114"/>
        <v>0</v>
      </c>
      <c r="BL454" s="12" t="s">
        <v>224</v>
      </c>
      <c r="BM454" s="145" t="s">
        <v>989</v>
      </c>
    </row>
    <row r="455" spans="2:65" s="1" customFormat="1" ht="37.9" customHeight="1">
      <c r="B455" s="114"/>
      <c r="C455" s="162" t="s">
        <v>990</v>
      </c>
      <c r="D455" s="162" t="s">
        <v>177</v>
      </c>
      <c r="E455" s="163" t="s">
        <v>991</v>
      </c>
      <c r="F455" s="164" t="s">
        <v>992</v>
      </c>
      <c r="G455" s="165" t="s">
        <v>170</v>
      </c>
      <c r="H455" s="166">
        <v>50</v>
      </c>
      <c r="I455" s="146"/>
      <c r="J455" s="147">
        <f t="shared" si="105"/>
        <v>0</v>
      </c>
      <c r="K455" s="148"/>
      <c r="L455" s="149"/>
      <c r="M455" s="150" t="s">
        <v>1</v>
      </c>
      <c r="N455" s="151" t="s">
        <v>45</v>
      </c>
      <c r="P455" s="143">
        <f t="shared" si="106"/>
        <v>0</v>
      </c>
      <c r="Q455" s="143">
        <v>0.00166</v>
      </c>
      <c r="R455" s="143">
        <f t="shared" si="107"/>
        <v>0.083</v>
      </c>
      <c r="S455" s="143">
        <v>0</v>
      </c>
      <c r="T455" s="144">
        <f t="shared" si="108"/>
        <v>0</v>
      </c>
      <c r="AR455" s="145" t="s">
        <v>196</v>
      </c>
      <c r="AT455" s="145" t="s">
        <v>177</v>
      </c>
      <c r="AU455" s="145" t="s">
        <v>88</v>
      </c>
      <c r="AY455" s="12" t="s">
        <v>156</v>
      </c>
      <c r="BE455" s="86">
        <f t="shared" si="109"/>
        <v>0</v>
      </c>
      <c r="BF455" s="86">
        <f t="shared" si="110"/>
        <v>0</v>
      </c>
      <c r="BG455" s="86">
        <f t="shared" si="111"/>
        <v>0</v>
      </c>
      <c r="BH455" s="86">
        <f t="shared" si="112"/>
        <v>0</v>
      </c>
      <c r="BI455" s="86">
        <f t="shared" si="113"/>
        <v>0</v>
      </c>
      <c r="BJ455" s="12" t="s">
        <v>88</v>
      </c>
      <c r="BK455" s="86">
        <f t="shared" si="114"/>
        <v>0</v>
      </c>
      <c r="BL455" s="12" t="s">
        <v>224</v>
      </c>
      <c r="BM455" s="145" t="s">
        <v>993</v>
      </c>
    </row>
    <row r="456" spans="2:65" s="1" customFormat="1" ht="33" customHeight="1">
      <c r="B456" s="114"/>
      <c r="C456" s="157" t="s">
        <v>994</v>
      </c>
      <c r="D456" s="157" t="s">
        <v>157</v>
      </c>
      <c r="E456" s="158" t="s">
        <v>360</v>
      </c>
      <c r="F456" s="159" t="s">
        <v>361</v>
      </c>
      <c r="G456" s="160" t="s">
        <v>170</v>
      </c>
      <c r="H456" s="161">
        <v>12</v>
      </c>
      <c r="I456" s="139"/>
      <c r="J456" s="140">
        <f t="shared" si="105"/>
        <v>0</v>
      </c>
      <c r="K456" s="141"/>
      <c r="L456" s="29"/>
      <c r="M456" s="142" t="s">
        <v>1</v>
      </c>
      <c r="N456" s="113" t="s">
        <v>45</v>
      </c>
      <c r="P456" s="143">
        <f t="shared" si="106"/>
        <v>0</v>
      </c>
      <c r="Q456" s="143">
        <v>0</v>
      </c>
      <c r="R456" s="143">
        <f t="shared" si="107"/>
        <v>0</v>
      </c>
      <c r="S456" s="143">
        <v>0</v>
      </c>
      <c r="T456" s="144">
        <f t="shared" si="108"/>
        <v>0</v>
      </c>
      <c r="AR456" s="145" t="s">
        <v>224</v>
      </c>
      <c r="AT456" s="145" t="s">
        <v>157</v>
      </c>
      <c r="AU456" s="145" t="s">
        <v>88</v>
      </c>
      <c r="AY456" s="12" t="s">
        <v>156</v>
      </c>
      <c r="BE456" s="86">
        <f t="shared" si="109"/>
        <v>0</v>
      </c>
      <c r="BF456" s="86">
        <f t="shared" si="110"/>
        <v>0</v>
      </c>
      <c r="BG456" s="86">
        <f t="shared" si="111"/>
        <v>0</v>
      </c>
      <c r="BH456" s="86">
        <f t="shared" si="112"/>
        <v>0</v>
      </c>
      <c r="BI456" s="86">
        <f t="shared" si="113"/>
        <v>0</v>
      </c>
      <c r="BJ456" s="12" t="s">
        <v>88</v>
      </c>
      <c r="BK456" s="86">
        <f t="shared" si="114"/>
        <v>0</v>
      </c>
      <c r="BL456" s="12" t="s">
        <v>224</v>
      </c>
      <c r="BM456" s="145" t="s">
        <v>995</v>
      </c>
    </row>
    <row r="457" spans="2:65" s="1" customFormat="1" ht="24.2" customHeight="1">
      <c r="B457" s="114"/>
      <c r="C457" s="157" t="s">
        <v>996</v>
      </c>
      <c r="D457" s="157" t="s">
        <v>157</v>
      </c>
      <c r="E457" s="158" t="s">
        <v>370</v>
      </c>
      <c r="F457" s="159" t="s">
        <v>371</v>
      </c>
      <c r="G457" s="160" t="s">
        <v>170</v>
      </c>
      <c r="H457" s="161">
        <v>0.6</v>
      </c>
      <c r="I457" s="139"/>
      <c r="J457" s="140">
        <f t="shared" si="105"/>
        <v>0</v>
      </c>
      <c r="K457" s="141"/>
      <c r="L457" s="29"/>
      <c r="M457" s="142" t="s">
        <v>1</v>
      </c>
      <c r="N457" s="113" t="s">
        <v>45</v>
      </c>
      <c r="P457" s="143">
        <f t="shared" si="106"/>
        <v>0</v>
      </c>
      <c r="Q457" s="143">
        <v>0</v>
      </c>
      <c r="R457" s="143">
        <f t="shared" si="107"/>
        <v>0</v>
      </c>
      <c r="S457" s="143">
        <v>0</v>
      </c>
      <c r="T457" s="144">
        <f t="shared" si="108"/>
        <v>0</v>
      </c>
      <c r="AR457" s="145" t="s">
        <v>224</v>
      </c>
      <c r="AT457" s="145" t="s">
        <v>157</v>
      </c>
      <c r="AU457" s="145" t="s">
        <v>88</v>
      </c>
      <c r="AY457" s="12" t="s">
        <v>156</v>
      </c>
      <c r="BE457" s="86">
        <f t="shared" si="109"/>
        <v>0</v>
      </c>
      <c r="BF457" s="86">
        <f t="shared" si="110"/>
        <v>0</v>
      </c>
      <c r="BG457" s="86">
        <f t="shared" si="111"/>
        <v>0</v>
      </c>
      <c r="BH457" s="86">
        <f t="shared" si="112"/>
        <v>0</v>
      </c>
      <c r="BI457" s="86">
        <f t="shared" si="113"/>
        <v>0</v>
      </c>
      <c r="BJ457" s="12" t="s">
        <v>88</v>
      </c>
      <c r="BK457" s="86">
        <f t="shared" si="114"/>
        <v>0</v>
      </c>
      <c r="BL457" s="12" t="s">
        <v>224</v>
      </c>
      <c r="BM457" s="145" t="s">
        <v>997</v>
      </c>
    </row>
    <row r="458" spans="2:65" s="1" customFormat="1" ht="16.5" customHeight="1">
      <c r="B458" s="114"/>
      <c r="C458" s="157" t="s">
        <v>998</v>
      </c>
      <c r="D458" s="157" t="s">
        <v>157</v>
      </c>
      <c r="E458" s="158" t="s">
        <v>374</v>
      </c>
      <c r="F458" s="159" t="s">
        <v>375</v>
      </c>
      <c r="G458" s="160" t="s">
        <v>160</v>
      </c>
      <c r="H458" s="161">
        <v>1</v>
      </c>
      <c r="I458" s="139"/>
      <c r="J458" s="140">
        <f t="shared" si="105"/>
        <v>0</v>
      </c>
      <c r="K458" s="141"/>
      <c r="L458" s="29"/>
      <c r="M458" s="142" t="s">
        <v>1</v>
      </c>
      <c r="N458" s="113" t="s">
        <v>45</v>
      </c>
      <c r="P458" s="143">
        <f t="shared" si="106"/>
        <v>0</v>
      </c>
      <c r="Q458" s="143">
        <v>0</v>
      </c>
      <c r="R458" s="143">
        <f t="shared" si="107"/>
        <v>0</v>
      </c>
      <c r="S458" s="143">
        <v>0</v>
      </c>
      <c r="T458" s="144">
        <f t="shared" si="108"/>
        <v>0</v>
      </c>
      <c r="AR458" s="145" t="s">
        <v>224</v>
      </c>
      <c r="AT458" s="145" t="s">
        <v>157</v>
      </c>
      <c r="AU458" s="145" t="s">
        <v>88</v>
      </c>
      <c r="AY458" s="12" t="s">
        <v>156</v>
      </c>
      <c r="BE458" s="86">
        <f t="shared" si="109"/>
        <v>0</v>
      </c>
      <c r="BF458" s="86">
        <f t="shared" si="110"/>
        <v>0</v>
      </c>
      <c r="BG458" s="86">
        <f t="shared" si="111"/>
        <v>0</v>
      </c>
      <c r="BH458" s="86">
        <f t="shared" si="112"/>
        <v>0</v>
      </c>
      <c r="BI458" s="86">
        <f t="shared" si="113"/>
        <v>0</v>
      </c>
      <c r="BJ458" s="12" t="s">
        <v>88</v>
      </c>
      <c r="BK458" s="86">
        <f t="shared" si="114"/>
        <v>0</v>
      </c>
      <c r="BL458" s="12" t="s">
        <v>224</v>
      </c>
      <c r="BM458" s="145" t="s">
        <v>999</v>
      </c>
    </row>
    <row r="459" spans="2:65" s="1" customFormat="1" ht="21.75" customHeight="1">
      <c r="B459" s="114"/>
      <c r="C459" s="162" t="s">
        <v>1000</v>
      </c>
      <c r="D459" s="162" t="s">
        <v>177</v>
      </c>
      <c r="E459" s="163" t="s">
        <v>378</v>
      </c>
      <c r="F459" s="164" t="s">
        <v>379</v>
      </c>
      <c r="G459" s="165" t="s">
        <v>160</v>
      </c>
      <c r="H459" s="166">
        <v>1</v>
      </c>
      <c r="I459" s="146"/>
      <c r="J459" s="147">
        <f t="shared" si="105"/>
        <v>0</v>
      </c>
      <c r="K459" s="148"/>
      <c r="L459" s="149"/>
      <c r="M459" s="150" t="s">
        <v>1</v>
      </c>
      <c r="N459" s="151" t="s">
        <v>45</v>
      </c>
      <c r="P459" s="143">
        <f t="shared" si="106"/>
        <v>0</v>
      </c>
      <c r="Q459" s="143">
        <v>0.00012</v>
      </c>
      <c r="R459" s="143">
        <f t="shared" si="107"/>
        <v>0.00012</v>
      </c>
      <c r="S459" s="143">
        <v>0</v>
      </c>
      <c r="T459" s="144">
        <f t="shared" si="108"/>
        <v>0</v>
      </c>
      <c r="AR459" s="145" t="s">
        <v>196</v>
      </c>
      <c r="AT459" s="145" t="s">
        <v>177</v>
      </c>
      <c r="AU459" s="145" t="s">
        <v>88</v>
      </c>
      <c r="AY459" s="12" t="s">
        <v>156</v>
      </c>
      <c r="BE459" s="86">
        <f t="shared" si="109"/>
        <v>0</v>
      </c>
      <c r="BF459" s="86">
        <f t="shared" si="110"/>
        <v>0</v>
      </c>
      <c r="BG459" s="86">
        <f t="shared" si="111"/>
        <v>0</v>
      </c>
      <c r="BH459" s="86">
        <f t="shared" si="112"/>
        <v>0</v>
      </c>
      <c r="BI459" s="86">
        <f t="shared" si="113"/>
        <v>0</v>
      </c>
      <c r="BJ459" s="12" t="s">
        <v>88</v>
      </c>
      <c r="BK459" s="86">
        <f t="shared" si="114"/>
        <v>0</v>
      </c>
      <c r="BL459" s="12" t="s">
        <v>224</v>
      </c>
      <c r="BM459" s="145" t="s">
        <v>1001</v>
      </c>
    </row>
    <row r="460" spans="2:65" s="1" customFormat="1" ht="16.5" customHeight="1">
      <c r="B460" s="114"/>
      <c r="C460" s="162" t="s">
        <v>1002</v>
      </c>
      <c r="D460" s="162" t="s">
        <v>177</v>
      </c>
      <c r="E460" s="163" t="s">
        <v>382</v>
      </c>
      <c r="F460" s="164" t="s">
        <v>383</v>
      </c>
      <c r="G460" s="165" t="s">
        <v>293</v>
      </c>
      <c r="H460" s="166">
        <v>33.1</v>
      </c>
      <c r="I460" s="146"/>
      <c r="J460" s="147">
        <f t="shared" si="105"/>
        <v>0</v>
      </c>
      <c r="K460" s="148"/>
      <c r="L460" s="149"/>
      <c r="M460" s="150" t="s">
        <v>1</v>
      </c>
      <c r="N460" s="151" t="s">
        <v>45</v>
      </c>
      <c r="P460" s="143">
        <f t="shared" si="106"/>
        <v>0</v>
      </c>
      <c r="Q460" s="143">
        <v>0.001</v>
      </c>
      <c r="R460" s="143">
        <f t="shared" si="107"/>
        <v>0.033100000000000004</v>
      </c>
      <c r="S460" s="143">
        <v>0</v>
      </c>
      <c r="T460" s="144">
        <f t="shared" si="108"/>
        <v>0</v>
      </c>
      <c r="AR460" s="145" t="s">
        <v>196</v>
      </c>
      <c r="AT460" s="145" t="s">
        <v>177</v>
      </c>
      <c r="AU460" s="145" t="s">
        <v>88</v>
      </c>
      <c r="AY460" s="12" t="s">
        <v>156</v>
      </c>
      <c r="BE460" s="86">
        <f t="shared" si="109"/>
        <v>0</v>
      </c>
      <c r="BF460" s="86">
        <f t="shared" si="110"/>
        <v>0</v>
      </c>
      <c r="BG460" s="86">
        <f t="shared" si="111"/>
        <v>0</v>
      </c>
      <c r="BH460" s="86">
        <f t="shared" si="112"/>
        <v>0</v>
      </c>
      <c r="BI460" s="86">
        <f t="shared" si="113"/>
        <v>0</v>
      </c>
      <c r="BJ460" s="12" t="s">
        <v>88</v>
      </c>
      <c r="BK460" s="86">
        <f t="shared" si="114"/>
        <v>0</v>
      </c>
      <c r="BL460" s="12" t="s">
        <v>224</v>
      </c>
      <c r="BM460" s="145" t="s">
        <v>1003</v>
      </c>
    </row>
    <row r="461" spans="2:65" s="1" customFormat="1" ht="24.2" customHeight="1">
      <c r="B461" s="114"/>
      <c r="C461" s="157" t="s">
        <v>1004</v>
      </c>
      <c r="D461" s="157" t="s">
        <v>157</v>
      </c>
      <c r="E461" s="158" t="s">
        <v>386</v>
      </c>
      <c r="F461" s="159" t="s">
        <v>387</v>
      </c>
      <c r="G461" s="160" t="s">
        <v>170</v>
      </c>
      <c r="H461" s="161">
        <v>2.5</v>
      </c>
      <c r="I461" s="139"/>
      <c r="J461" s="140">
        <f t="shared" si="105"/>
        <v>0</v>
      </c>
      <c r="K461" s="141"/>
      <c r="L461" s="29"/>
      <c r="M461" s="142" t="s">
        <v>1</v>
      </c>
      <c r="N461" s="113" t="s">
        <v>45</v>
      </c>
      <c r="P461" s="143">
        <f t="shared" si="106"/>
        <v>0</v>
      </c>
      <c r="Q461" s="143">
        <v>0</v>
      </c>
      <c r="R461" s="143">
        <f t="shared" si="107"/>
        <v>0</v>
      </c>
      <c r="S461" s="143">
        <v>0</v>
      </c>
      <c r="T461" s="144">
        <f t="shared" si="108"/>
        <v>0</v>
      </c>
      <c r="AR461" s="145" t="s">
        <v>224</v>
      </c>
      <c r="AT461" s="145" t="s">
        <v>157</v>
      </c>
      <c r="AU461" s="145" t="s">
        <v>88</v>
      </c>
      <c r="AY461" s="12" t="s">
        <v>156</v>
      </c>
      <c r="BE461" s="86">
        <f t="shared" si="109"/>
        <v>0</v>
      </c>
      <c r="BF461" s="86">
        <f t="shared" si="110"/>
        <v>0</v>
      </c>
      <c r="BG461" s="86">
        <f t="shared" si="111"/>
        <v>0</v>
      </c>
      <c r="BH461" s="86">
        <f t="shared" si="112"/>
        <v>0</v>
      </c>
      <c r="BI461" s="86">
        <f t="shared" si="113"/>
        <v>0</v>
      </c>
      <c r="BJ461" s="12" t="s">
        <v>88</v>
      </c>
      <c r="BK461" s="86">
        <f t="shared" si="114"/>
        <v>0</v>
      </c>
      <c r="BL461" s="12" t="s">
        <v>224</v>
      </c>
      <c r="BM461" s="145" t="s">
        <v>1005</v>
      </c>
    </row>
    <row r="462" spans="2:65" s="1" customFormat="1" ht="24.2" customHeight="1">
      <c r="B462" s="114"/>
      <c r="C462" s="157" t="s">
        <v>1006</v>
      </c>
      <c r="D462" s="157" t="s">
        <v>157</v>
      </c>
      <c r="E462" s="158" t="s">
        <v>390</v>
      </c>
      <c r="F462" s="159" t="s">
        <v>391</v>
      </c>
      <c r="G462" s="160" t="s">
        <v>170</v>
      </c>
      <c r="H462" s="161">
        <v>23.5</v>
      </c>
      <c r="I462" s="139"/>
      <c r="J462" s="140">
        <f t="shared" si="105"/>
        <v>0</v>
      </c>
      <c r="K462" s="141"/>
      <c r="L462" s="29"/>
      <c r="M462" s="142" t="s">
        <v>1</v>
      </c>
      <c r="N462" s="113" t="s">
        <v>45</v>
      </c>
      <c r="P462" s="143">
        <f t="shared" si="106"/>
        <v>0</v>
      </c>
      <c r="Q462" s="143">
        <v>0</v>
      </c>
      <c r="R462" s="143">
        <f t="shared" si="107"/>
        <v>0</v>
      </c>
      <c r="S462" s="143">
        <v>0</v>
      </c>
      <c r="T462" s="144">
        <f t="shared" si="108"/>
        <v>0</v>
      </c>
      <c r="AR462" s="145" t="s">
        <v>224</v>
      </c>
      <c r="AT462" s="145" t="s">
        <v>157</v>
      </c>
      <c r="AU462" s="145" t="s">
        <v>88</v>
      </c>
      <c r="AY462" s="12" t="s">
        <v>156</v>
      </c>
      <c r="BE462" s="86">
        <f t="shared" si="109"/>
        <v>0</v>
      </c>
      <c r="BF462" s="86">
        <f t="shared" si="110"/>
        <v>0</v>
      </c>
      <c r="BG462" s="86">
        <f t="shared" si="111"/>
        <v>0</v>
      </c>
      <c r="BH462" s="86">
        <f t="shared" si="112"/>
        <v>0</v>
      </c>
      <c r="BI462" s="86">
        <f t="shared" si="113"/>
        <v>0</v>
      </c>
      <c r="BJ462" s="12" t="s">
        <v>88</v>
      </c>
      <c r="BK462" s="86">
        <f t="shared" si="114"/>
        <v>0</v>
      </c>
      <c r="BL462" s="12" t="s">
        <v>224</v>
      </c>
      <c r="BM462" s="145" t="s">
        <v>1007</v>
      </c>
    </row>
    <row r="463" spans="2:65" s="1" customFormat="1" ht="24.2" customHeight="1">
      <c r="B463" s="114"/>
      <c r="C463" s="162" t="s">
        <v>1008</v>
      </c>
      <c r="D463" s="162" t="s">
        <v>177</v>
      </c>
      <c r="E463" s="163" t="s">
        <v>394</v>
      </c>
      <c r="F463" s="164" t="s">
        <v>395</v>
      </c>
      <c r="G463" s="165" t="s">
        <v>160</v>
      </c>
      <c r="H463" s="166">
        <v>1</v>
      </c>
      <c r="I463" s="146"/>
      <c r="J463" s="147">
        <f t="shared" si="105"/>
        <v>0</v>
      </c>
      <c r="K463" s="148"/>
      <c r="L463" s="149"/>
      <c r="M463" s="150" t="s">
        <v>1</v>
      </c>
      <c r="N463" s="151" t="s">
        <v>45</v>
      </c>
      <c r="P463" s="143">
        <f t="shared" si="106"/>
        <v>0</v>
      </c>
      <c r="Q463" s="143">
        <v>0.00015</v>
      </c>
      <c r="R463" s="143">
        <f t="shared" si="107"/>
        <v>0.00015</v>
      </c>
      <c r="S463" s="143">
        <v>0</v>
      </c>
      <c r="T463" s="144">
        <f t="shared" si="108"/>
        <v>0</v>
      </c>
      <c r="AR463" s="145" t="s">
        <v>196</v>
      </c>
      <c r="AT463" s="145" t="s">
        <v>177</v>
      </c>
      <c r="AU463" s="145" t="s">
        <v>88</v>
      </c>
      <c r="AY463" s="12" t="s">
        <v>156</v>
      </c>
      <c r="BE463" s="86">
        <f t="shared" si="109"/>
        <v>0</v>
      </c>
      <c r="BF463" s="86">
        <f t="shared" si="110"/>
        <v>0</v>
      </c>
      <c r="BG463" s="86">
        <f t="shared" si="111"/>
        <v>0</v>
      </c>
      <c r="BH463" s="86">
        <f t="shared" si="112"/>
        <v>0</v>
      </c>
      <c r="BI463" s="86">
        <f t="shared" si="113"/>
        <v>0</v>
      </c>
      <c r="BJ463" s="12" t="s">
        <v>88</v>
      </c>
      <c r="BK463" s="86">
        <f t="shared" si="114"/>
        <v>0</v>
      </c>
      <c r="BL463" s="12" t="s">
        <v>224</v>
      </c>
      <c r="BM463" s="145" t="s">
        <v>1009</v>
      </c>
    </row>
    <row r="464" spans="2:65" s="1" customFormat="1" ht="16.5" customHeight="1">
      <c r="B464" s="114"/>
      <c r="C464" s="157" t="s">
        <v>1010</v>
      </c>
      <c r="D464" s="157" t="s">
        <v>157</v>
      </c>
      <c r="E464" s="158" t="s">
        <v>398</v>
      </c>
      <c r="F464" s="159" t="s">
        <v>399</v>
      </c>
      <c r="G464" s="160" t="s">
        <v>160</v>
      </c>
      <c r="H464" s="161">
        <v>2</v>
      </c>
      <c r="I464" s="139"/>
      <c r="J464" s="140">
        <f t="shared" si="105"/>
        <v>0</v>
      </c>
      <c r="K464" s="141"/>
      <c r="L464" s="29"/>
      <c r="M464" s="142" t="s">
        <v>1</v>
      </c>
      <c r="N464" s="113" t="s">
        <v>45</v>
      </c>
      <c r="P464" s="143">
        <f t="shared" si="106"/>
        <v>0</v>
      </c>
      <c r="Q464" s="143">
        <v>0</v>
      </c>
      <c r="R464" s="143">
        <f t="shared" si="107"/>
        <v>0</v>
      </c>
      <c r="S464" s="143">
        <v>0</v>
      </c>
      <c r="T464" s="144">
        <f t="shared" si="108"/>
        <v>0</v>
      </c>
      <c r="AR464" s="145" t="s">
        <v>224</v>
      </c>
      <c r="AT464" s="145" t="s">
        <v>157</v>
      </c>
      <c r="AU464" s="145" t="s">
        <v>88</v>
      </c>
      <c r="AY464" s="12" t="s">
        <v>156</v>
      </c>
      <c r="BE464" s="86">
        <f t="shared" si="109"/>
        <v>0</v>
      </c>
      <c r="BF464" s="86">
        <f t="shared" si="110"/>
        <v>0</v>
      </c>
      <c r="BG464" s="86">
        <f t="shared" si="111"/>
        <v>0</v>
      </c>
      <c r="BH464" s="86">
        <f t="shared" si="112"/>
        <v>0</v>
      </c>
      <c r="BI464" s="86">
        <f t="shared" si="113"/>
        <v>0</v>
      </c>
      <c r="BJ464" s="12" t="s">
        <v>88</v>
      </c>
      <c r="BK464" s="86">
        <f t="shared" si="114"/>
        <v>0</v>
      </c>
      <c r="BL464" s="12" t="s">
        <v>224</v>
      </c>
      <c r="BM464" s="145" t="s">
        <v>1011</v>
      </c>
    </row>
    <row r="465" spans="2:65" s="1" customFormat="1" ht="24.2" customHeight="1">
      <c r="B465" s="114"/>
      <c r="C465" s="162" t="s">
        <v>1012</v>
      </c>
      <c r="D465" s="162" t="s">
        <v>177</v>
      </c>
      <c r="E465" s="163" t="s">
        <v>402</v>
      </c>
      <c r="F465" s="164" t="s">
        <v>403</v>
      </c>
      <c r="G465" s="165" t="s">
        <v>160</v>
      </c>
      <c r="H465" s="166">
        <v>1</v>
      </c>
      <c r="I465" s="146"/>
      <c r="J465" s="147">
        <f t="shared" si="105"/>
        <v>0</v>
      </c>
      <c r="K465" s="148"/>
      <c r="L465" s="149"/>
      <c r="M465" s="150" t="s">
        <v>1</v>
      </c>
      <c r="N465" s="151" t="s">
        <v>45</v>
      </c>
      <c r="P465" s="143">
        <f t="shared" si="106"/>
        <v>0</v>
      </c>
      <c r="Q465" s="143">
        <v>0.00015</v>
      </c>
      <c r="R465" s="143">
        <f t="shared" si="107"/>
        <v>0.00015</v>
      </c>
      <c r="S465" s="143">
        <v>0</v>
      </c>
      <c r="T465" s="144">
        <f t="shared" si="108"/>
        <v>0</v>
      </c>
      <c r="AR465" s="145" t="s">
        <v>196</v>
      </c>
      <c r="AT465" s="145" t="s">
        <v>177</v>
      </c>
      <c r="AU465" s="145" t="s">
        <v>88</v>
      </c>
      <c r="AY465" s="12" t="s">
        <v>156</v>
      </c>
      <c r="BE465" s="86">
        <f t="shared" si="109"/>
        <v>0</v>
      </c>
      <c r="BF465" s="86">
        <f t="shared" si="110"/>
        <v>0</v>
      </c>
      <c r="BG465" s="86">
        <f t="shared" si="111"/>
        <v>0</v>
      </c>
      <c r="BH465" s="86">
        <f t="shared" si="112"/>
        <v>0</v>
      </c>
      <c r="BI465" s="86">
        <f t="shared" si="113"/>
        <v>0</v>
      </c>
      <c r="BJ465" s="12" t="s">
        <v>88</v>
      </c>
      <c r="BK465" s="86">
        <f t="shared" si="114"/>
        <v>0</v>
      </c>
      <c r="BL465" s="12" t="s">
        <v>224</v>
      </c>
      <c r="BM465" s="145" t="s">
        <v>1013</v>
      </c>
    </row>
    <row r="466" spans="2:65" s="1" customFormat="1" ht="16.5" customHeight="1">
      <c r="B466" s="114"/>
      <c r="C466" s="162" t="s">
        <v>1014</v>
      </c>
      <c r="D466" s="162" t="s">
        <v>177</v>
      </c>
      <c r="E466" s="163" t="s">
        <v>406</v>
      </c>
      <c r="F466" s="164" t="s">
        <v>407</v>
      </c>
      <c r="G466" s="165" t="s">
        <v>160</v>
      </c>
      <c r="H466" s="166">
        <v>2</v>
      </c>
      <c r="I466" s="146"/>
      <c r="J466" s="147">
        <f t="shared" si="105"/>
        <v>0</v>
      </c>
      <c r="K466" s="148"/>
      <c r="L466" s="149"/>
      <c r="M466" s="150" t="s">
        <v>1</v>
      </c>
      <c r="N466" s="151" t="s">
        <v>45</v>
      </c>
      <c r="P466" s="143">
        <f t="shared" si="106"/>
        <v>0</v>
      </c>
      <c r="Q466" s="143">
        <v>0</v>
      </c>
      <c r="R466" s="143">
        <f t="shared" si="107"/>
        <v>0</v>
      </c>
      <c r="S466" s="143">
        <v>0</v>
      </c>
      <c r="T466" s="144">
        <f t="shared" si="108"/>
        <v>0</v>
      </c>
      <c r="AR466" s="145" t="s">
        <v>196</v>
      </c>
      <c r="AT466" s="145" t="s">
        <v>177</v>
      </c>
      <c r="AU466" s="145" t="s">
        <v>88</v>
      </c>
      <c r="AY466" s="12" t="s">
        <v>156</v>
      </c>
      <c r="BE466" s="86">
        <f t="shared" si="109"/>
        <v>0</v>
      </c>
      <c r="BF466" s="86">
        <f t="shared" si="110"/>
        <v>0</v>
      </c>
      <c r="BG466" s="86">
        <f t="shared" si="111"/>
        <v>0</v>
      </c>
      <c r="BH466" s="86">
        <f t="shared" si="112"/>
        <v>0</v>
      </c>
      <c r="BI466" s="86">
        <f t="shared" si="113"/>
        <v>0</v>
      </c>
      <c r="BJ466" s="12" t="s">
        <v>88</v>
      </c>
      <c r="BK466" s="86">
        <f t="shared" si="114"/>
        <v>0</v>
      </c>
      <c r="BL466" s="12" t="s">
        <v>224</v>
      </c>
      <c r="BM466" s="145" t="s">
        <v>1015</v>
      </c>
    </row>
    <row r="467" spans="2:65" s="1" customFormat="1" ht="24.2" customHeight="1">
      <c r="B467" s="114"/>
      <c r="C467" s="157" t="s">
        <v>1016</v>
      </c>
      <c r="D467" s="157" t="s">
        <v>157</v>
      </c>
      <c r="E467" s="158" t="s">
        <v>197</v>
      </c>
      <c r="F467" s="159" t="s">
        <v>198</v>
      </c>
      <c r="G467" s="160" t="s">
        <v>160</v>
      </c>
      <c r="H467" s="161">
        <v>2</v>
      </c>
      <c r="I467" s="139"/>
      <c r="J467" s="140">
        <f t="shared" si="105"/>
        <v>0</v>
      </c>
      <c r="K467" s="141"/>
      <c r="L467" s="29"/>
      <c r="M467" s="142" t="s">
        <v>1</v>
      </c>
      <c r="N467" s="113" t="s">
        <v>45</v>
      </c>
      <c r="P467" s="143">
        <f t="shared" si="106"/>
        <v>0</v>
      </c>
      <c r="Q467" s="143">
        <v>0</v>
      </c>
      <c r="R467" s="143">
        <f t="shared" si="107"/>
        <v>0</v>
      </c>
      <c r="S467" s="143">
        <v>0</v>
      </c>
      <c r="T467" s="144">
        <f t="shared" si="108"/>
        <v>0</v>
      </c>
      <c r="AR467" s="145" t="s">
        <v>224</v>
      </c>
      <c r="AT467" s="145" t="s">
        <v>157</v>
      </c>
      <c r="AU467" s="145" t="s">
        <v>88</v>
      </c>
      <c r="AY467" s="12" t="s">
        <v>156</v>
      </c>
      <c r="BE467" s="86">
        <f t="shared" si="109"/>
        <v>0</v>
      </c>
      <c r="BF467" s="86">
        <f t="shared" si="110"/>
        <v>0</v>
      </c>
      <c r="BG467" s="86">
        <f t="shared" si="111"/>
        <v>0</v>
      </c>
      <c r="BH467" s="86">
        <f t="shared" si="112"/>
        <v>0</v>
      </c>
      <c r="BI467" s="86">
        <f t="shared" si="113"/>
        <v>0</v>
      </c>
      <c r="BJ467" s="12" t="s">
        <v>88</v>
      </c>
      <c r="BK467" s="86">
        <f t="shared" si="114"/>
        <v>0</v>
      </c>
      <c r="BL467" s="12" t="s">
        <v>224</v>
      </c>
      <c r="BM467" s="145" t="s">
        <v>1017</v>
      </c>
    </row>
    <row r="468" spans="2:65" s="1" customFormat="1" ht="16.5" customHeight="1">
      <c r="B468" s="114"/>
      <c r="C468" s="162" t="s">
        <v>1018</v>
      </c>
      <c r="D468" s="162" t="s">
        <v>177</v>
      </c>
      <c r="E468" s="163" t="s">
        <v>412</v>
      </c>
      <c r="F468" s="164" t="s">
        <v>413</v>
      </c>
      <c r="G468" s="165" t="s">
        <v>160</v>
      </c>
      <c r="H468" s="166">
        <v>172</v>
      </c>
      <c r="I468" s="146"/>
      <c r="J468" s="147">
        <f t="shared" si="105"/>
        <v>0</v>
      </c>
      <c r="K468" s="148"/>
      <c r="L468" s="149"/>
      <c r="M468" s="150" t="s">
        <v>1</v>
      </c>
      <c r="N468" s="151" t="s">
        <v>45</v>
      </c>
      <c r="P468" s="143">
        <f t="shared" si="106"/>
        <v>0</v>
      </c>
      <c r="Q468" s="143">
        <v>0.00311</v>
      </c>
      <c r="R468" s="143">
        <f t="shared" si="107"/>
        <v>0.53492</v>
      </c>
      <c r="S468" s="143">
        <v>0</v>
      </c>
      <c r="T468" s="144">
        <f t="shared" si="108"/>
        <v>0</v>
      </c>
      <c r="AR468" s="145" t="s">
        <v>196</v>
      </c>
      <c r="AT468" s="145" t="s">
        <v>177</v>
      </c>
      <c r="AU468" s="145" t="s">
        <v>88</v>
      </c>
      <c r="AY468" s="12" t="s">
        <v>156</v>
      </c>
      <c r="BE468" s="86">
        <f t="shared" si="109"/>
        <v>0</v>
      </c>
      <c r="BF468" s="86">
        <f t="shared" si="110"/>
        <v>0</v>
      </c>
      <c r="BG468" s="86">
        <f t="shared" si="111"/>
        <v>0</v>
      </c>
      <c r="BH468" s="86">
        <f t="shared" si="112"/>
        <v>0</v>
      </c>
      <c r="BI468" s="86">
        <f t="shared" si="113"/>
        <v>0</v>
      </c>
      <c r="BJ468" s="12" t="s">
        <v>88</v>
      </c>
      <c r="BK468" s="86">
        <f t="shared" si="114"/>
        <v>0</v>
      </c>
      <c r="BL468" s="12" t="s">
        <v>224</v>
      </c>
      <c r="BM468" s="145" t="s">
        <v>1019</v>
      </c>
    </row>
    <row r="469" spans="2:65" s="1" customFormat="1" ht="16.5" customHeight="1">
      <c r="B469" s="114"/>
      <c r="C469" s="162" t="s">
        <v>1020</v>
      </c>
      <c r="D469" s="162" t="s">
        <v>177</v>
      </c>
      <c r="E469" s="163" t="s">
        <v>416</v>
      </c>
      <c r="F469" s="164" t="s">
        <v>417</v>
      </c>
      <c r="G469" s="165" t="s">
        <v>293</v>
      </c>
      <c r="H469" s="166">
        <v>50</v>
      </c>
      <c r="I469" s="146"/>
      <c r="J469" s="147">
        <f t="shared" si="105"/>
        <v>0</v>
      </c>
      <c r="K469" s="148"/>
      <c r="L469" s="149"/>
      <c r="M469" s="150" t="s">
        <v>1</v>
      </c>
      <c r="N469" s="151" t="s">
        <v>45</v>
      </c>
      <c r="P469" s="143">
        <f t="shared" si="106"/>
        <v>0</v>
      </c>
      <c r="Q469" s="143">
        <v>0.001</v>
      </c>
      <c r="R469" s="143">
        <f t="shared" si="107"/>
        <v>0.05</v>
      </c>
      <c r="S469" s="143">
        <v>0</v>
      </c>
      <c r="T469" s="144">
        <f t="shared" si="108"/>
        <v>0</v>
      </c>
      <c r="AR469" s="145" t="s">
        <v>196</v>
      </c>
      <c r="AT469" s="145" t="s">
        <v>177</v>
      </c>
      <c r="AU469" s="145" t="s">
        <v>88</v>
      </c>
      <c r="AY469" s="12" t="s">
        <v>156</v>
      </c>
      <c r="BE469" s="86">
        <f t="shared" si="109"/>
        <v>0</v>
      </c>
      <c r="BF469" s="86">
        <f t="shared" si="110"/>
        <v>0</v>
      </c>
      <c r="BG469" s="86">
        <f t="shared" si="111"/>
        <v>0</v>
      </c>
      <c r="BH469" s="86">
        <f t="shared" si="112"/>
        <v>0</v>
      </c>
      <c r="BI469" s="86">
        <f t="shared" si="113"/>
        <v>0</v>
      </c>
      <c r="BJ469" s="12" t="s">
        <v>88</v>
      </c>
      <c r="BK469" s="86">
        <f t="shared" si="114"/>
        <v>0</v>
      </c>
      <c r="BL469" s="12" t="s">
        <v>224</v>
      </c>
      <c r="BM469" s="145" t="s">
        <v>1021</v>
      </c>
    </row>
    <row r="470" spans="2:65" s="1" customFormat="1" ht="21.75" customHeight="1">
      <c r="B470" s="114"/>
      <c r="C470" s="162" t="s">
        <v>1022</v>
      </c>
      <c r="D470" s="162" t="s">
        <v>177</v>
      </c>
      <c r="E470" s="163" t="s">
        <v>420</v>
      </c>
      <c r="F470" s="164" t="s">
        <v>421</v>
      </c>
      <c r="G470" s="165" t="s">
        <v>422</v>
      </c>
      <c r="H470" s="166">
        <v>4.9</v>
      </c>
      <c r="I470" s="146"/>
      <c r="J470" s="147">
        <f t="shared" si="105"/>
        <v>0</v>
      </c>
      <c r="K470" s="148"/>
      <c r="L470" s="149"/>
      <c r="M470" s="150" t="s">
        <v>1</v>
      </c>
      <c r="N470" s="151" t="s">
        <v>45</v>
      </c>
      <c r="P470" s="143">
        <f t="shared" si="106"/>
        <v>0</v>
      </c>
      <c r="Q470" s="143">
        <v>0</v>
      </c>
      <c r="R470" s="143">
        <f t="shared" si="107"/>
        <v>0</v>
      </c>
      <c r="S470" s="143">
        <v>0</v>
      </c>
      <c r="T470" s="144">
        <f t="shared" si="108"/>
        <v>0</v>
      </c>
      <c r="AR470" s="145" t="s">
        <v>196</v>
      </c>
      <c r="AT470" s="145" t="s">
        <v>177</v>
      </c>
      <c r="AU470" s="145" t="s">
        <v>88</v>
      </c>
      <c r="AY470" s="12" t="s">
        <v>156</v>
      </c>
      <c r="BE470" s="86">
        <f t="shared" si="109"/>
        <v>0</v>
      </c>
      <c r="BF470" s="86">
        <f t="shared" si="110"/>
        <v>0</v>
      </c>
      <c r="BG470" s="86">
        <f t="shared" si="111"/>
        <v>0</v>
      </c>
      <c r="BH470" s="86">
        <f t="shared" si="112"/>
        <v>0</v>
      </c>
      <c r="BI470" s="86">
        <f t="shared" si="113"/>
        <v>0</v>
      </c>
      <c r="BJ470" s="12" t="s">
        <v>88</v>
      </c>
      <c r="BK470" s="86">
        <f t="shared" si="114"/>
        <v>0</v>
      </c>
      <c r="BL470" s="12" t="s">
        <v>224</v>
      </c>
      <c r="BM470" s="145" t="s">
        <v>1023</v>
      </c>
    </row>
    <row r="471" spans="2:65" s="1" customFormat="1" ht="24.2" customHeight="1">
      <c r="B471" s="114"/>
      <c r="C471" s="162" t="s">
        <v>1024</v>
      </c>
      <c r="D471" s="162" t="s">
        <v>177</v>
      </c>
      <c r="E471" s="163" t="s">
        <v>425</v>
      </c>
      <c r="F471" s="164" t="s">
        <v>426</v>
      </c>
      <c r="G471" s="165" t="s">
        <v>160</v>
      </c>
      <c r="H471" s="166">
        <v>2</v>
      </c>
      <c r="I471" s="146"/>
      <c r="J471" s="147">
        <f t="shared" si="105"/>
        <v>0</v>
      </c>
      <c r="K471" s="148"/>
      <c r="L471" s="149"/>
      <c r="M471" s="150" t="s">
        <v>1</v>
      </c>
      <c r="N471" s="151" t="s">
        <v>45</v>
      </c>
      <c r="P471" s="143">
        <f t="shared" si="106"/>
        <v>0</v>
      </c>
      <c r="Q471" s="143">
        <v>0</v>
      </c>
      <c r="R471" s="143">
        <f t="shared" si="107"/>
        <v>0</v>
      </c>
      <c r="S471" s="143">
        <v>0</v>
      </c>
      <c r="T471" s="144">
        <f t="shared" si="108"/>
        <v>0</v>
      </c>
      <c r="AR471" s="145" t="s">
        <v>196</v>
      </c>
      <c r="AT471" s="145" t="s">
        <v>177</v>
      </c>
      <c r="AU471" s="145" t="s">
        <v>88</v>
      </c>
      <c r="AY471" s="12" t="s">
        <v>156</v>
      </c>
      <c r="BE471" s="86">
        <f t="shared" si="109"/>
        <v>0</v>
      </c>
      <c r="BF471" s="86">
        <f t="shared" si="110"/>
        <v>0</v>
      </c>
      <c r="BG471" s="86">
        <f t="shared" si="111"/>
        <v>0</v>
      </c>
      <c r="BH471" s="86">
        <f t="shared" si="112"/>
        <v>0</v>
      </c>
      <c r="BI471" s="86">
        <f t="shared" si="113"/>
        <v>0</v>
      </c>
      <c r="BJ471" s="12" t="s">
        <v>88</v>
      </c>
      <c r="BK471" s="86">
        <f t="shared" si="114"/>
        <v>0</v>
      </c>
      <c r="BL471" s="12" t="s">
        <v>224</v>
      </c>
      <c r="BM471" s="145" t="s">
        <v>1025</v>
      </c>
    </row>
    <row r="472" spans="2:65" s="1" customFormat="1" ht="16.5" customHeight="1">
      <c r="B472" s="114"/>
      <c r="C472" s="157" t="s">
        <v>1026</v>
      </c>
      <c r="D472" s="157" t="s">
        <v>157</v>
      </c>
      <c r="E472" s="158" t="s">
        <v>429</v>
      </c>
      <c r="F472" s="159" t="s">
        <v>430</v>
      </c>
      <c r="G472" s="160" t="s">
        <v>323</v>
      </c>
      <c r="H472" s="161">
        <v>20</v>
      </c>
      <c r="I472" s="139"/>
      <c r="J472" s="140">
        <f t="shared" si="105"/>
        <v>0</v>
      </c>
      <c r="K472" s="141"/>
      <c r="L472" s="29"/>
      <c r="M472" s="142" t="s">
        <v>1</v>
      </c>
      <c r="N472" s="113" t="s">
        <v>45</v>
      </c>
      <c r="P472" s="143">
        <f t="shared" si="106"/>
        <v>0</v>
      </c>
      <c r="Q472" s="143">
        <v>0</v>
      </c>
      <c r="R472" s="143">
        <f t="shared" si="107"/>
        <v>0</v>
      </c>
      <c r="S472" s="143">
        <v>0</v>
      </c>
      <c r="T472" s="144">
        <f t="shared" si="108"/>
        <v>0</v>
      </c>
      <c r="AR472" s="145" t="s">
        <v>224</v>
      </c>
      <c r="AT472" s="145" t="s">
        <v>157</v>
      </c>
      <c r="AU472" s="145" t="s">
        <v>88</v>
      </c>
      <c r="AY472" s="12" t="s">
        <v>156</v>
      </c>
      <c r="BE472" s="86">
        <f t="shared" si="109"/>
        <v>0</v>
      </c>
      <c r="BF472" s="86">
        <f t="shared" si="110"/>
        <v>0</v>
      </c>
      <c r="BG472" s="86">
        <f t="shared" si="111"/>
        <v>0</v>
      </c>
      <c r="BH472" s="86">
        <f t="shared" si="112"/>
        <v>0</v>
      </c>
      <c r="BI472" s="86">
        <f t="shared" si="113"/>
        <v>0</v>
      </c>
      <c r="BJ472" s="12" t="s">
        <v>88</v>
      </c>
      <c r="BK472" s="86">
        <f t="shared" si="114"/>
        <v>0</v>
      </c>
      <c r="BL472" s="12" t="s">
        <v>224</v>
      </c>
      <c r="BM472" s="145" t="s">
        <v>1027</v>
      </c>
    </row>
    <row r="473" spans="2:63" s="10" customFormat="1" ht="25.9" customHeight="1">
      <c r="B473" s="129"/>
      <c r="D473" s="130" t="s">
        <v>79</v>
      </c>
      <c r="E473" s="131" t="s">
        <v>1028</v>
      </c>
      <c r="F473" s="131" t="s">
        <v>1029</v>
      </c>
      <c r="I473" s="132"/>
      <c r="J473" s="133">
        <f>BK473</f>
        <v>0</v>
      </c>
      <c r="L473" s="129"/>
      <c r="M473" s="134"/>
      <c r="P473" s="135">
        <f>SUM(P474:P508)</f>
        <v>0</v>
      </c>
      <c r="R473" s="135">
        <f>SUM(R474:R508)</f>
        <v>22.34791625</v>
      </c>
      <c r="T473" s="136">
        <f>SUM(T474:T508)</f>
        <v>0</v>
      </c>
      <c r="AR473" s="130" t="s">
        <v>88</v>
      </c>
      <c r="AT473" s="137" t="s">
        <v>79</v>
      </c>
      <c r="AU473" s="137" t="s">
        <v>80</v>
      </c>
      <c r="AY473" s="130" t="s">
        <v>156</v>
      </c>
      <c r="BK473" s="138">
        <f>SUM(BK474:BK508)</f>
        <v>0</v>
      </c>
    </row>
    <row r="474" spans="2:65" s="1" customFormat="1" ht="21.75" customHeight="1">
      <c r="B474" s="114"/>
      <c r="C474" s="157" t="s">
        <v>1030</v>
      </c>
      <c r="D474" s="157" t="s">
        <v>157</v>
      </c>
      <c r="E474" s="158" t="s">
        <v>227</v>
      </c>
      <c r="F474" s="159" t="s">
        <v>228</v>
      </c>
      <c r="G474" s="160" t="s">
        <v>194</v>
      </c>
      <c r="H474" s="161">
        <v>35</v>
      </c>
      <c r="I474" s="139"/>
      <c r="J474" s="140">
        <f aca="true" t="shared" si="115" ref="J474:J508">ROUND(I474*H474,2)</f>
        <v>0</v>
      </c>
      <c r="K474" s="141"/>
      <c r="L474" s="29"/>
      <c r="M474" s="142" t="s">
        <v>1</v>
      </c>
      <c r="N474" s="113" t="s">
        <v>45</v>
      </c>
      <c r="P474" s="143">
        <f aca="true" t="shared" si="116" ref="P474:P508">O474*H474</f>
        <v>0</v>
      </c>
      <c r="Q474" s="143">
        <v>0</v>
      </c>
      <c r="R474" s="143">
        <f aca="true" t="shared" si="117" ref="R474:R508">Q474*H474</f>
        <v>0</v>
      </c>
      <c r="S474" s="143">
        <v>0</v>
      </c>
      <c r="T474" s="144">
        <f aca="true" t="shared" si="118" ref="T474:T508">S474*H474</f>
        <v>0</v>
      </c>
      <c r="AR474" s="145" t="s">
        <v>224</v>
      </c>
      <c r="AT474" s="145" t="s">
        <v>157</v>
      </c>
      <c r="AU474" s="145" t="s">
        <v>88</v>
      </c>
      <c r="AY474" s="12" t="s">
        <v>156</v>
      </c>
      <c r="BE474" s="86">
        <f aca="true" t="shared" si="119" ref="BE474:BE508">IF(N474="základní",J474,0)</f>
        <v>0</v>
      </c>
      <c r="BF474" s="86">
        <f aca="true" t="shared" si="120" ref="BF474:BF508">IF(N474="snížená",J474,0)</f>
        <v>0</v>
      </c>
      <c r="BG474" s="86">
        <f aca="true" t="shared" si="121" ref="BG474:BG508">IF(N474="zákl. přenesená",J474,0)</f>
        <v>0</v>
      </c>
      <c r="BH474" s="86">
        <f aca="true" t="shared" si="122" ref="BH474:BH508">IF(N474="sníž. přenesená",J474,0)</f>
        <v>0</v>
      </c>
      <c r="BI474" s="86">
        <f aca="true" t="shared" si="123" ref="BI474:BI508">IF(N474="nulová",J474,0)</f>
        <v>0</v>
      </c>
      <c r="BJ474" s="12" t="s">
        <v>88</v>
      </c>
      <c r="BK474" s="86">
        <f aca="true" t="shared" si="124" ref="BK474:BK508">ROUND(I474*H474,2)</f>
        <v>0</v>
      </c>
      <c r="BL474" s="12" t="s">
        <v>224</v>
      </c>
      <c r="BM474" s="145" t="s">
        <v>1031</v>
      </c>
    </row>
    <row r="475" spans="2:65" s="1" customFormat="1" ht="16.5" customHeight="1">
      <c r="B475" s="114"/>
      <c r="C475" s="157" t="s">
        <v>1032</v>
      </c>
      <c r="D475" s="157" t="s">
        <v>157</v>
      </c>
      <c r="E475" s="158" t="s">
        <v>231</v>
      </c>
      <c r="F475" s="159" t="s">
        <v>232</v>
      </c>
      <c r="G475" s="160" t="s">
        <v>194</v>
      </c>
      <c r="H475" s="161">
        <v>35</v>
      </c>
      <c r="I475" s="139"/>
      <c r="J475" s="140">
        <f t="shared" si="115"/>
        <v>0</v>
      </c>
      <c r="K475" s="141"/>
      <c r="L475" s="29"/>
      <c r="M475" s="142" t="s">
        <v>1</v>
      </c>
      <c r="N475" s="113" t="s">
        <v>45</v>
      </c>
      <c r="P475" s="143">
        <f t="shared" si="116"/>
        <v>0</v>
      </c>
      <c r="Q475" s="143">
        <v>0</v>
      </c>
      <c r="R475" s="143">
        <f t="shared" si="117"/>
        <v>0</v>
      </c>
      <c r="S475" s="143">
        <v>0</v>
      </c>
      <c r="T475" s="144">
        <f t="shared" si="118"/>
        <v>0</v>
      </c>
      <c r="AR475" s="145" t="s">
        <v>224</v>
      </c>
      <c r="AT475" s="145" t="s">
        <v>157</v>
      </c>
      <c r="AU475" s="145" t="s">
        <v>88</v>
      </c>
      <c r="AY475" s="12" t="s">
        <v>156</v>
      </c>
      <c r="BE475" s="86">
        <f t="shared" si="119"/>
        <v>0</v>
      </c>
      <c r="BF475" s="86">
        <f t="shared" si="120"/>
        <v>0</v>
      </c>
      <c r="BG475" s="86">
        <f t="shared" si="121"/>
        <v>0</v>
      </c>
      <c r="BH475" s="86">
        <f t="shared" si="122"/>
        <v>0</v>
      </c>
      <c r="BI475" s="86">
        <f t="shared" si="123"/>
        <v>0</v>
      </c>
      <c r="BJ475" s="12" t="s">
        <v>88</v>
      </c>
      <c r="BK475" s="86">
        <f t="shared" si="124"/>
        <v>0</v>
      </c>
      <c r="BL475" s="12" t="s">
        <v>224</v>
      </c>
      <c r="BM475" s="145" t="s">
        <v>1033</v>
      </c>
    </row>
    <row r="476" spans="2:65" s="1" customFormat="1" ht="24.2" customHeight="1">
      <c r="B476" s="114"/>
      <c r="C476" s="157" t="s">
        <v>1034</v>
      </c>
      <c r="D476" s="157" t="s">
        <v>157</v>
      </c>
      <c r="E476" s="158" t="s">
        <v>242</v>
      </c>
      <c r="F476" s="159" t="s">
        <v>243</v>
      </c>
      <c r="G476" s="160" t="s">
        <v>170</v>
      </c>
      <c r="H476" s="161">
        <v>40</v>
      </c>
      <c r="I476" s="139"/>
      <c r="J476" s="140">
        <f t="shared" si="115"/>
        <v>0</v>
      </c>
      <c r="K476" s="141"/>
      <c r="L476" s="29"/>
      <c r="M476" s="142" t="s">
        <v>1</v>
      </c>
      <c r="N476" s="113" t="s">
        <v>45</v>
      </c>
      <c r="P476" s="143">
        <f t="shared" si="116"/>
        <v>0</v>
      </c>
      <c r="Q476" s="143">
        <v>0</v>
      </c>
      <c r="R476" s="143">
        <f t="shared" si="117"/>
        <v>0</v>
      </c>
      <c r="S476" s="143">
        <v>0</v>
      </c>
      <c r="T476" s="144">
        <f t="shared" si="118"/>
        <v>0</v>
      </c>
      <c r="AR476" s="145" t="s">
        <v>224</v>
      </c>
      <c r="AT476" s="145" t="s">
        <v>157</v>
      </c>
      <c r="AU476" s="145" t="s">
        <v>88</v>
      </c>
      <c r="AY476" s="12" t="s">
        <v>156</v>
      </c>
      <c r="BE476" s="86">
        <f t="shared" si="119"/>
        <v>0</v>
      </c>
      <c r="BF476" s="86">
        <f t="shared" si="120"/>
        <v>0</v>
      </c>
      <c r="BG476" s="86">
        <f t="shared" si="121"/>
        <v>0</v>
      </c>
      <c r="BH476" s="86">
        <f t="shared" si="122"/>
        <v>0</v>
      </c>
      <c r="BI476" s="86">
        <f t="shared" si="123"/>
        <v>0</v>
      </c>
      <c r="BJ476" s="12" t="s">
        <v>88</v>
      </c>
      <c r="BK476" s="86">
        <f t="shared" si="124"/>
        <v>0</v>
      </c>
      <c r="BL476" s="12" t="s">
        <v>224</v>
      </c>
      <c r="BM476" s="145" t="s">
        <v>1035</v>
      </c>
    </row>
    <row r="477" spans="2:65" s="1" customFormat="1" ht="24.2" customHeight="1">
      <c r="B477" s="114"/>
      <c r="C477" s="157" t="s">
        <v>1036</v>
      </c>
      <c r="D477" s="157" t="s">
        <v>157</v>
      </c>
      <c r="E477" s="158" t="s">
        <v>268</v>
      </c>
      <c r="F477" s="159" t="s">
        <v>269</v>
      </c>
      <c r="G477" s="160" t="s">
        <v>170</v>
      </c>
      <c r="H477" s="161">
        <v>40</v>
      </c>
      <c r="I477" s="139"/>
      <c r="J477" s="140">
        <f t="shared" si="115"/>
        <v>0</v>
      </c>
      <c r="K477" s="141"/>
      <c r="L477" s="29"/>
      <c r="M477" s="142" t="s">
        <v>1</v>
      </c>
      <c r="N477" s="113" t="s">
        <v>45</v>
      </c>
      <c r="P477" s="143">
        <f t="shared" si="116"/>
        <v>0</v>
      </c>
      <c r="Q477" s="143">
        <v>0</v>
      </c>
      <c r="R477" s="143">
        <f t="shared" si="117"/>
        <v>0</v>
      </c>
      <c r="S477" s="143">
        <v>0</v>
      </c>
      <c r="T477" s="144">
        <f t="shared" si="118"/>
        <v>0</v>
      </c>
      <c r="AR477" s="145" t="s">
        <v>224</v>
      </c>
      <c r="AT477" s="145" t="s">
        <v>157</v>
      </c>
      <c r="AU477" s="145" t="s">
        <v>88</v>
      </c>
      <c r="AY477" s="12" t="s">
        <v>156</v>
      </c>
      <c r="BE477" s="86">
        <f t="shared" si="119"/>
        <v>0</v>
      </c>
      <c r="BF477" s="86">
        <f t="shared" si="120"/>
        <v>0</v>
      </c>
      <c r="BG477" s="86">
        <f t="shared" si="121"/>
        <v>0</v>
      </c>
      <c r="BH477" s="86">
        <f t="shared" si="122"/>
        <v>0</v>
      </c>
      <c r="BI477" s="86">
        <f t="shared" si="123"/>
        <v>0</v>
      </c>
      <c r="BJ477" s="12" t="s">
        <v>88</v>
      </c>
      <c r="BK477" s="86">
        <f t="shared" si="124"/>
        <v>0</v>
      </c>
      <c r="BL477" s="12" t="s">
        <v>224</v>
      </c>
      <c r="BM477" s="145" t="s">
        <v>1037</v>
      </c>
    </row>
    <row r="478" spans="2:65" s="1" customFormat="1" ht="37.9" customHeight="1">
      <c r="B478" s="114"/>
      <c r="C478" s="162" t="s">
        <v>1038</v>
      </c>
      <c r="D478" s="162" t="s">
        <v>177</v>
      </c>
      <c r="E478" s="163" t="s">
        <v>1039</v>
      </c>
      <c r="F478" s="164" t="s">
        <v>1040</v>
      </c>
      <c r="G478" s="165" t="s">
        <v>170</v>
      </c>
      <c r="H478" s="166">
        <v>130</v>
      </c>
      <c r="I478" s="146"/>
      <c r="J478" s="147">
        <f t="shared" si="115"/>
        <v>0</v>
      </c>
      <c r="K478" s="148"/>
      <c r="L478" s="149"/>
      <c r="M478" s="150" t="s">
        <v>1</v>
      </c>
      <c r="N478" s="151" t="s">
        <v>45</v>
      </c>
      <c r="P478" s="143">
        <f t="shared" si="116"/>
        <v>0</v>
      </c>
      <c r="Q478" s="143">
        <v>0.00166</v>
      </c>
      <c r="R478" s="143">
        <f t="shared" si="117"/>
        <v>0.2158</v>
      </c>
      <c r="S478" s="143">
        <v>0</v>
      </c>
      <c r="T478" s="144">
        <f t="shared" si="118"/>
        <v>0</v>
      </c>
      <c r="AR478" s="145" t="s">
        <v>196</v>
      </c>
      <c r="AT478" s="145" t="s">
        <v>177</v>
      </c>
      <c r="AU478" s="145" t="s">
        <v>88</v>
      </c>
      <c r="AY478" s="12" t="s">
        <v>156</v>
      </c>
      <c r="BE478" s="86">
        <f t="shared" si="119"/>
        <v>0</v>
      </c>
      <c r="BF478" s="86">
        <f t="shared" si="120"/>
        <v>0</v>
      </c>
      <c r="BG478" s="86">
        <f t="shared" si="121"/>
        <v>0</v>
      </c>
      <c r="BH478" s="86">
        <f t="shared" si="122"/>
        <v>0</v>
      </c>
      <c r="BI478" s="86">
        <f t="shared" si="123"/>
        <v>0</v>
      </c>
      <c r="BJ478" s="12" t="s">
        <v>88</v>
      </c>
      <c r="BK478" s="86">
        <f t="shared" si="124"/>
        <v>0</v>
      </c>
      <c r="BL478" s="12" t="s">
        <v>224</v>
      </c>
      <c r="BM478" s="145" t="s">
        <v>1041</v>
      </c>
    </row>
    <row r="479" spans="2:65" s="1" customFormat="1" ht="24.2" customHeight="1">
      <c r="B479" s="114"/>
      <c r="C479" s="157" t="s">
        <v>1042</v>
      </c>
      <c r="D479" s="157" t="s">
        <v>157</v>
      </c>
      <c r="E479" s="158" t="s">
        <v>1043</v>
      </c>
      <c r="F479" s="159" t="s">
        <v>1044</v>
      </c>
      <c r="G479" s="160" t="s">
        <v>170</v>
      </c>
      <c r="H479" s="161">
        <v>115</v>
      </c>
      <c r="I479" s="139"/>
      <c r="J479" s="140">
        <f t="shared" si="115"/>
        <v>0</v>
      </c>
      <c r="K479" s="141"/>
      <c r="L479" s="29"/>
      <c r="M479" s="142" t="s">
        <v>1</v>
      </c>
      <c r="N479" s="113" t="s">
        <v>45</v>
      </c>
      <c r="P479" s="143">
        <f t="shared" si="116"/>
        <v>0</v>
      </c>
      <c r="Q479" s="143">
        <v>0</v>
      </c>
      <c r="R479" s="143">
        <f t="shared" si="117"/>
        <v>0</v>
      </c>
      <c r="S479" s="143">
        <v>0</v>
      </c>
      <c r="T479" s="144">
        <f t="shared" si="118"/>
        <v>0</v>
      </c>
      <c r="AR479" s="145" t="s">
        <v>224</v>
      </c>
      <c r="AT479" s="145" t="s">
        <v>157</v>
      </c>
      <c r="AU479" s="145" t="s">
        <v>88</v>
      </c>
      <c r="AY479" s="12" t="s">
        <v>156</v>
      </c>
      <c r="BE479" s="86">
        <f t="shared" si="119"/>
        <v>0</v>
      </c>
      <c r="BF479" s="86">
        <f t="shared" si="120"/>
        <v>0</v>
      </c>
      <c r="BG479" s="86">
        <f t="shared" si="121"/>
        <v>0</v>
      </c>
      <c r="BH479" s="86">
        <f t="shared" si="122"/>
        <v>0</v>
      </c>
      <c r="BI479" s="86">
        <f t="shared" si="123"/>
        <v>0</v>
      </c>
      <c r="BJ479" s="12" t="s">
        <v>88</v>
      </c>
      <c r="BK479" s="86">
        <f t="shared" si="124"/>
        <v>0</v>
      </c>
      <c r="BL479" s="12" t="s">
        <v>224</v>
      </c>
      <c r="BM479" s="145" t="s">
        <v>1045</v>
      </c>
    </row>
    <row r="480" spans="2:65" s="1" customFormat="1" ht="16.5" customHeight="1">
      <c r="B480" s="114"/>
      <c r="C480" s="157" t="s">
        <v>1046</v>
      </c>
      <c r="D480" s="157" t="s">
        <v>157</v>
      </c>
      <c r="E480" s="158" t="s">
        <v>264</v>
      </c>
      <c r="F480" s="159" t="s">
        <v>265</v>
      </c>
      <c r="G480" s="160" t="s">
        <v>170</v>
      </c>
      <c r="H480" s="161">
        <v>40</v>
      </c>
      <c r="I480" s="139"/>
      <c r="J480" s="140">
        <f t="shared" si="115"/>
        <v>0</v>
      </c>
      <c r="K480" s="141"/>
      <c r="L480" s="29"/>
      <c r="M480" s="142" t="s">
        <v>1</v>
      </c>
      <c r="N480" s="113" t="s">
        <v>45</v>
      </c>
      <c r="P480" s="143">
        <f t="shared" si="116"/>
        <v>0</v>
      </c>
      <c r="Q480" s="143">
        <v>9E-05</v>
      </c>
      <c r="R480" s="143">
        <f t="shared" si="117"/>
        <v>0.0036000000000000003</v>
      </c>
      <c r="S480" s="143">
        <v>0</v>
      </c>
      <c r="T480" s="144">
        <f t="shared" si="118"/>
        <v>0</v>
      </c>
      <c r="AR480" s="145" t="s">
        <v>224</v>
      </c>
      <c r="AT480" s="145" t="s">
        <v>157</v>
      </c>
      <c r="AU480" s="145" t="s">
        <v>88</v>
      </c>
      <c r="AY480" s="12" t="s">
        <v>156</v>
      </c>
      <c r="BE480" s="86">
        <f t="shared" si="119"/>
        <v>0</v>
      </c>
      <c r="BF480" s="86">
        <f t="shared" si="120"/>
        <v>0</v>
      </c>
      <c r="BG480" s="86">
        <f t="shared" si="121"/>
        <v>0</v>
      </c>
      <c r="BH480" s="86">
        <f t="shared" si="122"/>
        <v>0</v>
      </c>
      <c r="BI480" s="86">
        <f t="shared" si="123"/>
        <v>0</v>
      </c>
      <c r="BJ480" s="12" t="s">
        <v>88</v>
      </c>
      <c r="BK480" s="86">
        <f t="shared" si="124"/>
        <v>0</v>
      </c>
      <c r="BL480" s="12" t="s">
        <v>224</v>
      </c>
      <c r="BM480" s="145" t="s">
        <v>1047</v>
      </c>
    </row>
    <row r="481" spans="2:65" s="1" customFormat="1" ht="24.2" customHeight="1">
      <c r="B481" s="114"/>
      <c r="C481" s="162" t="s">
        <v>1048</v>
      </c>
      <c r="D481" s="162" t="s">
        <v>177</v>
      </c>
      <c r="E481" s="163" t="s">
        <v>260</v>
      </c>
      <c r="F481" s="164" t="s">
        <v>261</v>
      </c>
      <c r="G481" s="165" t="s">
        <v>170</v>
      </c>
      <c r="H481" s="166">
        <v>40</v>
      </c>
      <c r="I481" s="146"/>
      <c r="J481" s="147">
        <f t="shared" si="115"/>
        <v>0</v>
      </c>
      <c r="K481" s="148"/>
      <c r="L481" s="149"/>
      <c r="M481" s="150" t="s">
        <v>1</v>
      </c>
      <c r="N481" s="151" t="s">
        <v>45</v>
      </c>
      <c r="P481" s="143">
        <f t="shared" si="116"/>
        <v>0</v>
      </c>
      <c r="Q481" s="143">
        <v>2E-05</v>
      </c>
      <c r="R481" s="143">
        <f t="shared" si="117"/>
        <v>0.0008</v>
      </c>
      <c r="S481" s="143">
        <v>0</v>
      </c>
      <c r="T481" s="144">
        <f t="shared" si="118"/>
        <v>0</v>
      </c>
      <c r="AR481" s="145" t="s">
        <v>196</v>
      </c>
      <c r="AT481" s="145" t="s">
        <v>177</v>
      </c>
      <c r="AU481" s="145" t="s">
        <v>88</v>
      </c>
      <c r="AY481" s="12" t="s">
        <v>156</v>
      </c>
      <c r="BE481" s="86">
        <f t="shared" si="119"/>
        <v>0</v>
      </c>
      <c r="BF481" s="86">
        <f t="shared" si="120"/>
        <v>0</v>
      </c>
      <c r="BG481" s="86">
        <f t="shared" si="121"/>
        <v>0</v>
      </c>
      <c r="BH481" s="86">
        <f t="shared" si="122"/>
        <v>0</v>
      </c>
      <c r="BI481" s="86">
        <f t="shared" si="123"/>
        <v>0</v>
      </c>
      <c r="BJ481" s="12" t="s">
        <v>88</v>
      </c>
      <c r="BK481" s="86">
        <f t="shared" si="124"/>
        <v>0</v>
      </c>
      <c r="BL481" s="12" t="s">
        <v>224</v>
      </c>
      <c r="BM481" s="145" t="s">
        <v>1049</v>
      </c>
    </row>
    <row r="482" spans="2:65" s="1" customFormat="1" ht="16.5" customHeight="1">
      <c r="B482" s="114"/>
      <c r="C482" s="162" t="s">
        <v>1050</v>
      </c>
      <c r="D482" s="162" t="s">
        <v>177</v>
      </c>
      <c r="E482" s="163" t="s">
        <v>498</v>
      </c>
      <c r="F482" s="164" t="s">
        <v>499</v>
      </c>
      <c r="G482" s="165" t="s">
        <v>219</v>
      </c>
      <c r="H482" s="166">
        <v>20.4</v>
      </c>
      <c r="I482" s="146"/>
      <c r="J482" s="147">
        <f t="shared" si="115"/>
        <v>0</v>
      </c>
      <c r="K482" s="148"/>
      <c r="L482" s="149"/>
      <c r="M482" s="150" t="s">
        <v>1</v>
      </c>
      <c r="N482" s="151" t="s">
        <v>45</v>
      </c>
      <c r="P482" s="143">
        <f t="shared" si="116"/>
        <v>0</v>
      </c>
      <c r="Q482" s="143">
        <v>1</v>
      </c>
      <c r="R482" s="143">
        <f t="shared" si="117"/>
        <v>20.4</v>
      </c>
      <c r="S482" s="143">
        <v>0</v>
      </c>
      <c r="T482" s="144">
        <f t="shared" si="118"/>
        <v>0</v>
      </c>
      <c r="AR482" s="145" t="s">
        <v>196</v>
      </c>
      <c r="AT482" s="145" t="s">
        <v>177</v>
      </c>
      <c r="AU482" s="145" t="s">
        <v>88</v>
      </c>
      <c r="AY482" s="12" t="s">
        <v>156</v>
      </c>
      <c r="BE482" s="86">
        <f t="shared" si="119"/>
        <v>0</v>
      </c>
      <c r="BF482" s="86">
        <f t="shared" si="120"/>
        <v>0</v>
      </c>
      <c r="BG482" s="86">
        <f t="shared" si="121"/>
        <v>0</v>
      </c>
      <c r="BH482" s="86">
        <f t="shared" si="122"/>
        <v>0</v>
      </c>
      <c r="BI482" s="86">
        <f t="shared" si="123"/>
        <v>0</v>
      </c>
      <c r="BJ482" s="12" t="s">
        <v>88</v>
      </c>
      <c r="BK482" s="86">
        <f t="shared" si="124"/>
        <v>0</v>
      </c>
      <c r="BL482" s="12" t="s">
        <v>224</v>
      </c>
      <c r="BM482" s="145" t="s">
        <v>1051</v>
      </c>
    </row>
    <row r="483" spans="2:65" s="1" customFormat="1" ht="16.5" customHeight="1">
      <c r="B483" s="114"/>
      <c r="C483" s="162" t="s">
        <v>1052</v>
      </c>
      <c r="D483" s="162" t="s">
        <v>177</v>
      </c>
      <c r="E483" s="163" t="s">
        <v>526</v>
      </c>
      <c r="F483" s="164" t="s">
        <v>527</v>
      </c>
      <c r="G483" s="165" t="s">
        <v>219</v>
      </c>
      <c r="H483" s="166">
        <v>20.4</v>
      </c>
      <c r="I483" s="146"/>
      <c r="J483" s="147">
        <f t="shared" si="115"/>
        <v>0</v>
      </c>
      <c r="K483" s="148"/>
      <c r="L483" s="149"/>
      <c r="M483" s="150" t="s">
        <v>1</v>
      </c>
      <c r="N483" s="151" t="s">
        <v>45</v>
      </c>
      <c r="P483" s="143">
        <f t="shared" si="116"/>
        <v>0</v>
      </c>
      <c r="Q483" s="143">
        <v>0</v>
      </c>
      <c r="R483" s="143">
        <f t="shared" si="117"/>
        <v>0</v>
      </c>
      <c r="S483" s="143">
        <v>0</v>
      </c>
      <c r="T483" s="144">
        <f t="shared" si="118"/>
        <v>0</v>
      </c>
      <c r="AR483" s="145" t="s">
        <v>196</v>
      </c>
      <c r="AT483" s="145" t="s">
        <v>177</v>
      </c>
      <c r="AU483" s="145" t="s">
        <v>88</v>
      </c>
      <c r="AY483" s="12" t="s">
        <v>156</v>
      </c>
      <c r="BE483" s="86">
        <f t="shared" si="119"/>
        <v>0</v>
      </c>
      <c r="BF483" s="86">
        <f t="shared" si="120"/>
        <v>0</v>
      </c>
      <c r="BG483" s="86">
        <f t="shared" si="121"/>
        <v>0</v>
      </c>
      <c r="BH483" s="86">
        <f t="shared" si="122"/>
        <v>0</v>
      </c>
      <c r="BI483" s="86">
        <f t="shared" si="123"/>
        <v>0</v>
      </c>
      <c r="BJ483" s="12" t="s">
        <v>88</v>
      </c>
      <c r="BK483" s="86">
        <f t="shared" si="124"/>
        <v>0</v>
      </c>
      <c r="BL483" s="12" t="s">
        <v>224</v>
      </c>
      <c r="BM483" s="145" t="s">
        <v>1053</v>
      </c>
    </row>
    <row r="484" spans="2:65" s="1" customFormat="1" ht="24.2" customHeight="1">
      <c r="B484" s="114"/>
      <c r="C484" s="157" t="s">
        <v>1054</v>
      </c>
      <c r="D484" s="157" t="s">
        <v>157</v>
      </c>
      <c r="E484" s="158" t="s">
        <v>530</v>
      </c>
      <c r="F484" s="159" t="s">
        <v>531</v>
      </c>
      <c r="G484" s="160" t="s">
        <v>170</v>
      </c>
      <c r="H484" s="161">
        <v>40</v>
      </c>
      <c r="I484" s="139"/>
      <c r="J484" s="140">
        <f t="shared" si="115"/>
        <v>0</v>
      </c>
      <c r="K484" s="141"/>
      <c r="L484" s="29"/>
      <c r="M484" s="142" t="s">
        <v>1</v>
      </c>
      <c r="N484" s="113" t="s">
        <v>45</v>
      </c>
      <c r="P484" s="143">
        <f t="shared" si="116"/>
        <v>0</v>
      </c>
      <c r="Q484" s="143">
        <v>0</v>
      </c>
      <c r="R484" s="143">
        <f t="shared" si="117"/>
        <v>0</v>
      </c>
      <c r="S484" s="143">
        <v>0</v>
      </c>
      <c r="T484" s="144">
        <f t="shared" si="118"/>
        <v>0</v>
      </c>
      <c r="AR484" s="145" t="s">
        <v>224</v>
      </c>
      <c r="AT484" s="145" t="s">
        <v>157</v>
      </c>
      <c r="AU484" s="145" t="s">
        <v>88</v>
      </c>
      <c r="AY484" s="12" t="s">
        <v>156</v>
      </c>
      <c r="BE484" s="86">
        <f t="shared" si="119"/>
        <v>0</v>
      </c>
      <c r="BF484" s="86">
        <f t="shared" si="120"/>
        <v>0</v>
      </c>
      <c r="BG484" s="86">
        <f t="shared" si="121"/>
        <v>0</v>
      </c>
      <c r="BH484" s="86">
        <f t="shared" si="122"/>
        <v>0</v>
      </c>
      <c r="BI484" s="86">
        <f t="shared" si="123"/>
        <v>0</v>
      </c>
      <c r="BJ484" s="12" t="s">
        <v>88</v>
      </c>
      <c r="BK484" s="86">
        <f t="shared" si="124"/>
        <v>0</v>
      </c>
      <c r="BL484" s="12" t="s">
        <v>224</v>
      </c>
      <c r="BM484" s="145" t="s">
        <v>1055</v>
      </c>
    </row>
    <row r="485" spans="2:65" s="1" customFormat="1" ht="24.2" customHeight="1">
      <c r="B485" s="114"/>
      <c r="C485" s="157" t="s">
        <v>1056</v>
      </c>
      <c r="D485" s="157" t="s">
        <v>157</v>
      </c>
      <c r="E485" s="158" t="s">
        <v>338</v>
      </c>
      <c r="F485" s="159" t="s">
        <v>339</v>
      </c>
      <c r="G485" s="160" t="s">
        <v>219</v>
      </c>
      <c r="H485" s="161">
        <v>20.4</v>
      </c>
      <c r="I485" s="139"/>
      <c r="J485" s="140">
        <f t="shared" si="115"/>
        <v>0</v>
      </c>
      <c r="K485" s="141"/>
      <c r="L485" s="29"/>
      <c r="M485" s="142" t="s">
        <v>1</v>
      </c>
      <c r="N485" s="113" t="s">
        <v>45</v>
      </c>
      <c r="P485" s="143">
        <f t="shared" si="116"/>
        <v>0</v>
      </c>
      <c r="Q485" s="143">
        <v>0</v>
      </c>
      <c r="R485" s="143">
        <f t="shared" si="117"/>
        <v>0</v>
      </c>
      <c r="S485" s="143">
        <v>0</v>
      </c>
      <c r="T485" s="144">
        <f t="shared" si="118"/>
        <v>0</v>
      </c>
      <c r="AR485" s="145" t="s">
        <v>224</v>
      </c>
      <c r="AT485" s="145" t="s">
        <v>157</v>
      </c>
      <c r="AU485" s="145" t="s">
        <v>88</v>
      </c>
      <c r="AY485" s="12" t="s">
        <v>156</v>
      </c>
      <c r="BE485" s="86">
        <f t="shared" si="119"/>
        <v>0</v>
      </c>
      <c r="BF485" s="86">
        <f t="shared" si="120"/>
        <v>0</v>
      </c>
      <c r="BG485" s="86">
        <f t="shared" si="121"/>
        <v>0</v>
      </c>
      <c r="BH485" s="86">
        <f t="shared" si="122"/>
        <v>0</v>
      </c>
      <c r="BI485" s="86">
        <f t="shared" si="123"/>
        <v>0</v>
      </c>
      <c r="BJ485" s="12" t="s">
        <v>88</v>
      </c>
      <c r="BK485" s="86">
        <f t="shared" si="124"/>
        <v>0</v>
      </c>
      <c r="BL485" s="12" t="s">
        <v>224</v>
      </c>
      <c r="BM485" s="145" t="s">
        <v>1057</v>
      </c>
    </row>
    <row r="486" spans="2:65" s="1" customFormat="1" ht="24.2" customHeight="1">
      <c r="B486" s="114"/>
      <c r="C486" s="157" t="s">
        <v>1058</v>
      </c>
      <c r="D486" s="157" t="s">
        <v>157</v>
      </c>
      <c r="E486" s="158" t="s">
        <v>300</v>
      </c>
      <c r="F486" s="159" t="s">
        <v>301</v>
      </c>
      <c r="G486" s="160" t="s">
        <v>214</v>
      </c>
      <c r="H486" s="161">
        <v>0.512</v>
      </c>
      <c r="I486" s="139"/>
      <c r="J486" s="140">
        <f t="shared" si="115"/>
        <v>0</v>
      </c>
      <c r="K486" s="141"/>
      <c r="L486" s="29"/>
      <c r="M486" s="142" t="s">
        <v>1</v>
      </c>
      <c r="N486" s="113" t="s">
        <v>45</v>
      </c>
      <c r="P486" s="143">
        <f t="shared" si="116"/>
        <v>0</v>
      </c>
      <c r="Q486" s="143">
        <v>0</v>
      </c>
      <c r="R486" s="143">
        <f t="shared" si="117"/>
        <v>0</v>
      </c>
      <c r="S486" s="143">
        <v>0</v>
      </c>
      <c r="T486" s="144">
        <f t="shared" si="118"/>
        <v>0</v>
      </c>
      <c r="AR486" s="145" t="s">
        <v>224</v>
      </c>
      <c r="AT486" s="145" t="s">
        <v>157</v>
      </c>
      <c r="AU486" s="145" t="s">
        <v>88</v>
      </c>
      <c r="AY486" s="12" t="s">
        <v>156</v>
      </c>
      <c r="BE486" s="86">
        <f t="shared" si="119"/>
        <v>0</v>
      </c>
      <c r="BF486" s="86">
        <f t="shared" si="120"/>
        <v>0</v>
      </c>
      <c r="BG486" s="86">
        <f t="shared" si="121"/>
        <v>0</v>
      </c>
      <c r="BH486" s="86">
        <f t="shared" si="122"/>
        <v>0</v>
      </c>
      <c r="BI486" s="86">
        <f t="shared" si="123"/>
        <v>0</v>
      </c>
      <c r="BJ486" s="12" t="s">
        <v>88</v>
      </c>
      <c r="BK486" s="86">
        <f t="shared" si="124"/>
        <v>0</v>
      </c>
      <c r="BL486" s="12" t="s">
        <v>224</v>
      </c>
      <c r="BM486" s="145" t="s">
        <v>1059</v>
      </c>
    </row>
    <row r="487" spans="2:65" s="1" customFormat="1" ht="24.2" customHeight="1">
      <c r="B487" s="114"/>
      <c r="C487" s="157" t="s">
        <v>1060</v>
      </c>
      <c r="D487" s="157" t="s">
        <v>157</v>
      </c>
      <c r="E487" s="158" t="s">
        <v>234</v>
      </c>
      <c r="F487" s="159" t="s">
        <v>235</v>
      </c>
      <c r="G487" s="160" t="s">
        <v>194</v>
      </c>
      <c r="H487" s="161">
        <v>0.64</v>
      </c>
      <c r="I487" s="139"/>
      <c r="J487" s="140">
        <f t="shared" si="115"/>
        <v>0</v>
      </c>
      <c r="K487" s="141"/>
      <c r="L487" s="29"/>
      <c r="M487" s="142" t="s">
        <v>1</v>
      </c>
      <c r="N487" s="113" t="s">
        <v>45</v>
      </c>
      <c r="P487" s="143">
        <f t="shared" si="116"/>
        <v>0</v>
      </c>
      <c r="Q487" s="143">
        <v>0.00116</v>
      </c>
      <c r="R487" s="143">
        <f t="shared" si="117"/>
        <v>0.0007424</v>
      </c>
      <c r="S487" s="143">
        <v>0</v>
      </c>
      <c r="T487" s="144">
        <f t="shared" si="118"/>
        <v>0</v>
      </c>
      <c r="AR487" s="145" t="s">
        <v>224</v>
      </c>
      <c r="AT487" s="145" t="s">
        <v>157</v>
      </c>
      <c r="AU487" s="145" t="s">
        <v>88</v>
      </c>
      <c r="AY487" s="12" t="s">
        <v>156</v>
      </c>
      <c r="BE487" s="86">
        <f t="shared" si="119"/>
        <v>0</v>
      </c>
      <c r="BF487" s="86">
        <f t="shared" si="120"/>
        <v>0</v>
      </c>
      <c r="BG487" s="86">
        <f t="shared" si="121"/>
        <v>0</v>
      </c>
      <c r="BH487" s="86">
        <f t="shared" si="122"/>
        <v>0</v>
      </c>
      <c r="BI487" s="86">
        <f t="shared" si="123"/>
        <v>0</v>
      </c>
      <c r="BJ487" s="12" t="s">
        <v>88</v>
      </c>
      <c r="BK487" s="86">
        <f t="shared" si="124"/>
        <v>0</v>
      </c>
      <c r="BL487" s="12" t="s">
        <v>224</v>
      </c>
      <c r="BM487" s="145" t="s">
        <v>1061</v>
      </c>
    </row>
    <row r="488" spans="2:65" s="1" customFormat="1" ht="24.2" customHeight="1">
      <c r="B488" s="114"/>
      <c r="C488" s="157" t="s">
        <v>1062</v>
      </c>
      <c r="D488" s="157" t="s">
        <v>157</v>
      </c>
      <c r="E488" s="158" t="s">
        <v>306</v>
      </c>
      <c r="F488" s="159" t="s">
        <v>307</v>
      </c>
      <c r="G488" s="160" t="s">
        <v>214</v>
      </c>
      <c r="H488" s="161">
        <v>0.64</v>
      </c>
      <c r="I488" s="139"/>
      <c r="J488" s="140">
        <f t="shared" si="115"/>
        <v>0</v>
      </c>
      <c r="K488" s="141"/>
      <c r="L488" s="29"/>
      <c r="M488" s="142" t="s">
        <v>1</v>
      </c>
      <c r="N488" s="113" t="s">
        <v>45</v>
      </c>
      <c r="P488" s="143">
        <f t="shared" si="116"/>
        <v>0</v>
      </c>
      <c r="Q488" s="143">
        <v>0</v>
      </c>
      <c r="R488" s="143">
        <f t="shared" si="117"/>
        <v>0</v>
      </c>
      <c r="S488" s="143">
        <v>0</v>
      </c>
      <c r="T488" s="144">
        <f t="shared" si="118"/>
        <v>0</v>
      </c>
      <c r="AR488" s="145" t="s">
        <v>224</v>
      </c>
      <c r="AT488" s="145" t="s">
        <v>157</v>
      </c>
      <c r="AU488" s="145" t="s">
        <v>88</v>
      </c>
      <c r="AY488" s="12" t="s">
        <v>156</v>
      </c>
      <c r="BE488" s="86">
        <f t="shared" si="119"/>
        <v>0</v>
      </c>
      <c r="BF488" s="86">
        <f t="shared" si="120"/>
        <v>0</v>
      </c>
      <c r="BG488" s="86">
        <f t="shared" si="121"/>
        <v>0</v>
      </c>
      <c r="BH488" s="86">
        <f t="shared" si="122"/>
        <v>0</v>
      </c>
      <c r="BI488" s="86">
        <f t="shared" si="123"/>
        <v>0</v>
      </c>
      <c r="BJ488" s="12" t="s">
        <v>88</v>
      </c>
      <c r="BK488" s="86">
        <f t="shared" si="124"/>
        <v>0</v>
      </c>
      <c r="BL488" s="12" t="s">
        <v>224</v>
      </c>
      <c r="BM488" s="145" t="s">
        <v>1063</v>
      </c>
    </row>
    <row r="489" spans="2:65" s="1" customFormat="1" ht="16.5" customHeight="1">
      <c r="B489" s="114"/>
      <c r="C489" s="162" t="s">
        <v>1064</v>
      </c>
      <c r="D489" s="162" t="s">
        <v>177</v>
      </c>
      <c r="E489" s="163" t="s">
        <v>309</v>
      </c>
      <c r="F489" s="164" t="s">
        <v>310</v>
      </c>
      <c r="G489" s="165" t="s">
        <v>214</v>
      </c>
      <c r="H489" s="166">
        <v>0.74</v>
      </c>
      <c r="I489" s="146"/>
      <c r="J489" s="147">
        <f t="shared" si="115"/>
        <v>0</v>
      </c>
      <c r="K489" s="148"/>
      <c r="L489" s="149"/>
      <c r="M489" s="150" t="s">
        <v>1</v>
      </c>
      <c r="N489" s="151" t="s">
        <v>45</v>
      </c>
      <c r="P489" s="143">
        <f t="shared" si="116"/>
        <v>0</v>
      </c>
      <c r="Q489" s="143">
        <v>2.234</v>
      </c>
      <c r="R489" s="143">
        <f t="shared" si="117"/>
        <v>1.65316</v>
      </c>
      <c r="S489" s="143">
        <v>0</v>
      </c>
      <c r="T489" s="144">
        <f t="shared" si="118"/>
        <v>0</v>
      </c>
      <c r="AR489" s="145" t="s">
        <v>196</v>
      </c>
      <c r="AT489" s="145" t="s">
        <v>177</v>
      </c>
      <c r="AU489" s="145" t="s">
        <v>88</v>
      </c>
      <c r="AY489" s="12" t="s">
        <v>156</v>
      </c>
      <c r="BE489" s="86">
        <f t="shared" si="119"/>
        <v>0</v>
      </c>
      <c r="BF489" s="86">
        <f t="shared" si="120"/>
        <v>0</v>
      </c>
      <c r="BG489" s="86">
        <f t="shared" si="121"/>
        <v>0</v>
      </c>
      <c r="BH489" s="86">
        <f t="shared" si="122"/>
        <v>0</v>
      </c>
      <c r="BI489" s="86">
        <f t="shared" si="123"/>
        <v>0</v>
      </c>
      <c r="BJ489" s="12" t="s">
        <v>88</v>
      </c>
      <c r="BK489" s="86">
        <f t="shared" si="124"/>
        <v>0</v>
      </c>
      <c r="BL489" s="12" t="s">
        <v>224</v>
      </c>
      <c r="BM489" s="145" t="s">
        <v>1065</v>
      </c>
    </row>
    <row r="490" spans="2:65" s="1" customFormat="1" ht="21.75" customHeight="1">
      <c r="B490" s="114"/>
      <c r="C490" s="162" t="s">
        <v>1066</v>
      </c>
      <c r="D490" s="162" t="s">
        <v>177</v>
      </c>
      <c r="E490" s="163" t="s">
        <v>313</v>
      </c>
      <c r="F490" s="164" t="s">
        <v>314</v>
      </c>
      <c r="G490" s="165" t="s">
        <v>160</v>
      </c>
      <c r="H490" s="166">
        <v>1</v>
      </c>
      <c r="I490" s="146"/>
      <c r="J490" s="147">
        <f t="shared" si="115"/>
        <v>0</v>
      </c>
      <c r="K490" s="148"/>
      <c r="L490" s="149"/>
      <c r="M490" s="150" t="s">
        <v>1</v>
      </c>
      <c r="N490" s="151" t="s">
        <v>45</v>
      </c>
      <c r="P490" s="143">
        <f t="shared" si="116"/>
        <v>0</v>
      </c>
      <c r="Q490" s="143">
        <v>0.0081</v>
      </c>
      <c r="R490" s="143">
        <f t="shared" si="117"/>
        <v>0.0081</v>
      </c>
      <c r="S490" s="143">
        <v>0</v>
      </c>
      <c r="T490" s="144">
        <f t="shared" si="118"/>
        <v>0</v>
      </c>
      <c r="AR490" s="145" t="s">
        <v>196</v>
      </c>
      <c r="AT490" s="145" t="s">
        <v>177</v>
      </c>
      <c r="AU490" s="145" t="s">
        <v>88</v>
      </c>
      <c r="AY490" s="12" t="s">
        <v>156</v>
      </c>
      <c r="BE490" s="86">
        <f t="shared" si="119"/>
        <v>0</v>
      </c>
      <c r="BF490" s="86">
        <f t="shared" si="120"/>
        <v>0</v>
      </c>
      <c r="BG490" s="86">
        <f t="shared" si="121"/>
        <v>0</v>
      </c>
      <c r="BH490" s="86">
        <f t="shared" si="122"/>
        <v>0</v>
      </c>
      <c r="BI490" s="86">
        <f t="shared" si="123"/>
        <v>0</v>
      </c>
      <c r="BJ490" s="12" t="s">
        <v>88</v>
      </c>
      <c r="BK490" s="86">
        <f t="shared" si="124"/>
        <v>0</v>
      </c>
      <c r="BL490" s="12" t="s">
        <v>224</v>
      </c>
      <c r="BM490" s="145" t="s">
        <v>1067</v>
      </c>
    </row>
    <row r="491" spans="2:65" s="1" customFormat="1" ht="21.75" customHeight="1">
      <c r="B491" s="114"/>
      <c r="C491" s="162" t="s">
        <v>1068</v>
      </c>
      <c r="D491" s="162" t="s">
        <v>177</v>
      </c>
      <c r="E491" s="163" t="s">
        <v>317</v>
      </c>
      <c r="F491" s="164" t="s">
        <v>318</v>
      </c>
      <c r="G491" s="165" t="s">
        <v>293</v>
      </c>
      <c r="H491" s="166">
        <v>3</v>
      </c>
      <c r="I491" s="146"/>
      <c r="J491" s="147">
        <f t="shared" si="115"/>
        <v>0</v>
      </c>
      <c r="K491" s="148"/>
      <c r="L491" s="149"/>
      <c r="M491" s="150" t="s">
        <v>1</v>
      </c>
      <c r="N491" s="151" t="s">
        <v>45</v>
      </c>
      <c r="P491" s="143">
        <f t="shared" si="116"/>
        <v>0</v>
      </c>
      <c r="Q491" s="143">
        <v>0.001</v>
      </c>
      <c r="R491" s="143">
        <f t="shared" si="117"/>
        <v>0.003</v>
      </c>
      <c r="S491" s="143">
        <v>0</v>
      </c>
      <c r="T491" s="144">
        <f t="shared" si="118"/>
        <v>0</v>
      </c>
      <c r="AR491" s="145" t="s">
        <v>196</v>
      </c>
      <c r="AT491" s="145" t="s">
        <v>177</v>
      </c>
      <c r="AU491" s="145" t="s">
        <v>88</v>
      </c>
      <c r="AY491" s="12" t="s">
        <v>156</v>
      </c>
      <c r="BE491" s="86">
        <f t="shared" si="119"/>
        <v>0</v>
      </c>
      <c r="BF491" s="86">
        <f t="shared" si="120"/>
        <v>0</v>
      </c>
      <c r="BG491" s="86">
        <f t="shared" si="121"/>
        <v>0</v>
      </c>
      <c r="BH491" s="86">
        <f t="shared" si="122"/>
        <v>0</v>
      </c>
      <c r="BI491" s="86">
        <f t="shared" si="123"/>
        <v>0</v>
      </c>
      <c r="BJ491" s="12" t="s">
        <v>88</v>
      </c>
      <c r="BK491" s="86">
        <f t="shared" si="124"/>
        <v>0</v>
      </c>
      <c r="BL491" s="12" t="s">
        <v>224</v>
      </c>
      <c r="BM491" s="145" t="s">
        <v>1069</v>
      </c>
    </row>
    <row r="492" spans="2:65" s="1" customFormat="1" ht="16.5" customHeight="1">
      <c r="B492" s="114"/>
      <c r="C492" s="157" t="s">
        <v>1070</v>
      </c>
      <c r="D492" s="157" t="s">
        <v>157</v>
      </c>
      <c r="E492" s="158" t="s">
        <v>321</v>
      </c>
      <c r="F492" s="159" t="s">
        <v>322</v>
      </c>
      <c r="G492" s="160" t="s">
        <v>323</v>
      </c>
      <c r="H492" s="161">
        <v>2</v>
      </c>
      <c r="I492" s="139"/>
      <c r="J492" s="140">
        <f t="shared" si="115"/>
        <v>0</v>
      </c>
      <c r="K492" s="141"/>
      <c r="L492" s="29"/>
      <c r="M492" s="142" t="s">
        <v>1</v>
      </c>
      <c r="N492" s="113" t="s">
        <v>45</v>
      </c>
      <c r="P492" s="143">
        <f t="shared" si="116"/>
        <v>0</v>
      </c>
      <c r="Q492" s="143">
        <v>0</v>
      </c>
      <c r="R492" s="143">
        <f t="shared" si="117"/>
        <v>0</v>
      </c>
      <c r="S492" s="143">
        <v>0</v>
      </c>
      <c r="T492" s="144">
        <f t="shared" si="118"/>
        <v>0</v>
      </c>
      <c r="AR492" s="145" t="s">
        <v>224</v>
      </c>
      <c r="AT492" s="145" t="s">
        <v>157</v>
      </c>
      <c r="AU492" s="145" t="s">
        <v>88</v>
      </c>
      <c r="AY492" s="12" t="s">
        <v>156</v>
      </c>
      <c r="BE492" s="86">
        <f t="shared" si="119"/>
        <v>0</v>
      </c>
      <c r="BF492" s="86">
        <f t="shared" si="120"/>
        <v>0</v>
      </c>
      <c r="BG492" s="86">
        <f t="shared" si="121"/>
        <v>0</v>
      </c>
      <c r="BH492" s="86">
        <f t="shared" si="122"/>
        <v>0</v>
      </c>
      <c r="BI492" s="86">
        <f t="shared" si="123"/>
        <v>0</v>
      </c>
      <c r="BJ492" s="12" t="s">
        <v>88</v>
      </c>
      <c r="BK492" s="86">
        <f t="shared" si="124"/>
        <v>0</v>
      </c>
      <c r="BL492" s="12" t="s">
        <v>224</v>
      </c>
      <c r="BM492" s="145" t="s">
        <v>1071</v>
      </c>
    </row>
    <row r="493" spans="2:65" s="1" customFormat="1" ht="24.2" customHeight="1">
      <c r="B493" s="114"/>
      <c r="C493" s="157" t="s">
        <v>1072</v>
      </c>
      <c r="D493" s="157" t="s">
        <v>157</v>
      </c>
      <c r="E493" s="158" t="s">
        <v>326</v>
      </c>
      <c r="F493" s="159" t="s">
        <v>327</v>
      </c>
      <c r="G493" s="160" t="s">
        <v>219</v>
      </c>
      <c r="H493" s="161">
        <v>0.005</v>
      </c>
      <c r="I493" s="139"/>
      <c r="J493" s="140">
        <f t="shared" si="115"/>
        <v>0</v>
      </c>
      <c r="K493" s="141"/>
      <c r="L493" s="29"/>
      <c r="M493" s="142" t="s">
        <v>1</v>
      </c>
      <c r="N493" s="113" t="s">
        <v>45</v>
      </c>
      <c r="P493" s="143">
        <f t="shared" si="116"/>
        <v>0</v>
      </c>
      <c r="Q493" s="143">
        <v>1.06277</v>
      </c>
      <c r="R493" s="143">
        <f t="shared" si="117"/>
        <v>0.00531385</v>
      </c>
      <c r="S493" s="143">
        <v>0</v>
      </c>
      <c r="T493" s="144">
        <f t="shared" si="118"/>
        <v>0</v>
      </c>
      <c r="AR493" s="145" t="s">
        <v>224</v>
      </c>
      <c r="AT493" s="145" t="s">
        <v>157</v>
      </c>
      <c r="AU493" s="145" t="s">
        <v>88</v>
      </c>
      <c r="AY493" s="12" t="s">
        <v>156</v>
      </c>
      <c r="BE493" s="86">
        <f t="shared" si="119"/>
        <v>0</v>
      </c>
      <c r="BF493" s="86">
        <f t="shared" si="120"/>
        <v>0</v>
      </c>
      <c r="BG493" s="86">
        <f t="shared" si="121"/>
        <v>0</v>
      </c>
      <c r="BH493" s="86">
        <f t="shared" si="122"/>
        <v>0</v>
      </c>
      <c r="BI493" s="86">
        <f t="shared" si="123"/>
        <v>0</v>
      </c>
      <c r="BJ493" s="12" t="s">
        <v>88</v>
      </c>
      <c r="BK493" s="86">
        <f t="shared" si="124"/>
        <v>0</v>
      </c>
      <c r="BL493" s="12" t="s">
        <v>224</v>
      </c>
      <c r="BM493" s="145" t="s">
        <v>1073</v>
      </c>
    </row>
    <row r="494" spans="2:65" s="1" customFormat="1" ht="24.2" customHeight="1">
      <c r="B494" s="114"/>
      <c r="C494" s="157" t="s">
        <v>1074</v>
      </c>
      <c r="D494" s="157" t="s">
        <v>157</v>
      </c>
      <c r="E494" s="158" t="s">
        <v>238</v>
      </c>
      <c r="F494" s="159" t="s">
        <v>239</v>
      </c>
      <c r="G494" s="160" t="s">
        <v>194</v>
      </c>
      <c r="H494" s="161">
        <v>1.014</v>
      </c>
      <c r="I494" s="139"/>
      <c r="J494" s="140">
        <f t="shared" si="115"/>
        <v>0</v>
      </c>
      <c r="K494" s="141"/>
      <c r="L494" s="29"/>
      <c r="M494" s="142" t="s">
        <v>1</v>
      </c>
      <c r="N494" s="113" t="s">
        <v>45</v>
      </c>
      <c r="P494" s="143">
        <f t="shared" si="116"/>
        <v>0</v>
      </c>
      <c r="Q494" s="143">
        <v>0</v>
      </c>
      <c r="R494" s="143">
        <f t="shared" si="117"/>
        <v>0</v>
      </c>
      <c r="S494" s="143">
        <v>0</v>
      </c>
      <c r="T494" s="144">
        <f t="shared" si="118"/>
        <v>0</v>
      </c>
      <c r="AR494" s="145" t="s">
        <v>224</v>
      </c>
      <c r="AT494" s="145" t="s">
        <v>157</v>
      </c>
      <c r="AU494" s="145" t="s">
        <v>88</v>
      </c>
      <c r="AY494" s="12" t="s">
        <v>156</v>
      </c>
      <c r="BE494" s="86">
        <f t="shared" si="119"/>
        <v>0</v>
      </c>
      <c r="BF494" s="86">
        <f t="shared" si="120"/>
        <v>0</v>
      </c>
      <c r="BG494" s="86">
        <f t="shared" si="121"/>
        <v>0</v>
      </c>
      <c r="BH494" s="86">
        <f t="shared" si="122"/>
        <v>0</v>
      </c>
      <c r="BI494" s="86">
        <f t="shared" si="123"/>
        <v>0</v>
      </c>
      <c r="BJ494" s="12" t="s">
        <v>88</v>
      </c>
      <c r="BK494" s="86">
        <f t="shared" si="124"/>
        <v>0</v>
      </c>
      <c r="BL494" s="12" t="s">
        <v>224</v>
      </c>
      <c r="BM494" s="145" t="s">
        <v>1075</v>
      </c>
    </row>
    <row r="495" spans="2:65" s="1" customFormat="1" ht="21.75" customHeight="1">
      <c r="B495" s="114"/>
      <c r="C495" s="157" t="s">
        <v>1076</v>
      </c>
      <c r="D495" s="157" t="s">
        <v>157</v>
      </c>
      <c r="E495" s="158" t="s">
        <v>332</v>
      </c>
      <c r="F495" s="159" t="s">
        <v>333</v>
      </c>
      <c r="G495" s="160" t="s">
        <v>214</v>
      </c>
      <c r="H495" s="161">
        <v>0.1</v>
      </c>
      <c r="I495" s="139"/>
      <c r="J495" s="140">
        <f t="shared" si="115"/>
        <v>0</v>
      </c>
      <c r="K495" s="141"/>
      <c r="L495" s="29"/>
      <c r="M495" s="142" t="s">
        <v>1</v>
      </c>
      <c r="N495" s="113" t="s">
        <v>45</v>
      </c>
      <c r="P495" s="143">
        <f t="shared" si="116"/>
        <v>0</v>
      </c>
      <c r="Q495" s="143">
        <v>0</v>
      </c>
      <c r="R495" s="143">
        <f t="shared" si="117"/>
        <v>0</v>
      </c>
      <c r="S495" s="143">
        <v>0</v>
      </c>
      <c r="T495" s="144">
        <f t="shared" si="118"/>
        <v>0</v>
      </c>
      <c r="AR495" s="145" t="s">
        <v>224</v>
      </c>
      <c r="AT495" s="145" t="s">
        <v>157</v>
      </c>
      <c r="AU495" s="145" t="s">
        <v>88</v>
      </c>
      <c r="AY495" s="12" t="s">
        <v>156</v>
      </c>
      <c r="BE495" s="86">
        <f t="shared" si="119"/>
        <v>0</v>
      </c>
      <c r="BF495" s="86">
        <f t="shared" si="120"/>
        <v>0</v>
      </c>
      <c r="BG495" s="86">
        <f t="shared" si="121"/>
        <v>0</v>
      </c>
      <c r="BH495" s="86">
        <f t="shared" si="122"/>
        <v>0</v>
      </c>
      <c r="BI495" s="86">
        <f t="shared" si="123"/>
        <v>0</v>
      </c>
      <c r="BJ495" s="12" t="s">
        <v>88</v>
      </c>
      <c r="BK495" s="86">
        <f t="shared" si="124"/>
        <v>0</v>
      </c>
      <c r="BL495" s="12" t="s">
        <v>224</v>
      </c>
      <c r="BM495" s="145" t="s">
        <v>1077</v>
      </c>
    </row>
    <row r="496" spans="2:65" s="1" customFormat="1" ht="24.2" customHeight="1">
      <c r="B496" s="114"/>
      <c r="C496" s="162" t="s">
        <v>1078</v>
      </c>
      <c r="D496" s="162" t="s">
        <v>177</v>
      </c>
      <c r="E496" s="163" t="s">
        <v>1079</v>
      </c>
      <c r="F496" s="164" t="s">
        <v>1080</v>
      </c>
      <c r="G496" s="165" t="s">
        <v>219</v>
      </c>
      <c r="H496" s="166">
        <v>0.02</v>
      </c>
      <c r="I496" s="146"/>
      <c r="J496" s="147">
        <f t="shared" si="115"/>
        <v>0</v>
      </c>
      <c r="K496" s="148"/>
      <c r="L496" s="149"/>
      <c r="M496" s="150" t="s">
        <v>1</v>
      </c>
      <c r="N496" s="151" t="s">
        <v>45</v>
      </c>
      <c r="P496" s="143">
        <f t="shared" si="116"/>
        <v>0</v>
      </c>
      <c r="Q496" s="143">
        <v>1</v>
      </c>
      <c r="R496" s="143">
        <f t="shared" si="117"/>
        <v>0.02</v>
      </c>
      <c r="S496" s="143">
        <v>0</v>
      </c>
      <c r="T496" s="144">
        <f t="shared" si="118"/>
        <v>0</v>
      </c>
      <c r="AR496" s="145" t="s">
        <v>196</v>
      </c>
      <c r="AT496" s="145" t="s">
        <v>177</v>
      </c>
      <c r="AU496" s="145" t="s">
        <v>88</v>
      </c>
      <c r="AY496" s="12" t="s">
        <v>156</v>
      </c>
      <c r="BE496" s="86">
        <f t="shared" si="119"/>
        <v>0</v>
      </c>
      <c r="BF496" s="86">
        <f t="shared" si="120"/>
        <v>0</v>
      </c>
      <c r="BG496" s="86">
        <f t="shared" si="121"/>
        <v>0</v>
      </c>
      <c r="BH496" s="86">
        <f t="shared" si="122"/>
        <v>0</v>
      </c>
      <c r="BI496" s="86">
        <f t="shared" si="123"/>
        <v>0</v>
      </c>
      <c r="BJ496" s="12" t="s">
        <v>88</v>
      </c>
      <c r="BK496" s="86">
        <f t="shared" si="124"/>
        <v>0</v>
      </c>
      <c r="BL496" s="12" t="s">
        <v>224</v>
      </c>
      <c r="BM496" s="145" t="s">
        <v>1081</v>
      </c>
    </row>
    <row r="497" spans="2:65" s="1" customFormat="1" ht="16.5" customHeight="1">
      <c r="B497" s="114"/>
      <c r="C497" s="157" t="s">
        <v>1082</v>
      </c>
      <c r="D497" s="157" t="s">
        <v>157</v>
      </c>
      <c r="E497" s="158" t="s">
        <v>1083</v>
      </c>
      <c r="F497" s="159" t="s">
        <v>1084</v>
      </c>
      <c r="G497" s="160" t="s">
        <v>160</v>
      </c>
      <c r="H497" s="161">
        <v>6</v>
      </c>
      <c r="I497" s="139"/>
      <c r="J497" s="140">
        <f t="shared" si="115"/>
        <v>0</v>
      </c>
      <c r="K497" s="141"/>
      <c r="L497" s="29"/>
      <c r="M497" s="142" t="s">
        <v>1</v>
      </c>
      <c r="N497" s="113" t="s">
        <v>45</v>
      </c>
      <c r="P497" s="143">
        <f t="shared" si="116"/>
        <v>0</v>
      </c>
      <c r="Q497" s="143">
        <v>0</v>
      </c>
      <c r="R497" s="143">
        <f t="shared" si="117"/>
        <v>0</v>
      </c>
      <c r="S497" s="143">
        <v>0</v>
      </c>
      <c r="T497" s="144">
        <f t="shared" si="118"/>
        <v>0</v>
      </c>
      <c r="AR497" s="145" t="s">
        <v>224</v>
      </c>
      <c r="AT497" s="145" t="s">
        <v>157</v>
      </c>
      <c r="AU497" s="145" t="s">
        <v>88</v>
      </c>
      <c r="AY497" s="12" t="s">
        <v>156</v>
      </c>
      <c r="BE497" s="86">
        <f t="shared" si="119"/>
        <v>0</v>
      </c>
      <c r="BF497" s="86">
        <f t="shared" si="120"/>
        <v>0</v>
      </c>
      <c r="BG497" s="86">
        <f t="shared" si="121"/>
        <v>0</v>
      </c>
      <c r="BH497" s="86">
        <f t="shared" si="122"/>
        <v>0</v>
      </c>
      <c r="BI497" s="86">
        <f t="shared" si="123"/>
        <v>0</v>
      </c>
      <c r="BJ497" s="12" t="s">
        <v>88</v>
      </c>
      <c r="BK497" s="86">
        <f t="shared" si="124"/>
        <v>0</v>
      </c>
      <c r="BL497" s="12" t="s">
        <v>224</v>
      </c>
      <c r="BM497" s="145" t="s">
        <v>1085</v>
      </c>
    </row>
    <row r="498" spans="2:65" s="1" customFormat="1" ht="24.2" customHeight="1">
      <c r="B498" s="114"/>
      <c r="C498" s="157" t="s">
        <v>1086</v>
      </c>
      <c r="D498" s="157" t="s">
        <v>157</v>
      </c>
      <c r="E498" s="158" t="s">
        <v>1087</v>
      </c>
      <c r="F498" s="159" t="s">
        <v>1088</v>
      </c>
      <c r="G498" s="160" t="s">
        <v>160</v>
      </c>
      <c r="H498" s="161">
        <v>1</v>
      </c>
      <c r="I498" s="139"/>
      <c r="J498" s="140">
        <f t="shared" si="115"/>
        <v>0</v>
      </c>
      <c r="K498" s="141"/>
      <c r="L498" s="29"/>
      <c r="M498" s="142" t="s">
        <v>1</v>
      </c>
      <c r="N498" s="113" t="s">
        <v>45</v>
      </c>
      <c r="P498" s="143">
        <f t="shared" si="116"/>
        <v>0</v>
      </c>
      <c r="Q498" s="143">
        <v>0</v>
      </c>
      <c r="R498" s="143">
        <f t="shared" si="117"/>
        <v>0</v>
      </c>
      <c r="S498" s="143">
        <v>0</v>
      </c>
      <c r="T498" s="144">
        <f t="shared" si="118"/>
        <v>0</v>
      </c>
      <c r="AR498" s="145" t="s">
        <v>224</v>
      </c>
      <c r="AT498" s="145" t="s">
        <v>157</v>
      </c>
      <c r="AU498" s="145" t="s">
        <v>88</v>
      </c>
      <c r="AY498" s="12" t="s">
        <v>156</v>
      </c>
      <c r="BE498" s="86">
        <f t="shared" si="119"/>
        <v>0</v>
      </c>
      <c r="BF498" s="86">
        <f t="shared" si="120"/>
        <v>0</v>
      </c>
      <c r="BG498" s="86">
        <f t="shared" si="121"/>
        <v>0</v>
      </c>
      <c r="BH498" s="86">
        <f t="shared" si="122"/>
        <v>0</v>
      </c>
      <c r="BI498" s="86">
        <f t="shared" si="123"/>
        <v>0</v>
      </c>
      <c r="BJ498" s="12" t="s">
        <v>88</v>
      </c>
      <c r="BK498" s="86">
        <f t="shared" si="124"/>
        <v>0</v>
      </c>
      <c r="BL498" s="12" t="s">
        <v>224</v>
      </c>
      <c r="BM498" s="145" t="s">
        <v>1089</v>
      </c>
    </row>
    <row r="499" spans="2:65" s="1" customFormat="1" ht="16.5" customHeight="1">
      <c r="B499" s="114"/>
      <c r="C499" s="157" t="s">
        <v>1090</v>
      </c>
      <c r="D499" s="157" t="s">
        <v>157</v>
      </c>
      <c r="E499" s="158" t="s">
        <v>1091</v>
      </c>
      <c r="F499" s="159" t="s">
        <v>1092</v>
      </c>
      <c r="G499" s="160" t="s">
        <v>194</v>
      </c>
      <c r="H499" s="161">
        <v>1</v>
      </c>
      <c r="I499" s="139"/>
      <c r="J499" s="140">
        <f t="shared" si="115"/>
        <v>0</v>
      </c>
      <c r="K499" s="141"/>
      <c r="L499" s="29"/>
      <c r="M499" s="142" t="s">
        <v>1</v>
      </c>
      <c r="N499" s="113" t="s">
        <v>45</v>
      </c>
      <c r="P499" s="143">
        <f t="shared" si="116"/>
        <v>0</v>
      </c>
      <c r="Q499" s="143">
        <v>0</v>
      </c>
      <c r="R499" s="143">
        <f t="shared" si="117"/>
        <v>0</v>
      </c>
      <c r="S499" s="143">
        <v>0</v>
      </c>
      <c r="T499" s="144">
        <f t="shared" si="118"/>
        <v>0</v>
      </c>
      <c r="AR499" s="145" t="s">
        <v>224</v>
      </c>
      <c r="AT499" s="145" t="s">
        <v>157</v>
      </c>
      <c r="AU499" s="145" t="s">
        <v>88</v>
      </c>
      <c r="AY499" s="12" t="s">
        <v>156</v>
      </c>
      <c r="BE499" s="86">
        <f t="shared" si="119"/>
        <v>0</v>
      </c>
      <c r="BF499" s="86">
        <f t="shared" si="120"/>
        <v>0</v>
      </c>
      <c r="BG499" s="86">
        <f t="shared" si="121"/>
        <v>0</v>
      </c>
      <c r="BH499" s="86">
        <f t="shared" si="122"/>
        <v>0</v>
      </c>
      <c r="BI499" s="86">
        <f t="shared" si="123"/>
        <v>0</v>
      </c>
      <c r="BJ499" s="12" t="s">
        <v>88</v>
      </c>
      <c r="BK499" s="86">
        <f t="shared" si="124"/>
        <v>0</v>
      </c>
      <c r="BL499" s="12" t="s">
        <v>224</v>
      </c>
      <c r="BM499" s="145" t="s">
        <v>1093</v>
      </c>
    </row>
    <row r="500" spans="2:65" s="1" customFormat="1" ht="24.2" customHeight="1">
      <c r="B500" s="114"/>
      <c r="C500" s="162" t="s">
        <v>1094</v>
      </c>
      <c r="D500" s="162" t="s">
        <v>177</v>
      </c>
      <c r="E500" s="163" t="s">
        <v>1095</v>
      </c>
      <c r="F500" s="164" t="s">
        <v>1096</v>
      </c>
      <c r="G500" s="165" t="s">
        <v>160</v>
      </c>
      <c r="H500" s="166">
        <v>2</v>
      </c>
      <c r="I500" s="146"/>
      <c r="J500" s="147">
        <f t="shared" si="115"/>
        <v>0</v>
      </c>
      <c r="K500" s="148"/>
      <c r="L500" s="149"/>
      <c r="M500" s="150" t="s">
        <v>1</v>
      </c>
      <c r="N500" s="151" t="s">
        <v>45</v>
      </c>
      <c r="P500" s="143">
        <f t="shared" si="116"/>
        <v>0</v>
      </c>
      <c r="Q500" s="143">
        <v>0</v>
      </c>
      <c r="R500" s="143">
        <f t="shared" si="117"/>
        <v>0</v>
      </c>
      <c r="S500" s="143">
        <v>0</v>
      </c>
      <c r="T500" s="144">
        <f t="shared" si="118"/>
        <v>0</v>
      </c>
      <c r="AR500" s="145" t="s">
        <v>196</v>
      </c>
      <c r="AT500" s="145" t="s">
        <v>177</v>
      </c>
      <c r="AU500" s="145" t="s">
        <v>88</v>
      </c>
      <c r="AY500" s="12" t="s">
        <v>156</v>
      </c>
      <c r="BE500" s="86">
        <f t="shared" si="119"/>
        <v>0</v>
      </c>
      <c r="BF500" s="86">
        <f t="shared" si="120"/>
        <v>0</v>
      </c>
      <c r="BG500" s="86">
        <f t="shared" si="121"/>
        <v>0</v>
      </c>
      <c r="BH500" s="86">
        <f t="shared" si="122"/>
        <v>0</v>
      </c>
      <c r="BI500" s="86">
        <f t="shared" si="123"/>
        <v>0</v>
      </c>
      <c r="BJ500" s="12" t="s">
        <v>88</v>
      </c>
      <c r="BK500" s="86">
        <f t="shared" si="124"/>
        <v>0</v>
      </c>
      <c r="BL500" s="12" t="s">
        <v>224</v>
      </c>
      <c r="BM500" s="145" t="s">
        <v>1097</v>
      </c>
    </row>
    <row r="501" spans="2:65" s="1" customFormat="1" ht="24.2" customHeight="1">
      <c r="B501" s="114"/>
      <c r="C501" s="162" t="s">
        <v>1098</v>
      </c>
      <c r="D501" s="162" t="s">
        <v>177</v>
      </c>
      <c r="E501" s="163" t="s">
        <v>1099</v>
      </c>
      <c r="F501" s="164" t="s">
        <v>1100</v>
      </c>
      <c r="G501" s="165" t="s">
        <v>1101</v>
      </c>
      <c r="H501" s="166">
        <v>1</v>
      </c>
      <c r="I501" s="146"/>
      <c r="J501" s="147">
        <f t="shared" si="115"/>
        <v>0</v>
      </c>
      <c r="K501" s="148"/>
      <c r="L501" s="149"/>
      <c r="M501" s="150" t="s">
        <v>1</v>
      </c>
      <c r="N501" s="151" t="s">
        <v>45</v>
      </c>
      <c r="P501" s="143">
        <f t="shared" si="116"/>
        <v>0</v>
      </c>
      <c r="Q501" s="143">
        <v>0.004</v>
      </c>
      <c r="R501" s="143">
        <f t="shared" si="117"/>
        <v>0.004</v>
      </c>
      <c r="S501" s="143">
        <v>0</v>
      </c>
      <c r="T501" s="144">
        <f t="shared" si="118"/>
        <v>0</v>
      </c>
      <c r="AR501" s="145" t="s">
        <v>196</v>
      </c>
      <c r="AT501" s="145" t="s">
        <v>177</v>
      </c>
      <c r="AU501" s="145" t="s">
        <v>88</v>
      </c>
      <c r="AY501" s="12" t="s">
        <v>156</v>
      </c>
      <c r="BE501" s="86">
        <f t="shared" si="119"/>
        <v>0</v>
      </c>
      <c r="BF501" s="86">
        <f t="shared" si="120"/>
        <v>0</v>
      </c>
      <c r="BG501" s="86">
        <f t="shared" si="121"/>
        <v>0</v>
      </c>
      <c r="BH501" s="86">
        <f t="shared" si="122"/>
        <v>0</v>
      </c>
      <c r="BI501" s="86">
        <f t="shared" si="123"/>
        <v>0</v>
      </c>
      <c r="BJ501" s="12" t="s">
        <v>88</v>
      </c>
      <c r="BK501" s="86">
        <f t="shared" si="124"/>
        <v>0</v>
      </c>
      <c r="BL501" s="12" t="s">
        <v>224</v>
      </c>
      <c r="BM501" s="145" t="s">
        <v>1102</v>
      </c>
    </row>
    <row r="502" spans="2:65" s="1" customFormat="1" ht="16.5" customHeight="1">
      <c r="B502" s="114"/>
      <c r="C502" s="162" t="s">
        <v>1103</v>
      </c>
      <c r="D502" s="162" t="s">
        <v>177</v>
      </c>
      <c r="E502" s="163" t="s">
        <v>1104</v>
      </c>
      <c r="F502" s="164" t="s">
        <v>1105</v>
      </c>
      <c r="G502" s="165" t="s">
        <v>160</v>
      </c>
      <c r="H502" s="166">
        <v>1</v>
      </c>
      <c r="I502" s="146"/>
      <c r="J502" s="147">
        <f t="shared" si="115"/>
        <v>0</v>
      </c>
      <c r="K502" s="148"/>
      <c r="L502" s="149"/>
      <c r="M502" s="150" t="s">
        <v>1</v>
      </c>
      <c r="N502" s="151" t="s">
        <v>45</v>
      </c>
      <c r="P502" s="143">
        <f t="shared" si="116"/>
        <v>0</v>
      </c>
      <c r="Q502" s="143">
        <v>0</v>
      </c>
      <c r="R502" s="143">
        <f t="shared" si="117"/>
        <v>0</v>
      </c>
      <c r="S502" s="143">
        <v>0</v>
      </c>
      <c r="T502" s="144">
        <f t="shared" si="118"/>
        <v>0</v>
      </c>
      <c r="AR502" s="145" t="s">
        <v>196</v>
      </c>
      <c r="AT502" s="145" t="s">
        <v>177</v>
      </c>
      <c r="AU502" s="145" t="s">
        <v>88</v>
      </c>
      <c r="AY502" s="12" t="s">
        <v>156</v>
      </c>
      <c r="BE502" s="86">
        <f t="shared" si="119"/>
        <v>0</v>
      </c>
      <c r="BF502" s="86">
        <f t="shared" si="120"/>
        <v>0</v>
      </c>
      <c r="BG502" s="86">
        <f t="shared" si="121"/>
        <v>0</v>
      </c>
      <c r="BH502" s="86">
        <f t="shared" si="122"/>
        <v>0</v>
      </c>
      <c r="BI502" s="86">
        <f t="shared" si="123"/>
        <v>0</v>
      </c>
      <c r="BJ502" s="12" t="s">
        <v>88</v>
      </c>
      <c r="BK502" s="86">
        <f t="shared" si="124"/>
        <v>0</v>
      </c>
      <c r="BL502" s="12" t="s">
        <v>224</v>
      </c>
      <c r="BM502" s="145" t="s">
        <v>1106</v>
      </c>
    </row>
    <row r="503" spans="2:65" s="1" customFormat="1" ht="16.5" customHeight="1">
      <c r="B503" s="114"/>
      <c r="C503" s="162" t="s">
        <v>1107</v>
      </c>
      <c r="D503" s="162" t="s">
        <v>177</v>
      </c>
      <c r="E503" s="163" t="s">
        <v>382</v>
      </c>
      <c r="F503" s="164" t="s">
        <v>383</v>
      </c>
      <c r="G503" s="165" t="s">
        <v>293</v>
      </c>
      <c r="H503" s="166">
        <v>33.1</v>
      </c>
      <c r="I503" s="146"/>
      <c r="J503" s="147">
        <f t="shared" si="115"/>
        <v>0</v>
      </c>
      <c r="K503" s="148"/>
      <c r="L503" s="149"/>
      <c r="M503" s="150" t="s">
        <v>1</v>
      </c>
      <c r="N503" s="151" t="s">
        <v>45</v>
      </c>
      <c r="P503" s="143">
        <f t="shared" si="116"/>
        <v>0</v>
      </c>
      <c r="Q503" s="143">
        <v>0.001</v>
      </c>
      <c r="R503" s="143">
        <f t="shared" si="117"/>
        <v>0.033100000000000004</v>
      </c>
      <c r="S503" s="143">
        <v>0</v>
      </c>
      <c r="T503" s="144">
        <f t="shared" si="118"/>
        <v>0</v>
      </c>
      <c r="AR503" s="145" t="s">
        <v>196</v>
      </c>
      <c r="AT503" s="145" t="s">
        <v>177</v>
      </c>
      <c r="AU503" s="145" t="s">
        <v>88</v>
      </c>
      <c r="AY503" s="12" t="s">
        <v>156</v>
      </c>
      <c r="BE503" s="86">
        <f t="shared" si="119"/>
        <v>0</v>
      </c>
      <c r="BF503" s="86">
        <f t="shared" si="120"/>
        <v>0</v>
      </c>
      <c r="BG503" s="86">
        <f t="shared" si="121"/>
        <v>0</v>
      </c>
      <c r="BH503" s="86">
        <f t="shared" si="122"/>
        <v>0</v>
      </c>
      <c r="BI503" s="86">
        <f t="shared" si="123"/>
        <v>0</v>
      </c>
      <c r="BJ503" s="12" t="s">
        <v>88</v>
      </c>
      <c r="BK503" s="86">
        <f t="shared" si="124"/>
        <v>0</v>
      </c>
      <c r="BL503" s="12" t="s">
        <v>224</v>
      </c>
      <c r="BM503" s="145" t="s">
        <v>1108</v>
      </c>
    </row>
    <row r="504" spans="2:65" s="1" customFormat="1" ht="24.2" customHeight="1">
      <c r="B504" s="114"/>
      <c r="C504" s="157" t="s">
        <v>1109</v>
      </c>
      <c r="D504" s="157" t="s">
        <v>157</v>
      </c>
      <c r="E504" s="158" t="s">
        <v>386</v>
      </c>
      <c r="F504" s="159" t="s">
        <v>387</v>
      </c>
      <c r="G504" s="160" t="s">
        <v>170</v>
      </c>
      <c r="H504" s="161">
        <v>2.5</v>
      </c>
      <c r="I504" s="139"/>
      <c r="J504" s="140">
        <f t="shared" si="115"/>
        <v>0</v>
      </c>
      <c r="K504" s="141"/>
      <c r="L504" s="29"/>
      <c r="M504" s="142" t="s">
        <v>1</v>
      </c>
      <c r="N504" s="113" t="s">
        <v>45</v>
      </c>
      <c r="P504" s="143">
        <f t="shared" si="116"/>
        <v>0</v>
      </c>
      <c r="Q504" s="143">
        <v>0</v>
      </c>
      <c r="R504" s="143">
        <f t="shared" si="117"/>
        <v>0</v>
      </c>
      <c r="S504" s="143">
        <v>0</v>
      </c>
      <c r="T504" s="144">
        <f t="shared" si="118"/>
        <v>0</v>
      </c>
      <c r="AR504" s="145" t="s">
        <v>224</v>
      </c>
      <c r="AT504" s="145" t="s">
        <v>157</v>
      </c>
      <c r="AU504" s="145" t="s">
        <v>88</v>
      </c>
      <c r="AY504" s="12" t="s">
        <v>156</v>
      </c>
      <c r="BE504" s="86">
        <f t="shared" si="119"/>
        <v>0</v>
      </c>
      <c r="BF504" s="86">
        <f t="shared" si="120"/>
        <v>0</v>
      </c>
      <c r="BG504" s="86">
        <f t="shared" si="121"/>
        <v>0</v>
      </c>
      <c r="BH504" s="86">
        <f t="shared" si="122"/>
        <v>0</v>
      </c>
      <c r="BI504" s="86">
        <f t="shared" si="123"/>
        <v>0</v>
      </c>
      <c r="BJ504" s="12" t="s">
        <v>88</v>
      </c>
      <c r="BK504" s="86">
        <f t="shared" si="124"/>
        <v>0</v>
      </c>
      <c r="BL504" s="12" t="s">
        <v>224</v>
      </c>
      <c r="BM504" s="145" t="s">
        <v>1110</v>
      </c>
    </row>
    <row r="505" spans="2:65" s="1" customFormat="1" ht="24.2" customHeight="1">
      <c r="B505" s="114"/>
      <c r="C505" s="157" t="s">
        <v>1111</v>
      </c>
      <c r="D505" s="157" t="s">
        <v>157</v>
      </c>
      <c r="E505" s="158" t="s">
        <v>390</v>
      </c>
      <c r="F505" s="159" t="s">
        <v>391</v>
      </c>
      <c r="G505" s="160" t="s">
        <v>170</v>
      </c>
      <c r="H505" s="161">
        <v>23.5</v>
      </c>
      <c r="I505" s="139"/>
      <c r="J505" s="140">
        <f t="shared" si="115"/>
        <v>0</v>
      </c>
      <c r="K505" s="141"/>
      <c r="L505" s="29"/>
      <c r="M505" s="142" t="s">
        <v>1</v>
      </c>
      <c r="N505" s="113" t="s">
        <v>45</v>
      </c>
      <c r="P505" s="143">
        <f t="shared" si="116"/>
        <v>0</v>
      </c>
      <c r="Q505" s="143">
        <v>0</v>
      </c>
      <c r="R505" s="143">
        <f t="shared" si="117"/>
        <v>0</v>
      </c>
      <c r="S505" s="143">
        <v>0</v>
      </c>
      <c r="T505" s="144">
        <f t="shared" si="118"/>
        <v>0</v>
      </c>
      <c r="AR505" s="145" t="s">
        <v>224</v>
      </c>
      <c r="AT505" s="145" t="s">
        <v>157</v>
      </c>
      <c r="AU505" s="145" t="s">
        <v>88</v>
      </c>
      <c r="AY505" s="12" t="s">
        <v>156</v>
      </c>
      <c r="BE505" s="86">
        <f t="shared" si="119"/>
        <v>0</v>
      </c>
      <c r="BF505" s="86">
        <f t="shared" si="120"/>
        <v>0</v>
      </c>
      <c r="BG505" s="86">
        <f t="shared" si="121"/>
        <v>0</v>
      </c>
      <c r="BH505" s="86">
        <f t="shared" si="122"/>
        <v>0</v>
      </c>
      <c r="BI505" s="86">
        <f t="shared" si="123"/>
        <v>0</v>
      </c>
      <c r="BJ505" s="12" t="s">
        <v>88</v>
      </c>
      <c r="BK505" s="86">
        <f t="shared" si="124"/>
        <v>0</v>
      </c>
      <c r="BL505" s="12" t="s">
        <v>224</v>
      </c>
      <c r="BM505" s="145" t="s">
        <v>1112</v>
      </c>
    </row>
    <row r="506" spans="2:65" s="1" customFormat="1" ht="24.2" customHeight="1">
      <c r="B506" s="114"/>
      <c r="C506" s="162" t="s">
        <v>1113</v>
      </c>
      <c r="D506" s="162" t="s">
        <v>177</v>
      </c>
      <c r="E506" s="163" t="s">
        <v>394</v>
      </c>
      <c r="F506" s="164" t="s">
        <v>395</v>
      </c>
      <c r="G506" s="165" t="s">
        <v>160</v>
      </c>
      <c r="H506" s="166">
        <v>1</v>
      </c>
      <c r="I506" s="146"/>
      <c r="J506" s="147">
        <f t="shared" si="115"/>
        <v>0</v>
      </c>
      <c r="K506" s="148"/>
      <c r="L506" s="149"/>
      <c r="M506" s="150" t="s">
        <v>1</v>
      </c>
      <c r="N506" s="151" t="s">
        <v>45</v>
      </c>
      <c r="P506" s="143">
        <f t="shared" si="116"/>
        <v>0</v>
      </c>
      <c r="Q506" s="143">
        <v>0.00015</v>
      </c>
      <c r="R506" s="143">
        <f t="shared" si="117"/>
        <v>0.00015</v>
      </c>
      <c r="S506" s="143">
        <v>0</v>
      </c>
      <c r="T506" s="144">
        <f t="shared" si="118"/>
        <v>0</v>
      </c>
      <c r="AR506" s="145" t="s">
        <v>196</v>
      </c>
      <c r="AT506" s="145" t="s">
        <v>177</v>
      </c>
      <c r="AU506" s="145" t="s">
        <v>88</v>
      </c>
      <c r="AY506" s="12" t="s">
        <v>156</v>
      </c>
      <c r="BE506" s="86">
        <f t="shared" si="119"/>
        <v>0</v>
      </c>
      <c r="BF506" s="86">
        <f t="shared" si="120"/>
        <v>0</v>
      </c>
      <c r="BG506" s="86">
        <f t="shared" si="121"/>
        <v>0</v>
      </c>
      <c r="BH506" s="86">
        <f t="shared" si="122"/>
        <v>0</v>
      </c>
      <c r="BI506" s="86">
        <f t="shared" si="123"/>
        <v>0</v>
      </c>
      <c r="BJ506" s="12" t="s">
        <v>88</v>
      </c>
      <c r="BK506" s="86">
        <f t="shared" si="124"/>
        <v>0</v>
      </c>
      <c r="BL506" s="12" t="s">
        <v>224</v>
      </c>
      <c r="BM506" s="145" t="s">
        <v>1114</v>
      </c>
    </row>
    <row r="507" spans="2:65" s="1" customFormat="1" ht="16.5" customHeight="1">
      <c r="B507" s="114"/>
      <c r="C507" s="157" t="s">
        <v>1115</v>
      </c>
      <c r="D507" s="157" t="s">
        <v>157</v>
      </c>
      <c r="E507" s="158" t="s">
        <v>398</v>
      </c>
      <c r="F507" s="159" t="s">
        <v>399</v>
      </c>
      <c r="G507" s="160" t="s">
        <v>160</v>
      </c>
      <c r="H507" s="161">
        <v>2</v>
      </c>
      <c r="I507" s="139"/>
      <c r="J507" s="140">
        <f t="shared" si="115"/>
        <v>0</v>
      </c>
      <c r="K507" s="141"/>
      <c r="L507" s="29"/>
      <c r="M507" s="142" t="s">
        <v>1</v>
      </c>
      <c r="N507" s="113" t="s">
        <v>45</v>
      </c>
      <c r="P507" s="143">
        <f t="shared" si="116"/>
        <v>0</v>
      </c>
      <c r="Q507" s="143">
        <v>0</v>
      </c>
      <c r="R507" s="143">
        <f t="shared" si="117"/>
        <v>0</v>
      </c>
      <c r="S507" s="143">
        <v>0</v>
      </c>
      <c r="T507" s="144">
        <f t="shared" si="118"/>
        <v>0</v>
      </c>
      <c r="AR507" s="145" t="s">
        <v>224</v>
      </c>
      <c r="AT507" s="145" t="s">
        <v>157</v>
      </c>
      <c r="AU507" s="145" t="s">
        <v>88</v>
      </c>
      <c r="AY507" s="12" t="s">
        <v>156</v>
      </c>
      <c r="BE507" s="86">
        <f t="shared" si="119"/>
        <v>0</v>
      </c>
      <c r="BF507" s="86">
        <f t="shared" si="120"/>
        <v>0</v>
      </c>
      <c r="BG507" s="86">
        <f t="shared" si="121"/>
        <v>0</v>
      </c>
      <c r="BH507" s="86">
        <f t="shared" si="122"/>
        <v>0</v>
      </c>
      <c r="BI507" s="86">
        <f t="shared" si="123"/>
        <v>0</v>
      </c>
      <c r="BJ507" s="12" t="s">
        <v>88</v>
      </c>
      <c r="BK507" s="86">
        <f t="shared" si="124"/>
        <v>0</v>
      </c>
      <c r="BL507" s="12" t="s">
        <v>224</v>
      </c>
      <c r="BM507" s="145" t="s">
        <v>1116</v>
      </c>
    </row>
    <row r="508" spans="2:65" s="1" customFormat="1" ht="24.2" customHeight="1">
      <c r="B508" s="114"/>
      <c r="C508" s="162" t="s">
        <v>1117</v>
      </c>
      <c r="D508" s="162" t="s">
        <v>177</v>
      </c>
      <c r="E508" s="163" t="s">
        <v>402</v>
      </c>
      <c r="F508" s="164" t="s">
        <v>403</v>
      </c>
      <c r="G508" s="165" t="s">
        <v>160</v>
      </c>
      <c r="H508" s="166">
        <v>1</v>
      </c>
      <c r="I508" s="146"/>
      <c r="J508" s="147">
        <f t="shared" si="115"/>
        <v>0</v>
      </c>
      <c r="K508" s="148"/>
      <c r="L508" s="149"/>
      <c r="M508" s="150" t="s">
        <v>1</v>
      </c>
      <c r="N508" s="151" t="s">
        <v>45</v>
      </c>
      <c r="P508" s="143">
        <f t="shared" si="116"/>
        <v>0</v>
      </c>
      <c r="Q508" s="143">
        <v>0.00015</v>
      </c>
      <c r="R508" s="143">
        <f t="shared" si="117"/>
        <v>0.00015</v>
      </c>
      <c r="S508" s="143">
        <v>0</v>
      </c>
      <c r="T508" s="144">
        <f t="shared" si="118"/>
        <v>0</v>
      </c>
      <c r="AR508" s="145" t="s">
        <v>196</v>
      </c>
      <c r="AT508" s="145" t="s">
        <v>177</v>
      </c>
      <c r="AU508" s="145" t="s">
        <v>88</v>
      </c>
      <c r="AY508" s="12" t="s">
        <v>156</v>
      </c>
      <c r="BE508" s="86">
        <f t="shared" si="119"/>
        <v>0</v>
      </c>
      <c r="BF508" s="86">
        <f t="shared" si="120"/>
        <v>0</v>
      </c>
      <c r="BG508" s="86">
        <f t="shared" si="121"/>
        <v>0</v>
      </c>
      <c r="BH508" s="86">
        <f t="shared" si="122"/>
        <v>0</v>
      </c>
      <c r="BI508" s="86">
        <f t="shared" si="123"/>
        <v>0</v>
      </c>
      <c r="BJ508" s="12" t="s">
        <v>88</v>
      </c>
      <c r="BK508" s="86">
        <f t="shared" si="124"/>
        <v>0</v>
      </c>
      <c r="BL508" s="12" t="s">
        <v>224</v>
      </c>
      <c r="BM508" s="145" t="s">
        <v>1118</v>
      </c>
    </row>
    <row r="509" spans="2:63" s="10" customFormat="1" ht="25.9" customHeight="1">
      <c r="B509" s="129"/>
      <c r="D509" s="130" t="s">
        <v>79</v>
      </c>
      <c r="E509" s="131" t="s">
        <v>1119</v>
      </c>
      <c r="F509" s="131" t="s">
        <v>1120</v>
      </c>
      <c r="I509" s="132"/>
      <c r="J509" s="133">
        <f>BK509</f>
        <v>0</v>
      </c>
      <c r="L509" s="129"/>
      <c r="M509" s="134"/>
      <c r="P509" s="135">
        <f>SUM(P510:P550)</f>
        <v>0</v>
      </c>
      <c r="R509" s="135">
        <f>SUM(R510:R550)</f>
        <v>27.592891250000005</v>
      </c>
      <c r="T509" s="136">
        <f>SUM(T510:T550)</f>
        <v>3.59975</v>
      </c>
      <c r="AR509" s="130" t="s">
        <v>88</v>
      </c>
      <c r="AT509" s="137" t="s">
        <v>79</v>
      </c>
      <c r="AU509" s="137" t="s">
        <v>80</v>
      </c>
      <c r="AY509" s="130" t="s">
        <v>156</v>
      </c>
      <c r="BK509" s="138">
        <f>SUM(BK510:BK550)</f>
        <v>0</v>
      </c>
    </row>
    <row r="510" spans="2:65" s="1" customFormat="1" ht="21.75" customHeight="1">
      <c r="B510" s="114"/>
      <c r="C510" s="157" t="s">
        <v>1121</v>
      </c>
      <c r="D510" s="157" t="s">
        <v>157</v>
      </c>
      <c r="E510" s="158" t="s">
        <v>227</v>
      </c>
      <c r="F510" s="159" t="s">
        <v>228</v>
      </c>
      <c r="G510" s="160" t="s">
        <v>194</v>
      </c>
      <c r="H510" s="161">
        <v>20</v>
      </c>
      <c r="I510" s="139"/>
      <c r="J510" s="140">
        <f aca="true" t="shared" si="125" ref="J510:J550">ROUND(I510*H510,2)</f>
        <v>0</v>
      </c>
      <c r="K510" s="141"/>
      <c r="L510" s="29"/>
      <c r="M510" s="142" t="s">
        <v>1</v>
      </c>
      <c r="N510" s="113" t="s">
        <v>45</v>
      </c>
      <c r="P510" s="143">
        <f aca="true" t="shared" si="126" ref="P510:P550">O510*H510</f>
        <v>0</v>
      </c>
      <c r="Q510" s="143">
        <v>0</v>
      </c>
      <c r="R510" s="143">
        <f aca="true" t="shared" si="127" ref="R510:R550">Q510*H510</f>
        <v>0</v>
      </c>
      <c r="S510" s="143">
        <v>0</v>
      </c>
      <c r="T510" s="144">
        <f aca="true" t="shared" si="128" ref="T510:T550">S510*H510</f>
        <v>0</v>
      </c>
      <c r="AR510" s="145" t="s">
        <v>224</v>
      </c>
      <c r="AT510" s="145" t="s">
        <v>157</v>
      </c>
      <c r="AU510" s="145" t="s">
        <v>88</v>
      </c>
      <c r="AY510" s="12" t="s">
        <v>156</v>
      </c>
      <c r="BE510" s="86">
        <f aca="true" t="shared" si="129" ref="BE510:BE550">IF(N510="základní",J510,0)</f>
        <v>0</v>
      </c>
      <c r="BF510" s="86">
        <f aca="true" t="shared" si="130" ref="BF510:BF550">IF(N510="snížená",J510,0)</f>
        <v>0</v>
      </c>
      <c r="BG510" s="86">
        <f aca="true" t="shared" si="131" ref="BG510:BG550">IF(N510="zákl. přenesená",J510,0)</f>
        <v>0</v>
      </c>
      <c r="BH510" s="86">
        <f aca="true" t="shared" si="132" ref="BH510:BH550">IF(N510="sníž. přenesená",J510,0)</f>
        <v>0</v>
      </c>
      <c r="BI510" s="86">
        <f aca="true" t="shared" si="133" ref="BI510:BI550">IF(N510="nulová",J510,0)</f>
        <v>0</v>
      </c>
      <c r="BJ510" s="12" t="s">
        <v>88</v>
      </c>
      <c r="BK510" s="86">
        <f aca="true" t="shared" si="134" ref="BK510:BK550">ROUND(I510*H510,2)</f>
        <v>0</v>
      </c>
      <c r="BL510" s="12" t="s">
        <v>224</v>
      </c>
      <c r="BM510" s="145" t="s">
        <v>1122</v>
      </c>
    </row>
    <row r="511" spans="2:65" s="1" customFormat="1" ht="16.5" customHeight="1">
      <c r="B511" s="114"/>
      <c r="C511" s="157" t="s">
        <v>1123</v>
      </c>
      <c r="D511" s="157" t="s">
        <v>157</v>
      </c>
      <c r="E511" s="158" t="s">
        <v>231</v>
      </c>
      <c r="F511" s="159" t="s">
        <v>232</v>
      </c>
      <c r="G511" s="160" t="s">
        <v>194</v>
      </c>
      <c r="H511" s="161">
        <v>20</v>
      </c>
      <c r="I511" s="139"/>
      <c r="J511" s="140">
        <f t="shared" si="125"/>
        <v>0</v>
      </c>
      <c r="K511" s="141"/>
      <c r="L511" s="29"/>
      <c r="M511" s="142" t="s">
        <v>1</v>
      </c>
      <c r="N511" s="113" t="s">
        <v>45</v>
      </c>
      <c r="P511" s="143">
        <f t="shared" si="126"/>
        <v>0</v>
      </c>
      <c r="Q511" s="143">
        <v>0</v>
      </c>
      <c r="R511" s="143">
        <f t="shared" si="127"/>
        <v>0</v>
      </c>
      <c r="S511" s="143">
        <v>0</v>
      </c>
      <c r="T511" s="144">
        <f t="shared" si="128"/>
        <v>0</v>
      </c>
      <c r="AR511" s="145" t="s">
        <v>224</v>
      </c>
      <c r="AT511" s="145" t="s">
        <v>157</v>
      </c>
      <c r="AU511" s="145" t="s">
        <v>88</v>
      </c>
      <c r="AY511" s="12" t="s">
        <v>156</v>
      </c>
      <c r="BE511" s="86">
        <f t="shared" si="129"/>
        <v>0</v>
      </c>
      <c r="BF511" s="86">
        <f t="shared" si="130"/>
        <v>0</v>
      </c>
      <c r="BG511" s="86">
        <f t="shared" si="131"/>
        <v>0</v>
      </c>
      <c r="BH511" s="86">
        <f t="shared" si="132"/>
        <v>0</v>
      </c>
      <c r="BI511" s="86">
        <f t="shared" si="133"/>
        <v>0</v>
      </c>
      <c r="BJ511" s="12" t="s">
        <v>88</v>
      </c>
      <c r="BK511" s="86">
        <f t="shared" si="134"/>
        <v>0</v>
      </c>
      <c r="BL511" s="12" t="s">
        <v>224</v>
      </c>
      <c r="BM511" s="145" t="s">
        <v>1124</v>
      </c>
    </row>
    <row r="512" spans="2:65" s="1" customFormat="1" ht="33" customHeight="1">
      <c r="B512" s="114"/>
      <c r="C512" s="157" t="s">
        <v>1125</v>
      </c>
      <c r="D512" s="157" t="s">
        <v>157</v>
      </c>
      <c r="E512" s="158" t="s">
        <v>626</v>
      </c>
      <c r="F512" s="159" t="s">
        <v>627</v>
      </c>
      <c r="G512" s="160" t="s">
        <v>160</v>
      </c>
      <c r="H512" s="161">
        <v>1</v>
      </c>
      <c r="I512" s="139"/>
      <c r="J512" s="140">
        <f t="shared" si="125"/>
        <v>0</v>
      </c>
      <c r="K512" s="141"/>
      <c r="L512" s="29"/>
      <c r="M512" s="142" t="s">
        <v>1</v>
      </c>
      <c r="N512" s="113" t="s">
        <v>45</v>
      </c>
      <c r="P512" s="143">
        <f t="shared" si="126"/>
        <v>0</v>
      </c>
      <c r="Q512" s="143">
        <v>0</v>
      </c>
      <c r="R512" s="143">
        <f t="shared" si="127"/>
        <v>0</v>
      </c>
      <c r="S512" s="143">
        <v>0</v>
      </c>
      <c r="T512" s="144">
        <f t="shared" si="128"/>
        <v>0</v>
      </c>
      <c r="AR512" s="145" t="s">
        <v>224</v>
      </c>
      <c r="AT512" s="145" t="s">
        <v>157</v>
      </c>
      <c r="AU512" s="145" t="s">
        <v>88</v>
      </c>
      <c r="AY512" s="12" t="s">
        <v>156</v>
      </c>
      <c r="BE512" s="86">
        <f t="shared" si="129"/>
        <v>0</v>
      </c>
      <c r="BF512" s="86">
        <f t="shared" si="130"/>
        <v>0</v>
      </c>
      <c r="BG512" s="86">
        <f t="shared" si="131"/>
        <v>0</v>
      </c>
      <c r="BH512" s="86">
        <f t="shared" si="132"/>
        <v>0</v>
      </c>
      <c r="BI512" s="86">
        <f t="shared" si="133"/>
        <v>0</v>
      </c>
      <c r="BJ512" s="12" t="s">
        <v>88</v>
      </c>
      <c r="BK512" s="86">
        <f t="shared" si="134"/>
        <v>0</v>
      </c>
      <c r="BL512" s="12" t="s">
        <v>224</v>
      </c>
      <c r="BM512" s="145" t="s">
        <v>1126</v>
      </c>
    </row>
    <row r="513" spans="2:65" s="1" customFormat="1" ht="37.9" customHeight="1">
      <c r="B513" s="114"/>
      <c r="C513" s="157" t="s">
        <v>1127</v>
      </c>
      <c r="D513" s="157" t="s">
        <v>157</v>
      </c>
      <c r="E513" s="158" t="s">
        <v>630</v>
      </c>
      <c r="F513" s="159" t="s">
        <v>631</v>
      </c>
      <c r="G513" s="160" t="s">
        <v>170</v>
      </c>
      <c r="H513" s="161">
        <v>13</v>
      </c>
      <c r="I513" s="139"/>
      <c r="J513" s="140">
        <f t="shared" si="125"/>
        <v>0</v>
      </c>
      <c r="K513" s="141"/>
      <c r="L513" s="29"/>
      <c r="M513" s="142" t="s">
        <v>1</v>
      </c>
      <c r="N513" s="113" t="s">
        <v>45</v>
      </c>
      <c r="P513" s="143">
        <f t="shared" si="126"/>
        <v>0</v>
      </c>
      <c r="Q513" s="143">
        <v>3E-05</v>
      </c>
      <c r="R513" s="143">
        <f t="shared" si="127"/>
        <v>0.00039</v>
      </c>
      <c r="S513" s="143">
        <v>0</v>
      </c>
      <c r="T513" s="144">
        <f t="shared" si="128"/>
        <v>0</v>
      </c>
      <c r="AR513" s="145" t="s">
        <v>224</v>
      </c>
      <c r="AT513" s="145" t="s">
        <v>157</v>
      </c>
      <c r="AU513" s="145" t="s">
        <v>88</v>
      </c>
      <c r="AY513" s="12" t="s">
        <v>156</v>
      </c>
      <c r="BE513" s="86">
        <f t="shared" si="129"/>
        <v>0</v>
      </c>
      <c r="BF513" s="86">
        <f t="shared" si="130"/>
        <v>0</v>
      </c>
      <c r="BG513" s="86">
        <f t="shared" si="131"/>
        <v>0</v>
      </c>
      <c r="BH513" s="86">
        <f t="shared" si="132"/>
        <v>0</v>
      </c>
      <c r="BI513" s="86">
        <f t="shared" si="133"/>
        <v>0</v>
      </c>
      <c r="BJ513" s="12" t="s">
        <v>88</v>
      </c>
      <c r="BK513" s="86">
        <f t="shared" si="134"/>
        <v>0</v>
      </c>
      <c r="BL513" s="12" t="s">
        <v>224</v>
      </c>
      <c r="BM513" s="145" t="s">
        <v>1128</v>
      </c>
    </row>
    <row r="514" spans="2:65" s="1" customFormat="1" ht="24.2" customHeight="1">
      <c r="B514" s="114"/>
      <c r="C514" s="157" t="s">
        <v>1129</v>
      </c>
      <c r="D514" s="157" t="s">
        <v>157</v>
      </c>
      <c r="E514" s="158" t="s">
        <v>634</v>
      </c>
      <c r="F514" s="159" t="s">
        <v>635</v>
      </c>
      <c r="G514" s="160" t="s">
        <v>160</v>
      </c>
      <c r="H514" s="161">
        <v>1</v>
      </c>
      <c r="I514" s="139"/>
      <c r="J514" s="140">
        <f t="shared" si="125"/>
        <v>0</v>
      </c>
      <c r="K514" s="141"/>
      <c r="L514" s="29"/>
      <c r="M514" s="142" t="s">
        <v>1</v>
      </c>
      <c r="N514" s="113" t="s">
        <v>45</v>
      </c>
      <c r="P514" s="143">
        <f t="shared" si="126"/>
        <v>0</v>
      </c>
      <c r="Q514" s="143">
        <v>0</v>
      </c>
      <c r="R514" s="143">
        <f t="shared" si="127"/>
        <v>0</v>
      </c>
      <c r="S514" s="143">
        <v>0</v>
      </c>
      <c r="T514" s="144">
        <f t="shared" si="128"/>
        <v>0</v>
      </c>
      <c r="AR514" s="145" t="s">
        <v>224</v>
      </c>
      <c r="AT514" s="145" t="s">
        <v>157</v>
      </c>
      <c r="AU514" s="145" t="s">
        <v>88</v>
      </c>
      <c r="AY514" s="12" t="s">
        <v>156</v>
      </c>
      <c r="BE514" s="86">
        <f t="shared" si="129"/>
        <v>0</v>
      </c>
      <c r="BF514" s="86">
        <f t="shared" si="130"/>
        <v>0</v>
      </c>
      <c r="BG514" s="86">
        <f t="shared" si="131"/>
        <v>0</v>
      </c>
      <c r="BH514" s="86">
        <f t="shared" si="132"/>
        <v>0</v>
      </c>
      <c r="BI514" s="86">
        <f t="shared" si="133"/>
        <v>0</v>
      </c>
      <c r="BJ514" s="12" t="s">
        <v>88</v>
      </c>
      <c r="BK514" s="86">
        <f t="shared" si="134"/>
        <v>0</v>
      </c>
      <c r="BL514" s="12" t="s">
        <v>224</v>
      </c>
      <c r="BM514" s="145" t="s">
        <v>1130</v>
      </c>
    </row>
    <row r="515" spans="2:65" s="1" customFormat="1" ht="16.5" customHeight="1">
      <c r="B515" s="114"/>
      <c r="C515" s="157" t="s">
        <v>1131</v>
      </c>
      <c r="D515" s="157" t="s">
        <v>157</v>
      </c>
      <c r="E515" s="158" t="s">
        <v>264</v>
      </c>
      <c r="F515" s="159" t="s">
        <v>265</v>
      </c>
      <c r="G515" s="160" t="s">
        <v>170</v>
      </c>
      <c r="H515" s="161">
        <v>40</v>
      </c>
      <c r="I515" s="139"/>
      <c r="J515" s="140">
        <f t="shared" si="125"/>
        <v>0</v>
      </c>
      <c r="K515" s="141"/>
      <c r="L515" s="29"/>
      <c r="M515" s="142" t="s">
        <v>1</v>
      </c>
      <c r="N515" s="113" t="s">
        <v>45</v>
      </c>
      <c r="P515" s="143">
        <f t="shared" si="126"/>
        <v>0</v>
      </c>
      <c r="Q515" s="143">
        <v>9E-05</v>
      </c>
      <c r="R515" s="143">
        <f t="shared" si="127"/>
        <v>0.0036000000000000003</v>
      </c>
      <c r="S515" s="143">
        <v>0</v>
      </c>
      <c r="T515" s="144">
        <f t="shared" si="128"/>
        <v>0</v>
      </c>
      <c r="AR515" s="145" t="s">
        <v>224</v>
      </c>
      <c r="AT515" s="145" t="s">
        <v>157</v>
      </c>
      <c r="AU515" s="145" t="s">
        <v>88</v>
      </c>
      <c r="AY515" s="12" t="s">
        <v>156</v>
      </c>
      <c r="BE515" s="86">
        <f t="shared" si="129"/>
        <v>0</v>
      </c>
      <c r="BF515" s="86">
        <f t="shared" si="130"/>
        <v>0</v>
      </c>
      <c r="BG515" s="86">
        <f t="shared" si="131"/>
        <v>0</v>
      </c>
      <c r="BH515" s="86">
        <f t="shared" si="132"/>
        <v>0</v>
      </c>
      <c r="BI515" s="86">
        <f t="shared" si="133"/>
        <v>0</v>
      </c>
      <c r="BJ515" s="12" t="s">
        <v>88</v>
      </c>
      <c r="BK515" s="86">
        <f t="shared" si="134"/>
        <v>0</v>
      </c>
      <c r="BL515" s="12" t="s">
        <v>224</v>
      </c>
      <c r="BM515" s="145" t="s">
        <v>1132</v>
      </c>
    </row>
    <row r="516" spans="2:65" s="1" customFormat="1" ht="24.2" customHeight="1">
      <c r="B516" s="114"/>
      <c r="C516" s="162" t="s">
        <v>1133</v>
      </c>
      <c r="D516" s="162" t="s">
        <v>177</v>
      </c>
      <c r="E516" s="163" t="s">
        <v>260</v>
      </c>
      <c r="F516" s="164" t="s">
        <v>261</v>
      </c>
      <c r="G516" s="165" t="s">
        <v>170</v>
      </c>
      <c r="H516" s="166">
        <v>40</v>
      </c>
      <c r="I516" s="146"/>
      <c r="J516" s="147">
        <f t="shared" si="125"/>
        <v>0</v>
      </c>
      <c r="K516" s="148"/>
      <c r="L516" s="149"/>
      <c r="M516" s="150" t="s">
        <v>1</v>
      </c>
      <c r="N516" s="151" t="s">
        <v>45</v>
      </c>
      <c r="P516" s="143">
        <f t="shared" si="126"/>
        <v>0</v>
      </c>
      <c r="Q516" s="143">
        <v>2E-05</v>
      </c>
      <c r="R516" s="143">
        <f t="shared" si="127"/>
        <v>0.0008</v>
      </c>
      <c r="S516" s="143">
        <v>0</v>
      </c>
      <c r="T516" s="144">
        <f t="shared" si="128"/>
        <v>0</v>
      </c>
      <c r="AR516" s="145" t="s">
        <v>196</v>
      </c>
      <c r="AT516" s="145" t="s">
        <v>177</v>
      </c>
      <c r="AU516" s="145" t="s">
        <v>88</v>
      </c>
      <c r="AY516" s="12" t="s">
        <v>156</v>
      </c>
      <c r="BE516" s="86">
        <f t="shared" si="129"/>
        <v>0</v>
      </c>
      <c r="BF516" s="86">
        <f t="shared" si="130"/>
        <v>0</v>
      </c>
      <c r="BG516" s="86">
        <f t="shared" si="131"/>
        <v>0</v>
      </c>
      <c r="BH516" s="86">
        <f t="shared" si="132"/>
        <v>0</v>
      </c>
      <c r="BI516" s="86">
        <f t="shared" si="133"/>
        <v>0</v>
      </c>
      <c r="BJ516" s="12" t="s">
        <v>88</v>
      </c>
      <c r="BK516" s="86">
        <f t="shared" si="134"/>
        <v>0</v>
      </c>
      <c r="BL516" s="12" t="s">
        <v>224</v>
      </c>
      <c r="BM516" s="145" t="s">
        <v>1134</v>
      </c>
    </row>
    <row r="517" spans="2:65" s="1" customFormat="1" ht="37.9" customHeight="1">
      <c r="B517" s="114"/>
      <c r="C517" s="162" t="s">
        <v>1135</v>
      </c>
      <c r="D517" s="162" t="s">
        <v>177</v>
      </c>
      <c r="E517" s="163" t="s">
        <v>1039</v>
      </c>
      <c r="F517" s="164" t="s">
        <v>1040</v>
      </c>
      <c r="G517" s="165" t="s">
        <v>170</v>
      </c>
      <c r="H517" s="166">
        <v>150</v>
      </c>
      <c r="I517" s="146"/>
      <c r="J517" s="147">
        <f t="shared" si="125"/>
        <v>0</v>
      </c>
      <c r="K517" s="148"/>
      <c r="L517" s="149"/>
      <c r="M517" s="150" t="s">
        <v>1</v>
      </c>
      <c r="N517" s="151" t="s">
        <v>45</v>
      </c>
      <c r="P517" s="143">
        <f t="shared" si="126"/>
        <v>0</v>
      </c>
      <c r="Q517" s="143">
        <v>0.00166</v>
      </c>
      <c r="R517" s="143">
        <f t="shared" si="127"/>
        <v>0.249</v>
      </c>
      <c r="S517" s="143">
        <v>0</v>
      </c>
      <c r="T517" s="144">
        <f t="shared" si="128"/>
        <v>0</v>
      </c>
      <c r="AR517" s="145" t="s">
        <v>196</v>
      </c>
      <c r="AT517" s="145" t="s">
        <v>177</v>
      </c>
      <c r="AU517" s="145" t="s">
        <v>88</v>
      </c>
      <c r="AY517" s="12" t="s">
        <v>156</v>
      </c>
      <c r="BE517" s="86">
        <f t="shared" si="129"/>
        <v>0</v>
      </c>
      <c r="BF517" s="86">
        <f t="shared" si="130"/>
        <v>0</v>
      </c>
      <c r="BG517" s="86">
        <f t="shared" si="131"/>
        <v>0</v>
      </c>
      <c r="BH517" s="86">
        <f t="shared" si="132"/>
        <v>0</v>
      </c>
      <c r="BI517" s="86">
        <f t="shared" si="133"/>
        <v>0</v>
      </c>
      <c r="BJ517" s="12" t="s">
        <v>88</v>
      </c>
      <c r="BK517" s="86">
        <f t="shared" si="134"/>
        <v>0</v>
      </c>
      <c r="BL517" s="12" t="s">
        <v>224</v>
      </c>
      <c r="BM517" s="145" t="s">
        <v>1136</v>
      </c>
    </row>
    <row r="518" spans="2:65" s="1" customFormat="1" ht="24.2" customHeight="1">
      <c r="B518" s="114"/>
      <c r="C518" s="157" t="s">
        <v>1137</v>
      </c>
      <c r="D518" s="157" t="s">
        <v>157</v>
      </c>
      <c r="E518" s="158" t="s">
        <v>1043</v>
      </c>
      <c r="F518" s="159" t="s">
        <v>1044</v>
      </c>
      <c r="G518" s="160" t="s">
        <v>170</v>
      </c>
      <c r="H518" s="161">
        <v>140</v>
      </c>
      <c r="I518" s="139"/>
      <c r="J518" s="140">
        <f t="shared" si="125"/>
        <v>0</v>
      </c>
      <c r="K518" s="141"/>
      <c r="L518" s="29"/>
      <c r="M518" s="142" t="s">
        <v>1</v>
      </c>
      <c r="N518" s="113" t="s">
        <v>45</v>
      </c>
      <c r="P518" s="143">
        <f t="shared" si="126"/>
        <v>0</v>
      </c>
      <c r="Q518" s="143">
        <v>0</v>
      </c>
      <c r="R518" s="143">
        <f t="shared" si="127"/>
        <v>0</v>
      </c>
      <c r="S518" s="143">
        <v>0</v>
      </c>
      <c r="T518" s="144">
        <f t="shared" si="128"/>
        <v>0</v>
      </c>
      <c r="AR518" s="145" t="s">
        <v>224</v>
      </c>
      <c r="AT518" s="145" t="s">
        <v>157</v>
      </c>
      <c r="AU518" s="145" t="s">
        <v>88</v>
      </c>
      <c r="AY518" s="12" t="s">
        <v>156</v>
      </c>
      <c r="BE518" s="86">
        <f t="shared" si="129"/>
        <v>0</v>
      </c>
      <c r="BF518" s="86">
        <f t="shared" si="130"/>
        <v>0</v>
      </c>
      <c r="BG518" s="86">
        <f t="shared" si="131"/>
        <v>0</v>
      </c>
      <c r="BH518" s="86">
        <f t="shared" si="132"/>
        <v>0</v>
      </c>
      <c r="BI518" s="86">
        <f t="shared" si="133"/>
        <v>0</v>
      </c>
      <c r="BJ518" s="12" t="s">
        <v>88</v>
      </c>
      <c r="BK518" s="86">
        <f t="shared" si="134"/>
        <v>0</v>
      </c>
      <c r="BL518" s="12" t="s">
        <v>224</v>
      </c>
      <c r="BM518" s="145" t="s">
        <v>1138</v>
      </c>
    </row>
    <row r="519" spans="2:65" s="1" customFormat="1" ht="24.2" customHeight="1">
      <c r="B519" s="114"/>
      <c r="C519" s="157" t="s">
        <v>1139</v>
      </c>
      <c r="D519" s="157" t="s">
        <v>157</v>
      </c>
      <c r="E519" s="158" t="s">
        <v>945</v>
      </c>
      <c r="F519" s="159" t="s">
        <v>946</v>
      </c>
      <c r="G519" s="160" t="s">
        <v>194</v>
      </c>
      <c r="H519" s="161">
        <v>6.05</v>
      </c>
      <c r="I519" s="139"/>
      <c r="J519" s="140">
        <f t="shared" si="125"/>
        <v>0</v>
      </c>
      <c r="K519" s="141"/>
      <c r="L519" s="29"/>
      <c r="M519" s="142" t="s">
        <v>1</v>
      </c>
      <c r="N519" s="113" t="s">
        <v>45</v>
      </c>
      <c r="P519" s="143">
        <f t="shared" si="126"/>
        <v>0</v>
      </c>
      <c r="Q519" s="143">
        <v>0</v>
      </c>
      <c r="R519" s="143">
        <f t="shared" si="127"/>
        <v>0</v>
      </c>
      <c r="S519" s="143">
        <v>0.595</v>
      </c>
      <c r="T519" s="144">
        <f t="shared" si="128"/>
        <v>3.59975</v>
      </c>
      <c r="AR519" s="145" t="s">
        <v>224</v>
      </c>
      <c r="AT519" s="145" t="s">
        <v>157</v>
      </c>
      <c r="AU519" s="145" t="s">
        <v>88</v>
      </c>
      <c r="AY519" s="12" t="s">
        <v>156</v>
      </c>
      <c r="BE519" s="86">
        <f t="shared" si="129"/>
        <v>0</v>
      </c>
      <c r="BF519" s="86">
        <f t="shared" si="130"/>
        <v>0</v>
      </c>
      <c r="BG519" s="86">
        <f t="shared" si="131"/>
        <v>0</v>
      </c>
      <c r="BH519" s="86">
        <f t="shared" si="132"/>
        <v>0</v>
      </c>
      <c r="BI519" s="86">
        <f t="shared" si="133"/>
        <v>0</v>
      </c>
      <c r="BJ519" s="12" t="s">
        <v>88</v>
      </c>
      <c r="BK519" s="86">
        <f t="shared" si="134"/>
        <v>0</v>
      </c>
      <c r="BL519" s="12" t="s">
        <v>224</v>
      </c>
      <c r="BM519" s="145" t="s">
        <v>1140</v>
      </c>
    </row>
    <row r="520" spans="2:65" s="1" customFormat="1" ht="24.2" customHeight="1">
      <c r="B520" s="114"/>
      <c r="C520" s="157" t="s">
        <v>1141</v>
      </c>
      <c r="D520" s="157" t="s">
        <v>157</v>
      </c>
      <c r="E520" s="158" t="s">
        <v>949</v>
      </c>
      <c r="F520" s="159" t="s">
        <v>950</v>
      </c>
      <c r="G520" s="160" t="s">
        <v>194</v>
      </c>
      <c r="H520" s="161">
        <v>6.05</v>
      </c>
      <c r="I520" s="139"/>
      <c r="J520" s="140">
        <f t="shared" si="125"/>
        <v>0</v>
      </c>
      <c r="K520" s="141"/>
      <c r="L520" s="29"/>
      <c r="M520" s="142" t="s">
        <v>1</v>
      </c>
      <c r="N520" s="113" t="s">
        <v>45</v>
      </c>
      <c r="P520" s="143">
        <f t="shared" si="126"/>
        <v>0</v>
      </c>
      <c r="Q520" s="143">
        <v>0</v>
      </c>
      <c r="R520" s="143">
        <f t="shared" si="127"/>
        <v>0</v>
      </c>
      <c r="S520" s="143">
        <v>0</v>
      </c>
      <c r="T520" s="144">
        <f t="shared" si="128"/>
        <v>0</v>
      </c>
      <c r="AR520" s="145" t="s">
        <v>224</v>
      </c>
      <c r="AT520" s="145" t="s">
        <v>157</v>
      </c>
      <c r="AU520" s="145" t="s">
        <v>88</v>
      </c>
      <c r="AY520" s="12" t="s">
        <v>156</v>
      </c>
      <c r="BE520" s="86">
        <f t="shared" si="129"/>
        <v>0</v>
      </c>
      <c r="BF520" s="86">
        <f t="shared" si="130"/>
        <v>0</v>
      </c>
      <c r="BG520" s="86">
        <f t="shared" si="131"/>
        <v>0</v>
      </c>
      <c r="BH520" s="86">
        <f t="shared" si="132"/>
        <v>0</v>
      </c>
      <c r="BI520" s="86">
        <f t="shared" si="133"/>
        <v>0</v>
      </c>
      <c r="BJ520" s="12" t="s">
        <v>88</v>
      </c>
      <c r="BK520" s="86">
        <f t="shared" si="134"/>
        <v>0</v>
      </c>
      <c r="BL520" s="12" t="s">
        <v>224</v>
      </c>
      <c r="BM520" s="145" t="s">
        <v>1142</v>
      </c>
    </row>
    <row r="521" spans="2:65" s="1" customFormat="1" ht="24.2" customHeight="1">
      <c r="B521" s="114"/>
      <c r="C521" s="157" t="s">
        <v>1143</v>
      </c>
      <c r="D521" s="157" t="s">
        <v>157</v>
      </c>
      <c r="E521" s="158" t="s">
        <v>822</v>
      </c>
      <c r="F521" s="159" t="s">
        <v>823</v>
      </c>
      <c r="G521" s="160" t="s">
        <v>194</v>
      </c>
      <c r="H521" s="161">
        <v>6.05</v>
      </c>
      <c r="I521" s="139"/>
      <c r="J521" s="140">
        <f t="shared" si="125"/>
        <v>0</v>
      </c>
      <c r="K521" s="141"/>
      <c r="L521" s="29"/>
      <c r="M521" s="142" t="s">
        <v>1</v>
      </c>
      <c r="N521" s="113" t="s">
        <v>45</v>
      </c>
      <c r="P521" s="143">
        <f t="shared" si="126"/>
        <v>0</v>
      </c>
      <c r="Q521" s="143">
        <v>0.1837</v>
      </c>
      <c r="R521" s="143">
        <f t="shared" si="127"/>
        <v>1.111385</v>
      </c>
      <c r="S521" s="143">
        <v>0</v>
      </c>
      <c r="T521" s="144">
        <f t="shared" si="128"/>
        <v>0</v>
      </c>
      <c r="AR521" s="145" t="s">
        <v>224</v>
      </c>
      <c r="AT521" s="145" t="s">
        <v>157</v>
      </c>
      <c r="AU521" s="145" t="s">
        <v>88</v>
      </c>
      <c r="AY521" s="12" t="s">
        <v>156</v>
      </c>
      <c r="BE521" s="86">
        <f t="shared" si="129"/>
        <v>0</v>
      </c>
      <c r="BF521" s="86">
        <f t="shared" si="130"/>
        <v>0</v>
      </c>
      <c r="BG521" s="86">
        <f t="shared" si="131"/>
        <v>0</v>
      </c>
      <c r="BH521" s="86">
        <f t="shared" si="132"/>
        <v>0</v>
      </c>
      <c r="BI521" s="86">
        <f t="shared" si="133"/>
        <v>0</v>
      </c>
      <c r="BJ521" s="12" t="s">
        <v>88</v>
      </c>
      <c r="BK521" s="86">
        <f t="shared" si="134"/>
        <v>0</v>
      </c>
      <c r="BL521" s="12" t="s">
        <v>224</v>
      </c>
      <c r="BM521" s="145" t="s">
        <v>1144</v>
      </c>
    </row>
    <row r="522" spans="2:65" s="1" customFormat="1" ht="24.2" customHeight="1">
      <c r="B522" s="114"/>
      <c r="C522" s="157" t="s">
        <v>1145</v>
      </c>
      <c r="D522" s="157" t="s">
        <v>157</v>
      </c>
      <c r="E522" s="158" t="s">
        <v>338</v>
      </c>
      <c r="F522" s="159" t="s">
        <v>339</v>
      </c>
      <c r="G522" s="160" t="s">
        <v>219</v>
      </c>
      <c r="H522" s="161">
        <v>24.5</v>
      </c>
      <c r="I522" s="139"/>
      <c r="J522" s="140">
        <f t="shared" si="125"/>
        <v>0</v>
      </c>
      <c r="K522" s="141"/>
      <c r="L522" s="29"/>
      <c r="M522" s="142" t="s">
        <v>1</v>
      </c>
      <c r="N522" s="113" t="s">
        <v>45</v>
      </c>
      <c r="P522" s="143">
        <f t="shared" si="126"/>
        <v>0</v>
      </c>
      <c r="Q522" s="143">
        <v>0</v>
      </c>
      <c r="R522" s="143">
        <f t="shared" si="127"/>
        <v>0</v>
      </c>
      <c r="S522" s="143">
        <v>0</v>
      </c>
      <c r="T522" s="144">
        <f t="shared" si="128"/>
        <v>0</v>
      </c>
      <c r="AR522" s="145" t="s">
        <v>224</v>
      </c>
      <c r="AT522" s="145" t="s">
        <v>157</v>
      </c>
      <c r="AU522" s="145" t="s">
        <v>88</v>
      </c>
      <c r="AY522" s="12" t="s">
        <v>156</v>
      </c>
      <c r="BE522" s="86">
        <f t="shared" si="129"/>
        <v>0</v>
      </c>
      <c r="BF522" s="86">
        <f t="shared" si="130"/>
        <v>0</v>
      </c>
      <c r="BG522" s="86">
        <f t="shared" si="131"/>
        <v>0</v>
      </c>
      <c r="BH522" s="86">
        <f t="shared" si="132"/>
        <v>0</v>
      </c>
      <c r="BI522" s="86">
        <f t="shared" si="133"/>
        <v>0</v>
      </c>
      <c r="BJ522" s="12" t="s">
        <v>88</v>
      </c>
      <c r="BK522" s="86">
        <f t="shared" si="134"/>
        <v>0</v>
      </c>
      <c r="BL522" s="12" t="s">
        <v>224</v>
      </c>
      <c r="BM522" s="145" t="s">
        <v>1146</v>
      </c>
    </row>
    <row r="523" spans="2:65" s="1" customFormat="1" ht="16.5" customHeight="1">
      <c r="B523" s="114"/>
      <c r="C523" s="162" t="s">
        <v>1147</v>
      </c>
      <c r="D523" s="162" t="s">
        <v>177</v>
      </c>
      <c r="E523" s="163" t="s">
        <v>498</v>
      </c>
      <c r="F523" s="164" t="s">
        <v>499</v>
      </c>
      <c r="G523" s="165" t="s">
        <v>219</v>
      </c>
      <c r="H523" s="166">
        <v>24.5</v>
      </c>
      <c r="I523" s="146"/>
      <c r="J523" s="147">
        <f t="shared" si="125"/>
        <v>0</v>
      </c>
      <c r="K523" s="148"/>
      <c r="L523" s="149"/>
      <c r="M523" s="150" t="s">
        <v>1</v>
      </c>
      <c r="N523" s="151" t="s">
        <v>45</v>
      </c>
      <c r="P523" s="143">
        <f t="shared" si="126"/>
        <v>0</v>
      </c>
      <c r="Q523" s="143">
        <v>1</v>
      </c>
      <c r="R523" s="143">
        <f t="shared" si="127"/>
        <v>24.5</v>
      </c>
      <c r="S523" s="143">
        <v>0</v>
      </c>
      <c r="T523" s="144">
        <f t="shared" si="128"/>
        <v>0</v>
      </c>
      <c r="AR523" s="145" t="s">
        <v>196</v>
      </c>
      <c r="AT523" s="145" t="s">
        <v>177</v>
      </c>
      <c r="AU523" s="145" t="s">
        <v>88</v>
      </c>
      <c r="AY523" s="12" t="s">
        <v>156</v>
      </c>
      <c r="BE523" s="86">
        <f t="shared" si="129"/>
        <v>0</v>
      </c>
      <c r="BF523" s="86">
        <f t="shared" si="130"/>
        <v>0</v>
      </c>
      <c r="BG523" s="86">
        <f t="shared" si="131"/>
        <v>0</v>
      </c>
      <c r="BH523" s="86">
        <f t="shared" si="132"/>
        <v>0</v>
      </c>
      <c r="BI523" s="86">
        <f t="shared" si="133"/>
        <v>0</v>
      </c>
      <c r="BJ523" s="12" t="s">
        <v>88</v>
      </c>
      <c r="BK523" s="86">
        <f t="shared" si="134"/>
        <v>0</v>
      </c>
      <c r="BL523" s="12" t="s">
        <v>224</v>
      </c>
      <c r="BM523" s="145" t="s">
        <v>1148</v>
      </c>
    </row>
    <row r="524" spans="2:65" s="1" customFormat="1" ht="24.2" customHeight="1">
      <c r="B524" s="114"/>
      <c r="C524" s="157" t="s">
        <v>1149</v>
      </c>
      <c r="D524" s="157" t="s">
        <v>157</v>
      </c>
      <c r="E524" s="158" t="s">
        <v>242</v>
      </c>
      <c r="F524" s="159" t="s">
        <v>243</v>
      </c>
      <c r="G524" s="160" t="s">
        <v>170</v>
      </c>
      <c r="H524" s="161">
        <v>40</v>
      </c>
      <c r="I524" s="139"/>
      <c r="J524" s="140">
        <f t="shared" si="125"/>
        <v>0</v>
      </c>
      <c r="K524" s="141"/>
      <c r="L524" s="29"/>
      <c r="M524" s="142" t="s">
        <v>1</v>
      </c>
      <c r="N524" s="113" t="s">
        <v>45</v>
      </c>
      <c r="P524" s="143">
        <f t="shared" si="126"/>
        <v>0</v>
      </c>
      <c r="Q524" s="143">
        <v>0</v>
      </c>
      <c r="R524" s="143">
        <f t="shared" si="127"/>
        <v>0</v>
      </c>
      <c r="S524" s="143">
        <v>0</v>
      </c>
      <c r="T524" s="144">
        <f t="shared" si="128"/>
        <v>0</v>
      </c>
      <c r="AR524" s="145" t="s">
        <v>224</v>
      </c>
      <c r="AT524" s="145" t="s">
        <v>157</v>
      </c>
      <c r="AU524" s="145" t="s">
        <v>88</v>
      </c>
      <c r="AY524" s="12" t="s">
        <v>156</v>
      </c>
      <c r="BE524" s="86">
        <f t="shared" si="129"/>
        <v>0</v>
      </c>
      <c r="BF524" s="86">
        <f t="shared" si="130"/>
        <v>0</v>
      </c>
      <c r="BG524" s="86">
        <f t="shared" si="131"/>
        <v>0</v>
      </c>
      <c r="BH524" s="86">
        <f t="shared" si="132"/>
        <v>0</v>
      </c>
      <c r="BI524" s="86">
        <f t="shared" si="133"/>
        <v>0</v>
      </c>
      <c r="BJ524" s="12" t="s">
        <v>88</v>
      </c>
      <c r="BK524" s="86">
        <f t="shared" si="134"/>
        <v>0</v>
      </c>
      <c r="BL524" s="12" t="s">
        <v>224</v>
      </c>
      <c r="BM524" s="145" t="s">
        <v>1150</v>
      </c>
    </row>
    <row r="525" spans="2:65" s="1" customFormat="1" ht="24.2" customHeight="1">
      <c r="B525" s="114"/>
      <c r="C525" s="157" t="s">
        <v>1151</v>
      </c>
      <c r="D525" s="157" t="s">
        <v>157</v>
      </c>
      <c r="E525" s="158" t="s">
        <v>268</v>
      </c>
      <c r="F525" s="159" t="s">
        <v>269</v>
      </c>
      <c r="G525" s="160" t="s">
        <v>170</v>
      </c>
      <c r="H525" s="161">
        <v>40</v>
      </c>
      <c r="I525" s="139"/>
      <c r="J525" s="140">
        <f t="shared" si="125"/>
        <v>0</v>
      </c>
      <c r="K525" s="141"/>
      <c r="L525" s="29"/>
      <c r="M525" s="142" t="s">
        <v>1</v>
      </c>
      <c r="N525" s="113" t="s">
        <v>45</v>
      </c>
      <c r="P525" s="143">
        <f t="shared" si="126"/>
        <v>0</v>
      </c>
      <c r="Q525" s="143">
        <v>0</v>
      </c>
      <c r="R525" s="143">
        <f t="shared" si="127"/>
        <v>0</v>
      </c>
      <c r="S525" s="143">
        <v>0</v>
      </c>
      <c r="T525" s="144">
        <f t="shared" si="128"/>
        <v>0</v>
      </c>
      <c r="AR525" s="145" t="s">
        <v>224</v>
      </c>
      <c r="AT525" s="145" t="s">
        <v>157</v>
      </c>
      <c r="AU525" s="145" t="s">
        <v>88</v>
      </c>
      <c r="AY525" s="12" t="s">
        <v>156</v>
      </c>
      <c r="BE525" s="86">
        <f t="shared" si="129"/>
        <v>0</v>
      </c>
      <c r="BF525" s="86">
        <f t="shared" si="130"/>
        <v>0</v>
      </c>
      <c r="BG525" s="86">
        <f t="shared" si="131"/>
        <v>0</v>
      </c>
      <c r="BH525" s="86">
        <f t="shared" si="132"/>
        <v>0</v>
      </c>
      <c r="BI525" s="86">
        <f t="shared" si="133"/>
        <v>0</v>
      </c>
      <c r="BJ525" s="12" t="s">
        <v>88</v>
      </c>
      <c r="BK525" s="86">
        <f t="shared" si="134"/>
        <v>0</v>
      </c>
      <c r="BL525" s="12" t="s">
        <v>224</v>
      </c>
      <c r="BM525" s="145" t="s">
        <v>1152</v>
      </c>
    </row>
    <row r="526" spans="2:65" s="1" customFormat="1" ht="16.5" customHeight="1">
      <c r="B526" s="114"/>
      <c r="C526" s="162" t="s">
        <v>1153</v>
      </c>
      <c r="D526" s="162" t="s">
        <v>177</v>
      </c>
      <c r="E526" s="163" t="s">
        <v>526</v>
      </c>
      <c r="F526" s="164" t="s">
        <v>527</v>
      </c>
      <c r="G526" s="165" t="s">
        <v>219</v>
      </c>
      <c r="H526" s="166">
        <v>12.2</v>
      </c>
      <c r="I526" s="146"/>
      <c r="J526" s="147">
        <f t="shared" si="125"/>
        <v>0</v>
      </c>
      <c r="K526" s="148"/>
      <c r="L526" s="149"/>
      <c r="M526" s="150" t="s">
        <v>1</v>
      </c>
      <c r="N526" s="151" t="s">
        <v>45</v>
      </c>
      <c r="P526" s="143">
        <f t="shared" si="126"/>
        <v>0</v>
      </c>
      <c r="Q526" s="143">
        <v>0</v>
      </c>
      <c r="R526" s="143">
        <f t="shared" si="127"/>
        <v>0</v>
      </c>
      <c r="S526" s="143">
        <v>0</v>
      </c>
      <c r="T526" s="144">
        <f t="shared" si="128"/>
        <v>0</v>
      </c>
      <c r="AR526" s="145" t="s">
        <v>196</v>
      </c>
      <c r="AT526" s="145" t="s">
        <v>177</v>
      </c>
      <c r="AU526" s="145" t="s">
        <v>88</v>
      </c>
      <c r="AY526" s="12" t="s">
        <v>156</v>
      </c>
      <c r="BE526" s="86">
        <f t="shared" si="129"/>
        <v>0</v>
      </c>
      <c r="BF526" s="86">
        <f t="shared" si="130"/>
        <v>0</v>
      </c>
      <c r="BG526" s="86">
        <f t="shared" si="131"/>
        <v>0</v>
      </c>
      <c r="BH526" s="86">
        <f t="shared" si="132"/>
        <v>0</v>
      </c>
      <c r="BI526" s="86">
        <f t="shared" si="133"/>
        <v>0</v>
      </c>
      <c r="BJ526" s="12" t="s">
        <v>88</v>
      </c>
      <c r="BK526" s="86">
        <f t="shared" si="134"/>
        <v>0</v>
      </c>
      <c r="BL526" s="12" t="s">
        <v>224</v>
      </c>
      <c r="BM526" s="145" t="s">
        <v>1154</v>
      </c>
    </row>
    <row r="527" spans="2:65" s="1" customFormat="1" ht="24.2" customHeight="1">
      <c r="B527" s="114"/>
      <c r="C527" s="157" t="s">
        <v>1155</v>
      </c>
      <c r="D527" s="157" t="s">
        <v>157</v>
      </c>
      <c r="E527" s="158" t="s">
        <v>530</v>
      </c>
      <c r="F527" s="159" t="s">
        <v>531</v>
      </c>
      <c r="G527" s="160" t="s">
        <v>170</v>
      </c>
      <c r="H527" s="161">
        <v>40</v>
      </c>
      <c r="I527" s="139"/>
      <c r="J527" s="140">
        <f t="shared" si="125"/>
        <v>0</v>
      </c>
      <c r="K527" s="141"/>
      <c r="L527" s="29"/>
      <c r="M527" s="142" t="s">
        <v>1</v>
      </c>
      <c r="N527" s="113" t="s">
        <v>45</v>
      </c>
      <c r="P527" s="143">
        <f t="shared" si="126"/>
        <v>0</v>
      </c>
      <c r="Q527" s="143">
        <v>0</v>
      </c>
      <c r="R527" s="143">
        <f t="shared" si="127"/>
        <v>0</v>
      </c>
      <c r="S527" s="143">
        <v>0</v>
      </c>
      <c r="T527" s="144">
        <f t="shared" si="128"/>
        <v>0</v>
      </c>
      <c r="AR527" s="145" t="s">
        <v>224</v>
      </c>
      <c r="AT527" s="145" t="s">
        <v>157</v>
      </c>
      <c r="AU527" s="145" t="s">
        <v>88</v>
      </c>
      <c r="AY527" s="12" t="s">
        <v>156</v>
      </c>
      <c r="BE527" s="86">
        <f t="shared" si="129"/>
        <v>0</v>
      </c>
      <c r="BF527" s="86">
        <f t="shared" si="130"/>
        <v>0</v>
      </c>
      <c r="BG527" s="86">
        <f t="shared" si="131"/>
        <v>0</v>
      </c>
      <c r="BH527" s="86">
        <f t="shared" si="132"/>
        <v>0</v>
      </c>
      <c r="BI527" s="86">
        <f t="shared" si="133"/>
        <v>0</v>
      </c>
      <c r="BJ527" s="12" t="s">
        <v>88</v>
      </c>
      <c r="BK527" s="86">
        <f t="shared" si="134"/>
        <v>0</v>
      </c>
      <c r="BL527" s="12" t="s">
        <v>224</v>
      </c>
      <c r="BM527" s="145" t="s">
        <v>1156</v>
      </c>
    </row>
    <row r="528" spans="2:65" s="1" customFormat="1" ht="24.2" customHeight="1">
      <c r="B528" s="114"/>
      <c r="C528" s="157" t="s">
        <v>1157</v>
      </c>
      <c r="D528" s="157" t="s">
        <v>157</v>
      </c>
      <c r="E528" s="158" t="s">
        <v>300</v>
      </c>
      <c r="F528" s="159" t="s">
        <v>301</v>
      </c>
      <c r="G528" s="160" t="s">
        <v>214</v>
      </c>
      <c r="H528" s="161">
        <v>0.512</v>
      </c>
      <c r="I528" s="139"/>
      <c r="J528" s="140">
        <f t="shared" si="125"/>
        <v>0</v>
      </c>
      <c r="K528" s="141"/>
      <c r="L528" s="29"/>
      <c r="M528" s="142" t="s">
        <v>1</v>
      </c>
      <c r="N528" s="113" t="s">
        <v>45</v>
      </c>
      <c r="P528" s="143">
        <f t="shared" si="126"/>
        <v>0</v>
      </c>
      <c r="Q528" s="143">
        <v>0</v>
      </c>
      <c r="R528" s="143">
        <f t="shared" si="127"/>
        <v>0</v>
      </c>
      <c r="S528" s="143">
        <v>0</v>
      </c>
      <c r="T528" s="144">
        <f t="shared" si="128"/>
        <v>0</v>
      </c>
      <c r="AR528" s="145" t="s">
        <v>224</v>
      </c>
      <c r="AT528" s="145" t="s">
        <v>157</v>
      </c>
      <c r="AU528" s="145" t="s">
        <v>88</v>
      </c>
      <c r="AY528" s="12" t="s">
        <v>156</v>
      </c>
      <c r="BE528" s="86">
        <f t="shared" si="129"/>
        <v>0</v>
      </c>
      <c r="BF528" s="86">
        <f t="shared" si="130"/>
        <v>0</v>
      </c>
      <c r="BG528" s="86">
        <f t="shared" si="131"/>
        <v>0</v>
      </c>
      <c r="BH528" s="86">
        <f t="shared" si="132"/>
        <v>0</v>
      </c>
      <c r="BI528" s="86">
        <f t="shared" si="133"/>
        <v>0</v>
      </c>
      <c r="BJ528" s="12" t="s">
        <v>88</v>
      </c>
      <c r="BK528" s="86">
        <f t="shared" si="134"/>
        <v>0</v>
      </c>
      <c r="BL528" s="12" t="s">
        <v>224</v>
      </c>
      <c r="BM528" s="145" t="s">
        <v>1158</v>
      </c>
    </row>
    <row r="529" spans="2:65" s="1" customFormat="1" ht="24.2" customHeight="1">
      <c r="B529" s="114"/>
      <c r="C529" s="157" t="s">
        <v>1159</v>
      </c>
      <c r="D529" s="157" t="s">
        <v>157</v>
      </c>
      <c r="E529" s="158" t="s">
        <v>234</v>
      </c>
      <c r="F529" s="159" t="s">
        <v>235</v>
      </c>
      <c r="G529" s="160" t="s">
        <v>194</v>
      </c>
      <c r="H529" s="161">
        <v>0.64</v>
      </c>
      <c r="I529" s="139"/>
      <c r="J529" s="140">
        <f t="shared" si="125"/>
        <v>0</v>
      </c>
      <c r="K529" s="141"/>
      <c r="L529" s="29"/>
      <c r="M529" s="142" t="s">
        <v>1</v>
      </c>
      <c r="N529" s="113" t="s">
        <v>45</v>
      </c>
      <c r="P529" s="143">
        <f t="shared" si="126"/>
        <v>0</v>
      </c>
      <c r="Q529" s="143">
        <v>0.00116</v>
      </c>
      <c r="R529" s="143">
        <f t="shared" si="127"/>
        <v>0.0007424</v>
      </c>
      <c r="S529" s="143">
        <v>0</v>
      </c>
      <c r="T529" s="144">
        <f t="shared" si="128"/>
        <v>0</v>
      </c>
      <c r="AR529" s="145" t="s">
        <v>224</v>
      </c>
      <c r="AT529" s="145" t="s">
        <v>157</v>
      </c>
      <c r="AU529" s="145" t="s">
        <v>88</v>
      </c>
      <c r="AY529" s="12" t="s">
        <v>156</v>
      </c>
      <c r="BE529" s="86">
        <f t="shared" si="129"/>
        <v>0</v>
      </c>
      <c r="BF529" s="86">
        <f t="shared" si="130"/>
        <v>0</v>
      </c>
      <c r="BG529" s="86">
        <f t="shared" si="131"/>
        <v>0</v>
      </c>
      <c r="BH529" s="86">
        <f t="shared" si="132"/>
        <v>0</v>
      </c>
      <c r="BI529" s="86">
        <f t="shared" si="133"/>
        <v>0</v>
      </c>
      <c r="BJ529" s="12" t="s">
        <v>88</v>
      </c>
      <c r="BK529" s="86">
        <f t="shared" si="134"/>
        <v>0</v>
      </c>
      <c r="BL529" s="12" t="s">
        <v>224</v>
      </c>
      <c r="BM529" s="145" t="s">
        <v>1160</v>
      </c>
    </row>
    <row r="530" spans="2:65" s="1" customFormat="1" ht="24.2" customHeight="1">
      <c r="B530" s="114"/>
      <c r="C530" s="157" t="s">
        <v>1161</v>
      </c>
      <c r="D530" s="157" t="s">
        <v>157</v>
      </c>
      <c r="E530" s="158" t="s">
        <v>306</v>
      </c>
      <c r="F530" s="159" t="s">
        <v>307</v>
      </c>
      <c r="G530" s="160" t="s">
        <v>214</v>
      </c>
      <c r="H530" s="161">
        <v>0.64</v>
      </c>
      <c r="I530" s="139"/>
      <c r="J530" s="140">
        <f t="shared" si="125"/>
        <v>0</v>
      </c>
      <c r="K530" s="141"/>
      <c r="L530" s="29"/>
      <c r="M530" s="142" t="s">
        <v>1</v>
      </c>
      <c r="N530" s="113" t="s">
        <v>45</v>
      </c>
      <c r="P530" s="143">
        <f t="shared" si="126"/>
        <v>0</v>
      </c>
      <c r="Q530" s="143">
        <v>0</v>
      </c>
      <c r="R530" s="143">
        <f t="shared" si="127"/>
        <v>0</v>
      </c>
      <c r="S530" s="143">
        <v>0</v>
      </c>
      <c r="T530" s="144">
        <f t="shared" si="128"/>
        <v>0</v>
      </c>
      <c r="AR530" s="145" t="s">
        <v>224</v>
      </c>
      <c r="AT530" s="145" t="s">
        <v>157</v>
      </c>
      <c r="AU530" s="145" t="s">
        <v>88</v>
      </c>
      <c r="AY530" s="12" t="s">
        <v>156</v>
      </c>
      <c r="BE530" s="86">
        <f t="shared" si="129"/>
        <v>0</v>
      </c>
      <c r="BF530" s="86">
        <f t="shared" si="130"/>
        <v>0</v>
      </c>
      <c r="BG530" s="86">
        <f t="shared" si="131"/>
        <v>0</v>
      </c>
      <c r="BH530" s="86">
        <f t="shared" si="132"/>
        <v>0</v>
      </c>
      <c r="BI530" s="86">
        <f t="shared" si="133"/>
        <v>0</v>
      </c>
      <c r="BJ530" s="12" t="s">
        <v>88</v>
      </c>
      <c r="BK530" s="86">
        <f t="shared" si="134"/>
        <v>0</v>
      </c>
      <c r="BL530" s="12" t="s">
        <v>224</v>
      </c>
      <c r="BM530" s="145" t="s">
        <v>1162</v>
      </c>
    </row>
    <row r="531" spans="2:65" s="1" customFormat="1" ht="16.5" customHeight="1">
      <c r="B531" s="114"/>
      <c r="C531" s="162" t="s">
        <v>1163</v>
      </c>
      <c r="D531" s="162" t="s">
        <v>177</v>
      </c>
      <c r="E531" s="163" t="s">
        <v>309</v>
      </c>
      <c r="F531" s="164" t="s">
        <v>310</v>
      </c>
      <c r="G531" s="165" t="s">
        <v>214</v>
      </c>
      <c r="H531" s="166">
        <v>0.74</v>
      </c>
      <c r="I531" s="146"/>
      <c r="J531" s="147">
        <f t="shared" si="125"/>
        <v>0</v>
      </c>
      <c r="K531" s="148"/>
      <c r="L531" s="149"/>
      <c r="M531" s="150" t="s">
        <v>1</v>
      </c>
      <c r="N531" s="151" t="s">
        <v>45</v>
      </c>
      <c r="P531" s="143">
        <f t="shared" si="126"/>
        <v>0</v>
      </c>
      <c r="Q531" s="143">
        <v>2.234</v>
      </c>
      <c r="R531" s="143">
        <f t="shared" si="127"/>
        <v>1.65316</v>
      </c>
      <c r="S531" s="143">
        <v>0</v>
      </c>
      <c r="T531" s="144">
        <f t="shared" si="128"/>
        <v>0</v>
      </c>
      <c r="AR531" s="145" t="s">
        <v>196</v>
      </c>
      <c r="AT531" s="145" t="s">
        <v>177</v>
      </c>
      <c r="AU531" s="145" t="s">
        <v>88</v>
      </c>
      <c r="AY531" s="12" t="s">
        <v>156</v>
      </c>
      <c r="BE531" s="86">
        <f t="shared" si="129"/>
        <v>0</v>
      </c>
      <c r="BF531" s="86">
        <f t="shared" si="130"/>
        <v>0</v>
      </c>
      <c r="BG531" s="86">
        <f t="shared" si="131"/>
        <v>0</v>
      </c>
      <c r="BH531" s="86">
        <f t="shared" si="132"/>
        <v>0</v>
      </c>
      <c r="BI531" s="86">
        <f t="shared" si="133"/>
        <v>0</v>
      </c>
      <c r="BJ531" s="12" t="s">
        <v>88</v>
      </c>
      <c r="BK531" s="86">
        <f t="shared" si="134"/>
        <v>0</v>
      </c>
      <c r="BL531" s="12" t="s">
        <v>224</v>
      </c>
      <c r="BM531" s="145" t="s">
        <v>1164</v>
      </c>
    </row>
    <row r="532" spans="2:65" s="1" customFormat="1" ht="21.75" customHeight="1">
      <c r="B532" s="114"/>
      <c r="C532" s="162" t="s">
        <v>1165</v>
      </c>
      <c r="D532" s="162" t="s">
        <v>177</v>
      </c>
      <c r="E532" s="163" t="s">
        <v>313</v>
      </c>
      <c r="F532" s="164" t="s">
        <v>314</v>
      </c>
      <c r="G532" s="165" t="s">
        <v>160</v>
      </c>
      <c r="H532" s="166">
        <v>1</v>
      </c>
      <c r="I532" s="146"/>
      <c r="J532" s="147">
        <f t="shared" si="125"/>
        <v>0</v>
      </c>
      <c r="K532" s="148"/>
      <c r="L532" s="149"/>
      <c r="M532" s="150" t="s">
        <v>1</v>
      </c>
      <c r="N532" s="151" t="s">
        <v>45</v>
      </c>
      <c r="P532" s="143">
        <f t="shared" si="126"/>
        <v>0</v>
      </c>
      <c r="Q532" s="143">
        <v>0.0081</v>
      </c>
      <c r="R532" s="143">
        <f t="shared" si="127"/>
        <v>0.0081</v>
      </c>
      <c r="S532" s="143">
        <v>0</v>
      </c>
      <c r="T532" s="144">
        <f t="shared" si="128"/>
        <v>0</v>
      </c>
      <c r="AR532" s="145" t="s">
        <v>196</v>
      </c>
      <c r="AT532" s="145" t="s">
        <v>177</v>
      </c>
      <c r="AU532" s="145" t="s">
        <v>88</v>
      </c>
      <c r="AY532" s="12" t="s">
        <v>156</v>
      </c>
      <c r="BE532" s="86">
        <f t="shared" si="129"/>
        <v>0</v>
      </c>
      <c r="BF532" s="86">
        <f t="shared" si="130"/>
        <v>0</v>
      </c>
      <c r="BG532" s="86">
        <f t="shared" si="131"/>
        <v>0</v>
      </c>
      <c r="BH532" s="86">
        <f t="shared" si="132"/>
        <v>0</v>
      </c>
      <c r="BI532" s="86">
        <f t="shared" si="133"/>
        <v>0</v>
      </c>
      <c r="BJ532" s="12" t="s">
        <v>88</v>
      </c>
      <c r="BK532" s="86">
        <f t="shared" si="134"/>
        <v>0</v>
      </c>
      <c r="BL532" s="12" t="s">
        <v>224</v>
      </c>
      <c r="BM532" s="145" t="s">
        <v>1166</v>
      </c>
    </row>
    <row r="533" spans="2:65" s="1" customFormat="1" ht="21.75" customHeight="1">
      <c r="B533" s="114"/>
      <c r="C533" s="162" t="s">
        <v>1167</v>
      </c>
      <c r="D533" s="162" t="s">
        <v>177</v>
      </c>
      <c r="E533" s="163" t="s">
        <v>317</v>
      </c>
      <c r="F533" s="164" t="s">
        <v>318</v>
      </c>
      <c r="G533" s="165" t="s">
        <v>293</v>
      </c>
      <c r="H533" s="166">
        <v>3</v>
      </c>
      <c r="I533" s="146"/>
      <c r="J533" s="147">
        <f t="shared" si="125"/>
        <v>0</v>
      </c>
      <c r="K533" s="148"/>
      <c r="L533" s="149"/>
      <c r="M533" s="150" t="s">
        <v>1</v>
      </c>
      <c r="N533" s="151" t="s">
        <v>45</v>
      </c>
      <c r="P533" s="143">
        <f t="shared" si="126"/>
        <v>0</v>
      </c>
      <c r="Q533" s="143">
        <v>0.001</v>
      </c>
      <c r="R533" s="143">
        <f t="shared" si="127"/>
        <v>0.003</v>
      </c>
      <c r="S533" s="143">
        <v>0</v>
      </c>
      <c r="T533" s="144">
        <f t="shared" si="128"/>
        <v>0</v>
      </c>
      <c r="AR533" s="145" t="s">
        <v>196</v>
      </c>
      <c r="AT533" s="145" t="s">
        <v>177</v>
      </c>
      <c r="AU533" s="145" t="s">
        <v>88</v>
      </c>
      <c r="AY533" s="12" t="s">
        <v>156</v>
      </c>
      <c r="BE533" s="86">
        <f t="shared" si="129"/>
        <v>0</v>
      </c>
      <c r="BF533" s="86">
        <f t="shared" si="130"/>
        <v>0</v>
      </c>
      <c r="BG533" s="86">
        <f t="shared" si="131"/>
        <v>0</v>
      </c>
      <c r="BH533" s="86">
        <f t="shared" si="132"/>
        <v>0</v>
      </c>
      <c r="BI533" s="86">
        <f t="shared" si="133"/>
        <v>0</v>
      </c>
      <c r="BJ533" s="12" t="s">
        <v>88</v>
      </c>
      <c r="BK533" s="86">
        <f t="shared" si="134"/>
        <v>0</v>
      </c>
      <c r="BL533" s="12" t="s">
        <v>224</v>
      </c>
      <c r="BM533" s="145" t="s">
        <v>1168</v>
      </c>
    </row>
    <row r="534" spans="2:65" s="1" customFormat="1" ht="16.5" customHeight="1">
      <c r="B534" s="114"/>
      <c r="C534" s="157" t="s">
        <v>1169</v>
      </c>
      <c r="D534" s="157" t="s">
        <v>157</v>
      </c>
      <c r="E534" s="158" t="s">
        <v>321</v>
      </c>
      <c r="F534" s="159" t="s">
        <v>322</v>
      </c>
      <c r="G534" s="160" t="s">
        <v>323</v>
      </c>
      <c r="H534" s="161">
        <v>2</v>
      </c>
      <c r="I534" s="139"/>
      <c r="J534" s="140">
        <f t="shared" si="125"/>
        <v>0</v>
      </c>
      <c r="K534" s="141"/>
      <c r="L534" s="29"/>
      <c r="M534" s="142" t="s">
        <v>1</v>
      </c>
      <c r="N534" s="113" t="s">
        <v>45</v>
      </c>
      <c r="P534" s="143">
        <f t="shared" si="126"/>
        <v>0</v>
      </c>
      <c r="Q534" s="143">
        <v>0</v>
      </c>
      <c r="R534" s="143">
        <f t="shared" si="127"/>
        <v>0</v>
      </c>
      <c r="S534" s="143">
        <v>0</v>
      </c>
      <c r="T534" s="144">
        <f t="shared" si="128"/>
        <v>0</v>
      </c>
      <c r="AR534" s="145" t="s">
        <v>224</v>
      </c>
      <c r="AT534" s="145" t="s">
        <v>157</v>
      </c>
      <c r="AU534" s="145" t="s">
        <v>88</v>
      </c>
      <c r="AY534" s="12" t="s">
        <v>156</v>
      </c>
      <c r="BE534" s="86">
        <f t="shared" si="129"/>
        <v>0</v>
      </c>
      <c r="BF534" s="86">
        <f t="shared" si="130"/>
        <v>0</v>
      </c>
      <c r="BG534" s="86">
        <f t="shared" si="131"/>
        <v>0</v>
      </c>
      <c r="BH534" s="86">
        <f t="shared" si="132"/>
        <v>0</v>
      </c>
      <c r="BI534" s="86">
        <f t="shared" si="133"/>
        <v>0</v>
      </c>
      <c r="BJ534" s="12" t="s">
        <v>88</v>
      </c>
      <c r="BK534" s="86">
        <f t="shared" si="134"/>
        <v>0</v>
      </c>
      <c r="BL534" s="12" t="s">
        <v>224</v>
      </c>
      <c r="BM534" s="145" t="s">
        <v>1170</v>
      </c>
    </row>
    <row r="535" spans="2:65" s="1" customFormat="1" ht="24.2" customHeight="1">
      <c r="B535" s="114"/>
      <c r="C535" s="157" t="s">
        <v>1171</v>
      </c>
      <c r="D535" s="157" t="s">
        <v>157</v>
      </c>
      <c r="E535" s="158" t="s">
        <v>326</v>
      </c>
      <c r="F535" s="159" t="s">
        <v>327</v>
      </c>
      <c r="G535" s="160" t="s">
        <v>219</v>
      </c>
      <c r="H535" s="161">
        <v>0.005</v>
      </c>
      <c r="I535" s="139"/>
      <c r="J535" s="140">
        <f t="shared" si="125"/>
        <v>0</v>
      </c>
      <c r="K535" s="141"/>
      <c r="L535" s="29"/>
      <c r="M535" s="142" t="s">
        <v>1</v>
      </c>
      <c r="N535" s="113" t="s">
        <v>45</v>
      </c>
      <c r="P535" s="143">
        <f t="shared" si="126"/>
        <v>0</v>
      </c>
      <c r="Q535" s="143">
        <v>1.06277</v>
      </c>
      <c r="R535" s="143">
        <f t="shared" si="127"/>
        <v>0.00531385</v>
      </c>
      <c r="S535" s="143">
        <v>0</v>
      </c>
      <c r="T535" s="144">
        <f t="shared" si="128"/>
        <v>0</v>
      </c>
      <c r="AR535" s="145" t="s">
        <v>224</v>
      </c>
      <c r="AT535" s="145" t="s">
        <v>157</v>
      </c>
      <c r="AU535" s="145" t="s">
        <v>88</v>
      </c>
      <c r="AY535" s="12" t="s">
        <v>156</v>
      </c>
      <c r="BE535" s="86">
        <f t="shared" si="129"/>
        <v>0</v>
      </c>
      <c r="BF535" s="86">
        <f t="shared" si="130"/>
        <v>0</v>
      </c>
      <c r="BG535" s="86">
        <f t="shared" si="131"/>
        <v>0</v>
      </c>
      <c r="BH535" s="86">
        <f t="shared" si="132"/>
        <v>0</v>
      </c>
      <c r="BI535" s="86">
        <f t="shared" si="133"/>
        <v>0</v>
      </c>
      <c r="BJ535" s="12" t="s">
        <v>88</v>
      </c>
      <c r="BK535" s="86">
        <f t="shared" si="134"/>
        <v>0</v>
      </c>
      <c r="BL535" s="12" t="s">
        <v>224</v>
      </c>
      <c r="BM535" s="145" t="s">
        <v>1172</v>
      </c>
    </row>
    <row r="536" spans="2:65" s="1" customFormat="1" ht="24.2" customHeight="1">
      <c r="B536" s="114"/>
      <c r="C536" s="157" t="s">
        <v>1173</v>
      </c>
      <c r="D536" s="157" t="s">
        <v>157</v>
      </c>
      <c r="E536" s="158" t="s">
        <v>238</v>
      </c>
      <c r="F536" s="159" t="s">
        <v>239</v>
      </c>
      <c r="G536" s="160" t="s">
        <v>194</v>
      </c>
      <c r="H536" s="161">
        <v>1.014</v>
      </c>
      <c r="I536" s="139"/>
      <c r="J536" s="140">
        <f t="shared" si="125"/>
        <v>0</v>
      </c>
      <c r="K536" s="141"/>
      <c r="L536" s="29"/>
      <c r="M536" s="142" t="s">
        <v>1</v>
      </c>
      <c r="N536" s="113" t="s">
        <v>45</v>
      </c>
      <c r="P536" s="143">
        <f t="shared" si="126"/>
        <v>0</v>
      </c>
      <c r="Q536" s="143">
        <v>0</v>
      </c>
      <c r="R536" s="143">
        <f t="shared" si="127"/>
        <v>0</v>
      </c>
      <c r="S536" s="143">
        <v>0</v>
      </c>
      <c r="T536" s="144">
        <f t="shared" si="128"/>
        <v>0</v>
      </c>
      <c r="AR536" s="145" t="s">
        <v>224</v>
      </c>
      <c r="AT536" s="145" t="s">
        <v>157</v>
      </c>
      <c r="AU536" s="145" t="s">
        <v>88</v>
      </c>
      <c r="AY536" s="12" t="s">
        <v>156</v>
      </c>
      <c r="BE536" s="86">
        <f t="shared" si="129"/>
        <v>0</v>
      </c>
      <c r="BF536" s="86">
        <f t="shared" si="130"/>
        <v>0</v>
      </c>
      <c r="BG536" s="86">
        <f t="shared" si="131"/>
        <v>0</v>
      </c>
      <c r="BH536" s="86">
        <f t="shared" si="132"/>
        <v>0</v>
      </c>
      <c r="BI536" s="86">
        <f t="shared" si="133"/>
        <v>0</v>
      </c>
      <c r="BJ536" s="12" t="s">
        <v>88</v>
      </c>
      <c r="BK536" s="86">
        <f t="shared" si="134"/>
        <v>0</v>
      </c>
      <c r="BL536" s="12" t="s">
        <v>224</v>
      </c>
      <c r="BM536" s="145" t="s">
        <v>1174</v>
      </c>
    </row>
    <row r="537" spans="2:65" s="1" customFormat="1" ht="21.75" customHeight="1">
      <c r="B537" s="114"/>
      <c r="C537" s="157" t="s">
        <v>1175</v>
      </c>
      <c r="D537" s="157" t="s">
        <v>157</v>
      </c>
      <c r="E537" s="158" t="s">
        <v>332</v>
      </c>
      <c r="F537" s="159" t="s">
        <v>333</v>
      </c>
      <c r="G537" s="160" t="s">
        <v>214</v>
      </c>
      <c r="H537" s="161">
        <v>0.1</v>
      </c>
      <c r="I537" s="139"/>
      <c r="J537" s="140">
        <f t="shared" si="125"/>
        <v>0</v>
      </c>
      <c r="K537" s="141"/>
      <c r="L537" s="29"/>
      <c r="M537" s="142" t="s">
        <v>1</v>
      </c>
      <c r="N537" s="113" t="s">
        <v>45</v>
      </c>
      <c r="P537" s="143">
        <f t="shared" si="126"/>
        <v>0</v>
      </c>
      <c r="Q537" s="143">
        <v>0</v>
      </c>
      <c r="R537" s="143">
        <f t="shared" si="127"/>
        <v>0</v>
      </c>
      <c r="S537" s="143">
        <v>0</v>
      </c>
      <c r="T537" s="144">
        <f t="shared" si="128"/>
        <v>0</v>
      </c>
      <c r="AR537" s="145" t="s">
        <v>224</v>
      </c>
      <c r="AT537" s="145" t="s">
        <v>157</v>
      </c>
      <c r="AU537" s="145" t="s">
        <v>88</v>
      </c>
      <c r="AY537" s="12" t="s">
        <v>156</v>
      </c>
      <c r="BE537" s="86">
        <f t="shared" si="129"/>
        <v>0</v>
      </c>
      <c r="BF537" s="86">
        <f t="shared" si="130"/>
        <v>0</v>
      </c>
      <c r="BG537" s="86">
        <f t="shared" si="131"/>
        <v>0</v>
      </c>
      <c r="BH537" s="86">
        <f t="shared" si="132"/>
        <v>0</v>
      </c>
      <c r="BI537" s="86">
        <f t="shared" si="133"/>
        <v>0</v>
      </c>
      <c r="BJ537" s="12" t="s">
        <v>88</v>
      </c>
      <c r="BK537" s="86">
        <f t="shared" si="134"/>
        <v>0</v>
      </c>
      <c r="BL537" s="12" t="s">
        <v>224</v>
      </c>
      <c r="BM537" s="145" t="s">
        <v>1176</v>
      </c>
    </row>
    <row r="538" spans="2:65" s="1" customFormat="1" ht="24.2" customHeight="1">
      <c r="B538" s="114"/>
      <c r="C538" s="162" t="s">
        <v>1177</v>
      </c>
      <c r="D538" s="162" t="s">
        <v>177</v>
      </c>
      <c r="E538" s="163" t="s">
        <v>1079</v>
      </c>
      <c r="F538" s="164" t="s">
        <v>1080</v>
      </c>
      <c r="G538" s="165" t="s">
        <v>219</v>
      </c>
      <c r="H538" s="166">
        <v>0.02</v>
      </c>
      <c r="I538" s="146"/>
      <c r="J538" s="147">
        <f t="shared" si="125"/>
        <v>0</v>
      </c>
      <c r="K538" s="148"/>
      <c r="L538" s="149"/>
      <c r="M538" s="150" t="s">
        <v>1</v>
      </c>
      <c r="N538" s="151" t="s">
        <v>45</v>
      </c>
      <c r="P538" s="143">
        <f t="shared" si="126"/>
        <v>0</v>
      </c>
      <c r="Q538" s="143">
        <v>1</v>
      </c>
      <c r="R538" s="143">
        <f t="shared" si="127"/>
        <v>0.02</v>
      </c>
      <c r="S538" s="143">
        <v>0</v>
      </c>
      <c r="T538" s="144">
        <f t="shared" si="128"/>
        <v>0</v>
      </c>
      <c r="AR538" s="145" t="s">
        <v>196</v>
      </c>
      <c r="AT538" s="145" t="s">
        <v>177</v>
      </c>
      <c r="AU538" s="145" t="s">
        <v>88</v>
      </c>
      <c r="AY538" s="12" t="s">
        <v>156</v>
      </c>
      <c r="BE538" s="86">
        <f t="shared" si="129"/>
        <v>0</v>
      </c>
      <c r="BF538" s="86">
        <f t="shared" si="130"/>
        <v>0</v>
      </c>
      <c r="BG538" s="86">
        <f t="shared" si="131"/>
        <v>0</v>
      </c>
      <c r="BH538" s="86">
        <f t="shared" si="132"/>
        <v>0</v>
      </c>
      <c r="BI538" s="86">
        <f t="shared" si="133"/>
        <v>0</v>
      </c>
      <c r="BJ538" s="12" t="s">
        <v>88</v>
      </c>
      <c r="BK538" s="86">
        <f t="shared" si="134"/>
        <v>0</v>
      </c>
      <c r="BL538" s="12" t="s">
        <v>224</v>
      </c>
      <c r="BM538" s="145" t="s">
        <v>1178</v>
      </c>
    </row>
    <row r="539" spans="2:65" s="1" customFormat="1" ht="16.5" customHeight="1">
      <c r="B539" s="114"/>
      <c r="C539" s="157" t="s">
        <v>1179</v>
      </c>
      <c r="D539" s="157" t="s">
        <v>157</v>
      </c>
      <c r="E539" s="158" t="s">
        <v>1083</v>
      </c>
      <c r="F539" s="159" t="s">
        <v>1084</v>
      </c>
      <c r="G539" s="160" t="s">
        <v>160</v>
      </c>
      <c r="H539" s="161">
        <v>6</v>
      </c>
      <c r="I539" s="139"/>
      <c r="J539" s="140">
        <f t="shared" si="125"/>
        <v>0</v>
      </c>
      <c r="K539" s="141"/>
      <c r="L539" s="29"/>
      <c r="M539" s="142" t="s">
        <v>1</v>
      </c>
      <c r="N539" s="113" t="s">
        <v>45</v>
      </c>
      <c r="P539" s="143">
        <f t="shared" si="126"/>
        <v>0</v>
      </c>
      <c r="Q539" s="143">
        <v>0</v>
      </c>
      <c r="R539" s="143">
        <f t="shared" si="127"/>
        <v>0</v>
      </c>
      <c r="S539" s="143">
        <v>0</v>
      </c>
      <c r="T539" s="144">
        <f t="shared" si="128"/>
        <v>0</v>
      </c>
      <c r="AR539" s="145" t="s">
        <v>224</v>
      </c>
      <c r="AT539" s="145" t="s">
        <v>157</v>
      </c>
      <c r="AU539" s="145" t="s">
        <v>88</v>
      </c>
      <c r="AY539" s="12" t="s">
        <v>156</v>
      </c>
      <c r="BE539" s="86">
        <f t="shared" si="129"/>
        <v>0</v>
      </c>
      <c r="BF539" s="86">
        <f t="shared" si="130"/>
        <v>0</v>
      </c>
      <c r="BG539" s="86">
        <f t="shared" si="131"/>
        <v>0</v>
      </c>
      <c r="BH539" s="86">
        <f t="shared" si="132"/>
        <v>0</v>
      </c>
      <c r="BI539" s="86">
        <f t="shared" si="133"/>
        <v>0</v>
      </c>
      <c r="BJ539" s="12" t="s">
        <v>88</v>
      </c>
      <c r="BK539" s="86">
        <f t="shared" si="134"/>
        <v>0</v>
      </c>
      <c r="BL539" s="12" t="s">
        <v>224</v>
      </c>
      <c r="BM539" s="145" t="s">
        <v>1180</v>
      </c>
    </row>
    <row r="540" spans="2:65" s="1" customFormat="1" ht="24.2" customHeight="1">
      <c r="B540" s="114"/>
      <c r="C540" s="157" t="s">
        <v>1181</v>
      </c>
      <c r="D540" s="157" t="s">
        <v>157</v>
      </c>
      <c r="E540" s="158" t="s">
        <v>1087</v>
      </c>
      <c r="F540" s="159" t="s">
        <v>1088</v>
      </c>
      <c r="G540" s="160" t="s">
        <v>160</v>
      </c>
      <c r="H540" s="161">
        <v>1</v>
      </c>
      <c r="I540" s="139"/>
      <c r="J540" s="140">
        <f t="shared" si="125"/>
        <v>0</v>
      </c>
      <c r="K540" s="141"/>
      <c r="L540" s="29"/>
      <c r="M540" s="142" t="s">
        <v>1</v>
      </c>
      <c r="N540" s="113" t="s">
        <v>45</v>
      </c>
      <c r="P540" s="143">
        <f t="shared" si="126"/>
        <v>0</v>
      </c>
      <c r="Q540" s="143">
        <v>0</v>
      </c>
      <c r="R540" s="143">
        <f t="shared" si="127"/>
        <v>0</v>
      </c>
      <c r="S540" s="143">
        <v>0</v>
      </c>
      <c r="T540" s="144">
        <f t="shared" si="128"/>
        <v>0</v>
      </c>
      <c r="AR540" s="145" t="s">
        <v>224</v>
      </c>
      <c r="AT540" s="145" t="s">
        <v>157</v>
      </c>
      <c r="AU540" s="145" t="s">
        <v>88</v>
      </c>
      <c r="AY540" s="12" t="s">
        <v>156</v>
      </c>
      <c r="BE540" s="86">
        <f t="shared" si="129"/>
        <v>0</v>
      </c>
      <c r="BF540" s="86">
        <f t="shared" si="130"/>
        <v>0</v>
      </c>
      <c r="BG540" s="86">
        <f t="shared" si="131"/>
        <v>0</v>
      </c>
      <c r="BH540" s="86">
        <f t="shared" si="132"/>
        <v>0</v>
      </c>
      <c r="BI540" s="86">
        <f t="shared" si="133"/>
        <v>0</v>
      </c>
      <c r="BJ540" s="12" t="s">
        <v>88</v>
      </c>
      <c r="BK540" s="86">
        <f t="shared" si="134"/>
        <v>0</v>
      </c>
      <c r="BL540" s="12" t="s">
        <v>224</v>
      </c>
      <c r="BM540" s="145" t="s">
        <v>1182</v>
      </c>
    </row>
    <row r="541" spans="2:65" s="1" customFormat="1" ht="16.5" customHeight="1">
      <c r="B541" s="114"/>
      <c r="C541" s="157" t="s">
        <v>1183</v>
      </c>
      <c r="D541" s="157" t="s">
        <v>157</v>
      </c>
      <c r="E541" s="158" t="s">
        <v>1091</v>
      </c>
      <c r="F541" s="159" t="s">
        <v>1092</v>
      </c>
      <c r="G541" s="160" t="s">
        <v>194</v>
      </c>
      <c r="H541" s="161">
        <v>1</v>
      </c>
      <c r="I541" s="139"/>
      <c r="J541" s="140">
        <f t="shared" si="125"/>
        <v>0</v>
      </c>
      <c r="K541" s="141"/>
      <c r="L541" s="29"/>
      <c r="M541" s="142" t="s">
        <v>1</v>
      </c>
      <c r="N541" s="113" t="s">
        <v>45</v>
      </c>
      <c r="P541" s="143">
        <f t="shared" si="126"/>
        <v>0</v>
      </c>
      <c r="Q541" s="143">
        <v>0</v>
      </c>
      <c r="R541" s="143">
        <f t="shared" si="127"/>
        <v>0</v>
      </c>
      <c r="S541" s="143">
        <v>0</v>
      </c>
      <c r="T541" s="144">
        <f t="shared" si="128"/>
        <v>0</v>
      </c>
      <c r="AR541" s="145" t="s">
        <v>224</v>
      </c>
      <c r="AT541" s="145" t="s">
        <v>157</v>
      </c>
      <c r="AU541" s="145" t="s">
        <v>88</v>
      </c>
      <c r="AY541" s="12" t="s">
        <v>156</v>
      </c>
      <c r="BE541" s="86">
        <f t="shared" si="129"/>
        <v>0</v>
      </c>
      <c r="BF541" s="86">
        <f t="shared" si="130"/>
        <v>0</v>
      </c>
      <c r="BG541" s="86">
        <f t="shared" si="131"/>
        <v>0</v>
      </c>
      <c r="BH541" s="86">
        <f t="shared" si="132"/>
        <v>0</v>
      </c>
      <c r="BI541" s="86">
        <f t="shared" si="133"/>
        <v>0</v>
      </c>
      <c r="BJ541" s="12" t="s">
        <v>88</v>
      </c>
      <c r="BK541" s="86">
        <f t="shared" si="134"/>
        <v>0</v>
      </c>
      <c r="BL541" s="12" t="s">
        <v>224</v>
      </c>
      <c r="BM541" s="145" t="s">
        <v>1184</v>
      </c>
    </row>
    <row r="542" spans="2:65" s="1" customFormat="1" ht="24.2" customHeight="1">
      <c r="B542" s="114"/>
      <c r="C542" s="162" t="s">
        <v>1185</v>
      </c>
      <c r="D542" s="162" t="s">
        <v>177</v>
      </c>
      <c r="E542" s="163" t="s">
        <v>1095</v>
      </c>
      <c r="F542" s="164" t="s">
        <v>1096</v>
      </c>
      <c r="G542" s="165" t="s">
        <v>160</v>
      </c>
      <c r="H542" s="166">
        <v>2</v>
      </c>
      <c r="I542" s="146"/>
      <c r="J542" s="147">
        <f t="shared" si="125"/>
        <v>0</v>
      </c>
      <c r="K542" s="148"/>
      <c r="L542" s="149"/>
      <c r="M542" s="150" t="s">
        <v>1</v>
      </c>
      <c r="N542" s="151" t="s">
        <v>45</v>
      </c>
      <c r="P542" s="143">
        <f t="shared" si="126"/>
        <v>0</v>
      </c>
      <c r="Q542" s="143">
        <v>0</v>
      </c>
      <c r="R542" s="143">
        <f t="shared" si="127"/>
        <v>0</v>
      </c>
      <c r="S542" s="143">
        <v>0</v>
      </c>
      <c r="T542" s="144">
        <f t="shared" si="128"/>
        <v>0</v>
      </c>
      <c r="AR542" s="145" t="s">
        <v>196</v>
      </c>
      <c r="AT542" s="145" t="s">
        <v>177</v>
      </c>
      <c r="AU542" s="145" t="s">
        <v>88</v>
      </c>
      <c r="AY542" s="12" t="s">
        <v>156</v>
      </c>
      <c r="BE542" s="86">
        <f t="shared" si="129"/>
        <v>0</v>
      </c>
      <c r="BF542" s="86">
        <f t="shared" si="130"/>
        <v>0</v>
      </c>
      <c r="BG542" s="86">
        <f t="shared" si="131"/>
        <v>0</v>
      </c>
      <c r="BH542" s="86">
        <f t="shared" si="132"/>
        <v>0</v>
      </c>
      <c r="BI542" s="86">
        <f t="shared" si="133"/>
        <v>0</v>
      </c>
      <c r="BJ542" s="12" t="s">
        <v>88</v>
      </c>
      <c r="BK542" s="86">
        <f t="shared" si="134"/>
        <v>0</v>
      </c>
      <c r="BL542" s="12" t="s">
        <v>224</v>
      </c>
      <c r="BM542" s="145" t="s">
        <v>1186</v>
      </c>
    </row>
    <row r="543" spans="2:65" s="1" customFormat="1" ht="24.2" customHeight="1">
      <c r="B543" s="114"/>
      <c r="C543" s="162" t="s">
        <v>1187</v>
      </c>
      <c r="D543" s="162" t="s">
        <v>177</v>
      </c>
      <c r="E543" s="163" t="s">
        <v>1099</v>
      </c>
      <c r="F543" s="164" t="s">
        <v>1100</v>
      </c>
      <c r="G543" s="165" t="s">
        <v>1101</v>
      </c>
      <c r="H543" s="166">
        <v>1</v>
      </c>
      <c r="I543" s="146"/>
      <c r="J543" s="147">
        <f t="shared" si="125"/>
        <v>0</v>
      </c>
      <c r="K543" s="148"/>
      <c r="L543" s="149"/>
      <c r="M543" s="150" t="s">
        <v>1</v>
      </c>
      <c r="N543" s="151" t="s">
        <v>45</v>
      </c>
      <c r="P543" s="143">
        <f t="shared" si="126"/>
        <v>0</v>
      </c>
      <c r="Q543" s="143">
        <v>0.004</v>
      </c>
      <c r="R543" s="143">
        <f t="shared" si="127"/>
        <v>0.004</v>
      </c>
      <c r="S543" s="143">
        <v>0</v>
      </c>
      <c r="T543" s="144">
        <f t="shared" si="128"/>
        <v>0</v>
      </c>
      <c r="AR543" s="145" t="s">
        <v>196</v>
      </c>
      <c r="AT543" s="145" t="s">
        <v>177</v>
      </c>
      <c r="AU543" s="145" t="s">
        <v>88</v>
      </c>
      <c r="AY543" s="12" t="s">
        <v>156</v>
      </c>
      <c r="BE543" s="86">
        <f t="shared" si="129"/>
        <v>0</v>
      </c>
      <c r="BF543" s="86">
        <f t="shared" si="130"/>
        <v>0</v>
      </c>
      <c r="BG543" s="86">
        <f t="shared" si="131"/>
        <v>0</v>
      </c>
      <c r="BH543" s="86">
        <f t="shared" si="132"/>
        <v>0</v>
      </c>
      <c r="BI543" s="86">
        <f t="shared" si="133"/>
        <v>0</v>
      </c>
      <c r="BJ543" s="12" t="s">
        <v>88</v>
      </c>
      <c r="BK543" s="86">
        <f t="shared" si="134"/>
        <v>0</v>
      </c>
      <c r="BL543" s="12" t="s">
        <v>224</v>
      </c>
      <c r="BM543" s="145" t="s">
        <v>1188</v>
      </c>
    </row>
    <row r="544" spans="2:65" s="1" customFormat="1" ht="16.5" customHeight="1">
      <c r="B544" s="114"/>
      <c r="C544" s="162" t="s">
        <v>1189</v>
      </c>
      <c r="D544" s="162" t="s">
        <v>177</v>
      </c>
      <c r="E544" s="163" t="s">
        <v>1104</v>
      </c>
      <c r="F544" s="164" t="s">
        <v>1105</v>
      </c>
      <c r="G544" s="165" t="s">
        <v>160</v>
      </c>
      <c r="H544" s="166">
        <v>1</v>
      </c>
      <c r="I544" s="146"/>
      <c r="J544" s="147">
        <f t="shared" si="125"/>
        <v>0</v>
      </c>
      <c r="K544" s="148"/>
      <c r="L544" s="149"/>
      <c r="M544" s="150" t="s">
        <v>1</v>
      </c>
      <c r="N544" s="151" t="s">
        <v>45</v>
      </c>
      <c r="P544" s="143">
        <f t="shared" si="126"/>
        <v>0</v>
      </c>
      <c r="Q544" s="143">
        <v>0</v>
      </c>
      <c r="R544" s="143">
        <f t="shared" si="127"/>
        <v>0</v>
      </c>
      <c r="S544" s="143">
        <v>0</v>
      </c>
      <c r="T544" s="144">
        <f t="shared" si="128"/>
        <v>0</v>
      </c>
      <c r="AR544" s="145" t="s">
        <v>196</v>
      </c>
      <c r="AT544" s="145" t="s">
        <v>177</v>
      </c>
      <c r="AU544" s="145" t="s">
        <v>88</v>
      </c>
      <c r="AY544" s="12" t="s">
        <v>156</v>
      </c>
      <c r="BE544" s="86">
        <f t="shared" si="129"/>
        <v>0</v>
      </c>
      <c r="BF544" s="86">
        <f t="shared" si="130"/>
        <v>0</v>
      </c>
      <c r="BG544" s="86">
        <f t="shared" si="131"/>
        <v>0</v>
      </c>
      <c r="BH544" s="86">
        <f t="shared" si="132"/>
        <v>0</v>
      </c>
      <c r="BI544" s="86">
        <f t="shared" si="133"/>
        <v>0</v>
      </c>
      <c r="BJ544" s="12" t="s">
        <v>88</v>
      </c>
      <c r="BK544" s="86">
        <f t="shared" si="134"/>
        <v>0</v>
      </c>
      <c r="BL544" s="12" t="s">
        <v>224</v>
      </c>
      <c r="BM544" s="145" t="s">
        <v>1190</v>
      </c>
    </row>
    <row r="545" spans="2:65" s="1" customFormat="1" ht="16.5" customHeight="1">
      <c r="B545" s="114"/>
      <c r="C545" s="162" t="s">
        <v>1191</v>
      </c>
      <c r="D545" s="162" t="s">
        <v>177</v>
      </c>
      <c r="E545" s="163" t="s">
        <v>382</v>
      </c>
      <c r="F545" s="164" t="s">
        <v>383</v>
      </c>
      <c r="G545" s="165" t="s">
        <v>293</v>
      </c>
      <c r="H545" s="166">
        <v>33.1</v>
      </c>
      <c r="I545" s="146"/>
      <c r="J545" s="147">
        <f t="shared" si="125"/>
        <v>0</v>
      </c>
      <c r="K545" s="148"/>
      <c r="L545" s="149"/>
      <c r="M545" s="150" t="s">
        <v>1</v>
      </c>
      <c r="N545" s="151" t="s">
        <v>45</v>
      </c>
      <c r="P545" s="143">
        <f t="shared" si="126"/>
        <v>0</v>
      </c>
      <c r="Q545" s="143">
        <v>0.001</v>
      </c>
      <c r="R545" s="143">
        <f t="shared" si="127"/>
        <v>0.033100000000000004</v>
      </c>
      <c r="S545" s="143">
        <v>0</v>
      </c>
      <c r="T545" s="144">
        <f t="shared" si="128"/>
        <v>0</v>
      </c>
      <c r="AR545" s="145" t="s">
        <v>196</v>
      </c>
      <c r="AT545" s="145" t="s">
        <v>177</v>
      </c>
      <c r="AU545" s="145" t="s">
        <v>88</v>
      </c>
      <c r="AY545" s="12" t="s">
        <v>156</v>
      </c>
      <c r="BE545" s="86">
        <f t="shared" si="129"/>
        <v>0</v>
      </c>
      <c r="BF545" s="86">
        <f t="shared" si="130"/>
        <v>0</v>
      </c>
      <c r="BG545" s="86">
        <f t="shared" si="131"/>
        <v>0</v>
      </c>
      <c r="BH545" s="86">
        <f t="shared" si="132"/>
        <v>0</v>
      </c>
      <c r="BI545" s="86">
        <f t="shared" si="133"/>
        <v>0</v>
      </c>
      <c r="BJ545" s="12" t="s">
        <v>88</v>
      </c>
      <c r="BK545" s="86">
        <f t="shared" si="134"/>
        <v>0</v>
      </c>
      <c r="BL545" s="12" t="s">
        <v>224</v>
      </c>
      <c r="BM545" s="145" t="s">
        <v>1192</v>
      </c>
    </row>
    <row r="546" spans="2:65" s="1" customFormat="1" ht="24.2" customHeight="1">
      <c r="B546" s="114"/>
      <c r="C546" s="157" t="s">
        <v>1193</v>
      </c>
      <c r="D546" s="157" t="s">
        <v>157</v>
      </c>
      <c r="E546" s="158" t="s">
        <v>386</v>
      </c>
      <c r="F546" s="159" t="s">
        <v>387</v>
      </c>
      <c r="G546" s="160" t="s">
        <v>170</v>
      </c>
      <c r="H546" s="161">
        <v>2.5</v>
      </c>
      <c r="I546" s="139"/>
      <c r="J546" s="140">
        <f t="shared" si="125"/>
        <v>0</v>
      </c>
      <c r="K546" s="141"/>
      <c r="L546" s="29"/>
      <c r="M546" s="142" t="s">
        <v>1</v>
      </c>
      <c r="N546" s="113" t="s">
        <v>45</v>
      </c>
      <c r="P546" s="143">
        <f t="shared" si="126"/>
        <v>0</v>
      </c>
      <c r="Q546" s="143">
        <v>0</v>
      </c>
      <c r="R546" s="143">
        <f t="shared" si="127"/>
        <v>0</v>
      </c>
      <c r="S546" s="143">
        <v>0</v>
      </c>
      <c r="T546" s="144">
        <f t="shared" si="128"/>
        <v>0</v>
      </c>
      <c r="AR546" s="145" t="s">
        <v>224</v>
      </c>
      <c r="AT546" s="145" t="s">
        <v>157</v>
      </c>
      <c r="AU546" s="145" t="s">
        <v>88</v>
      </c>
      <c r="AY546" s="12" t="s">
        <v>156</v>
      </c>
      <c r="BE546" s="86">
        <f t="shared" si="129"/>
        <v>0</v>
      </c>
      <c r="BF546" s="86">
        <f t="shared" si="130"/>
        <v>0</v>
      </c>
      <c r="BG546" s="86">
        <f t="shared" si="131"/>
        <v>0</v>
      </c>
      <c r="BH546" s="86">
        <f t="shared" si="132"/>
        <v>0</v>
      </c>
      <c r="BI546" s="86">
        <f t="shared" si="133"/>
        <v>0</v>
      </c>
      <c r="BJ546" s="12" t="s">
        <v>88</v>
      </c>
      <c r="BK546" s="86">
        <f t="shared" si="134"/>
        <v>0</v>
      </c>
      <c r="BL546" s="12" t="s">
        <v>224</v>
      </c>
      <c r="BM546" s="145" t="s">
        <v>1194</v>
      </c>
    </row>
    <row r="547" spans="2:65" s="1" customFormat="1" ht="24.2" customHeight="1">
      <c r="B547" s="114"/>
      <c r="C547" s="157" t="s">
        <v>1195</v>
      </c>
      <c r="D547" s="157" t="s">
        <v>157</v>
      </c>
      <c r="E547" s="158" t="s">
        <v>390</v>
      </c>
      <c r="F547" s="159" t="s">
        <v>391</v>
      </c>
      <c r="G547" s="160" t="s">
        <v>170</v>
      </c>
      <c r="H547" s="161">
        <v>23.5</v>
      </c>
      <c r="I547" s="139"/>
      <c r="J547" s="140">
        <f t="shared" si="125"/>
        <v>0</v>
      </c>
      <c r="K547" s="141"/>
      <c r="L547" s="29"/>
      <c r="M547" s="142" t="s">
        <v>1</v>
      </c>
      <c r="N547" s="113" t="s">
        <v>45</v>
      </c>
      <c r="P547" s="143">
        <f t="shared" si="126"/>
        <v>0</v>
      </c>
      <c r="Q547" s="143">
        <v>0</v>
      </c>
      <c r="R547" s="143">
        <f t="shared" si="127"/>
        <v>0</v>
      </c>
      <c r="S547" s="143">
        <v>0</v>
      </c>
      <c r="T547" s="144">
        <f t="shared" si="128"/>
        <v>0</v>
      </c>
      <c r="AR547" s="145" t="s">
        <v>224</v>
      </c>
      <c r="AT547" s="145" t="s">
        <v>157</v>
      </c>
      <c r="AU547" s="145" t="s">
        <v>88</v>
      </c>
      <c r="AY547" s="12" t="s">
        <v>156</v>
      </c>
      <c r="BE547" s="86">
        <f t="shared" si="129"/>
        <v>0</v>
      </c>
      <c r="BF547" s="86">
        <f t="shared" si="130"/>
        <v>0</v>
      </c>
      <c r="BG547" s="86">
        <f t="shared" si="131"/>
        <v>0</v>
      </c>
      <c r="BH547" s="86">
        <f t="shared" si="132"/>
        <v>0</v>
      </c>
      <c r="BI547" s="86">
        <f t="shared" si="133"/>
        <v>0</v>
      </c>
      <c r="BJ547" s="12" t="s">
        <v>88</v>
      </c>
      <c r="BK547" s="86">
        <f t="shared" si="134"/>
        <v>0</v>
      </c>
      <c r="BL547" s="12" t="s">
        <v>224</v>
      </c>
      <c r="BM547" s="145" t="s">
        <v>1196</v>
      </c>
    </row>
    <row r="548" spans="2:65" s="1" customFormat="1" ht="24.2" customHeight="1">
      <c r="B548" s="114"/>
      <c r="C548" s="162" t="s">
        <v>1197</v>
      </c>
      <c r="D548" s="162" t="s">
        <v>177</v>
      </c>
      <c r="E548" s="163" t="s">
        <v>394</v>
      </c>
      <c r="F548" s="164" t="s">
        <v>395</v>
      </c>
      <c r="G548" s="165" t="s">
        <v>160</v>
      </c>
      <c r="H548" s="166">
        <v>1</v>
      </c>
      <c r="I548" s="146"/>
      <c r="J548" s="147">
        <f t="shared" si="125"/>
        <v>0</v>
      </c>
      <c r="K548" s="148"/>
      <c r="L548" s="149"/>
      <c r="M548" s="150" t="s">
        <v>1</v>
      </c>
      <c r="N548" s="151" t="s">
        <v>45</v>
      </c>
      <c r="P548" s="143">
        <f t="shared" si="126"/>
        <v>0</v>
      </c>
      <c r="Q548" s="143">
        <v>0.00015</v>
      </c>
      <c r="R548" s="143">
        <f t="shared" si="127"/>
        <v>0.00015</v>
      </c>
      <c r="S548" s="143">
        <v>0</v>
      </c>
      <c r="T548" s="144">
        <f t="shared" si="128"/>
        <v>0</v>
      </c>
      <c r="AR548" s="145" t="s">
        <v>196</v>
      </c>
      <c r="AT548" s="145" t="s">
        <v>177</v>
      </c>
      <c r="AU548" s="145" t="s">
        <v>88</v>
      </c>
      <c r="AY548" s="12" t="s">
        <v>156</v>
      </c>
      <c r="BE548" s="86">
        <f t="shared" si="129"/>
        <v>0</v>
      </c>
      <c r="BF548" s="86">
        <f t="shared" si="130"/>
        <v>0</v>
      </c>
      <c r="BG548" s="86">
        <f t="shared" si="131"/>
        <v>0</v>
      </c>
      <c r="BH548" s="86">
        <f t="shared" si="132"/>
        <v>0</v>
      </c>
      <c r="BI548" s="86">
        <f t="shared" si="133"/>
        <v>0</v>
      </c>
      <c r="BJ548" s="12" t="s">
        <v>88</v>
      </c>
      <c r="BK548" s="86">
        <f t="shared" si="134"/>
        <v>0</v>
      </c>
      <c r="BL548" s="12" t="s">
        <v>224</v>
      </c>
      <c r="BM548" s="145" t="s">
        <v>1198</v>
      </c>
    </row>
    <row r="549" spans="2:65" s="1" customFormat="1" ht="16.5" customHeight="1">
      <c r="B549" s="114"/>
      <c r="C549" s="157" t="s">
        <v>1199</v>
      </c>
      <c r="D549" s="157" t="s">
        <v>157</v>
      </c>
      <c r="E549" s="158" t="s">
        <v>398</v>
      </c>
      <c r="F549" s="159" t="s">
        <v>399</v>
      </c>
      <c r="G549" s="160" t="s">
        <v>160</v>
      </c>
      <c r="H549" s="161">
        <v>2</v>
      </c>
      <c r="I549" s="139"/>
      <c r="J549" s="140">
        <f t="shared" si="125"/>
        <v>0</v>
      </c>
      <c r="K549" s="141"/>
      <c r="L549" s="29"/>
      <c r="M549" s="142" t="s">
        <v>1</v>
      </c>
      <c r="N549" s="113" t="s">
        <v>45</v>
      </c>
      <c r="P549" s="143">
        <f t="shared" si="126"/>
        <v>0</v>
      </c>
      <c r="Q549" s="143">
        <v>0</v>
      </c>
      <c r="R549" s="143">
        <f t="shared" si="127"/>
        <v>0</v>
      </c>
      <c r="S549" s="143">
        <v>0</v>
      </c>
      <c r="T549" s="144">
        <f t="shared" si="128"/>
        <v>0</v>
      </c>
      <c r="AR549" s="145" t="s">
        <v>224</v>
      </c>
      <c r="AT549" s="145" t="s">
        <v>157</v>
      </c>
      <c r="AU549" s="145" t="s">
        <v>88</v>
      </c>
      <c r="AY549" s="12" t="s">
        <v>156</v>
      </c>
      <c r="BE549" s="86">
        <f t="shared" si="129"/>
        <v>0</v>
      </c>
      <c r="BF549" s="86">
        <f t="shared" si="130"/>
        <v>0</v>
      </c>
      <c r="BG549" s="86">
        <f t="shared" si="131"/>
        <v>0</v>
      </c>
      <c r="BH549" s="86">
        <f t="shared" si="132"/>
        <v>0</v>
      </c>
      <c r="BI549" s="86">
        <f t="shared" si="133"/>
        <v>0</v>
      </c>
      <c r="BJ549" s="12" t="s">
        <v>88</v>
      </c>
      <c r="BK549" s="86">
        <f t="shared" si="134"/>
        <v>0</v>
      </c>
      <c r="BL549" s="12" t="s">
        <v>224</v>
      </c>
      <c r="BM549" s="145" t="s">
        <v>1200</v>
      </c>
    </row>
    <row r="550" spans="2:65" s="1" customFormat="1" ht="24.2" customHeight="1">
      <c r="B550" s="114"/>
      <c r="C550" s="162" t="s">
        <v>1201</v>
      </c>
      <c r="D550" s="162" t="s">
        <v>177</v>
      </c>
      <c r="E550" s="163" t="s">
        <v>402</v>
      </c>
      <c r="F550" s="164" t="s">
        <v>403</v>
      </c>
      <c r="G550" s="165" t="s">
        <v>160</v>
      </c>
      <c r="H550" s="166">
        <v>1</v>
      </c>
      <c r="I550" s="146"/>
      <c r="J550" s="147">
        <f t="shared" si="125"/>
        <v>0</v>
      </c>
      <c r="K550" s="148"/>
      <c r="L550" s="149"/>
      <c r="M550" s="150" t="s">
        <v>1</v>
      </c>
      <c r="N550" s="151" t="s">
        <v>45</v>
      </c>
      <c r="P550" s="143">
        <f t="shared" si="126"/>
        <v>0</v>
      </c>
      <c r="Q550" s="143">
        <v>0.00015</v>
      </c>
      <c r="R550" s="143">
        <f t="shared" si="127"/>
        <v>0.00015</v>
      </c>
      <c r="S550" s="143">
        <v>0</v>
      </c>
      <c r="T550" s="144">
        <f t="shared" si="128"/>
        <v>0</v>
      </c>
      <c r="AR550" s="145" t="s">
        <v>196</v>
      </c>
      <c r="AT550" s="145" t="s">
        <v>177</v>
      </c>
      <c r="AU550" s="145" t="s">
        <v>88</v>
      </c>
      <c r="AY550" s="12" t="s">
        <v>156</v>
      </c>
      <c r="BE550" s="86">
        <f t="shared" si="129"/>
        <v>0</v>
      </c>
      <c r="BF550" s="86">
        <f t="shared" si="130"/>
        <v>0</v>
      </c>
      <c r="BG550" s="86">
        <f t="shared" si="131"/>
        <v>0</v>
      </c>
      <c r="BH550" s="86">
        <f t="shared" si="132"/>
        <v>0</v>
      </c>
      <c r="BI550" s="86">
        <f t="shared" si="133"/>
        <v>0</v>
      </c>
      <c r="BJ550" s="12" t="s">
        <v>88</v>
      </c>
      <c r="BK550" s="86">
        <f t="shared" si="134"/>
        <v>0</v>
      </c>
      <c r="BL550" s="12" t="s">
        <v>224</v>
      </c>
      <c r="BM550" s="145" t="s">
        <v>1202</v>
      </c>
    </row>
    <row r="551" spans="2:63" s="10" customFormat="1" ht="25.9" customHeight="1">
      <c r="B551" s="129"/>
      <c r="D551" s="130" t="s">
        <v>79</v>
      </c>
      <c r="E551" s="131" t="s">
        <v>1203</v>
      </c>
      <c r="F551" s="131" t="s">
        <v>1204</v>
      </c>
      <c r="I551" s="132"/>
      <c r="J551" s="133">
        <f>BK551</f>
        <v>0</v>
      </c>
      <c r="L551" s="129"/>
      <c r="M551" s="134"/>
      <c r="P551" s="135">
        <f>SUM(P552:P570)</f>
        <v>0</v>
      </c>
      <c r="R551" s="135">
        <f>SUM(R552:R570)</f>
        <v>0.050272000000000004</v>
      </c>
      <c r="T551" s="136">
        <f>SUM(T552:T570)</f>
        <v>2.0916</v>
      </c>
      <c r="AR551" s="130" t="s">
        <v>88</v>
      </c>
      <c r="AT551" s="137" t="s">
        <v>79</v>
      </c>
      <c r="AU551" s="137" t="s">
        <v>80</v>
      </c>
      <c r="AY551" s="130" t="s">
        <v>156</v>
      </c>
      <c r="BK551" s="138">
        <f>SUM(BK552:BK570)</f>
        <v>0</v>
      </c>
    </row>
    <row r="552" spans="2:65" s="1" customFormat="1" ht="24.2" customHeight="1">
      <c r="B552" s="114"/>
      <c r="C552" s="162" t="s">
        <v>1205</v>
      </c>
      <c r="D552" s="162" t="s">
        <v>177</v>
      </c>
      <c r="E552" s="163" t="s">
        <v>1206</v>
      </c>
      <c r="F552" s="164" t="s">
        <v>1207</v>
      </c>
      <c r="G552" s="165" t="s">
        <v>160</v>
      </c>
      <c r="H552" s="166">
        <v>5.5</v>
      </c>
      <c r="I552" s="146"/>
      <c r="J552" s="147">
        <f aca="true" t="shared" si="135" ref="J552:J570">ROUND(I552*H552,2)</f>
        <v>0</v>
      </c>
      <c r="K552" s="148"/>
      <c r="L552" s="149"/>
      <c r="M552" s="150" t="s">
        <v>1</v>
      </c>
      <c r="N552" s="151" t="s">
        <v>45</v>
      </c>
      <c r="P552" s="143">
        <f aca="true" t="shared" si="136" ref="P552:P570">O552*H552</f>
        <v>0</v>
      </c>
      <c r="Q552" s="143">
        <v>0</v>
      </c>
      <c r="R552" s="143">
        <f aca="true" t="shared" si="137" ref="R552:R570">Q552*H552</f>
        <v>0</v>
      </c>
      <c r="S552" s="143">
        <v>0</v>
      </c>
      <c r="T552" s="144">
        <f aca="true" t="shared" si="138" ref="T552:T570">S552*H552</f>
        <v>0</v>
      </c>
      <c r="AR552" s="145" t="s">
        <v>196</v>
      </c>
      <c r="AT552" s="145" t="s">
        <v>177</v>
      </c>
      <c r="AU552" s="145" t="s">
        <v>88</v>
      </c>
      <c r="AY552" s="12" t="s">
        <v>156</v>
      </c>
      <c r="BE552" s="86">
        <f aca="true" t="shared" si="139" ref="BE552:BE570">IF(N552="základní",J552,0)</f>
        <v>0</v>
      </c>
      <c r="BF552" s="86">
        <f aca="true" t="shared" si="140" ref="BF552:BF570">IF(N552="snížená",J552,0)</f>
        <v>0</v>
      </c>
      <c r="BG552" s="86">
        <f aca="true" t="shared" si="141" ref="BG552:BG570">IF(N552="zákl. přenesená",J552,0)</f>
        <v>0</v>
      </c>
      <c r="BH552" s="86">
        <f aca="true" t="shared" si="142" ref="BH552:BH570">IF(N552="sníž. přenesená",J552,0)</f>
        <v>0</v>
      </c>
      <c r="BI552" s="86">
        <f aca="true" t="shared" si="143" ref="BI552:BI570">IF(N552="nulová",J552,0)</f>
        <v>0</v>
      </c>
      <c r="BJ552" s="12" t="s">
        <v>88</v>
      </c>
      <c r="BK552" s="86">
        <f aca="true" t="shared" si="144" ref="BK552:BK570">ROUND(I552*H552,2)</f>
        <v>0</v>
      </c>
      <c r="BL552" s="12" t="s">
        <v>224</v>
      </c>
      <c r="BM552" s="145" t="s">
        <v>1208</v>
      </c>
    </row>
    <row r="553" spans="2:65" s="1" customFormat="1" ht="24.2" customHeight="1">
      <c r="B553" s="114"/>
      <c r="C553" s="157" t="s">
        <v>1209</v>
      </c>
      <c r="D553" s="157" t="s">
        <v>157</v>
      </c>
      <c r="E553" s="158" t="s">
        <v>1210</v>
      </c>
      <c r="F553" s="159" t="s">
        <v>1211</v>
      </c>
      <c r="G553" s="160" t="s">
        <v>160</v>
      </c>
      <c r="H553" s="161">
        <v>1</v>
      </c>
      <c r="I553" s="139"/>
      <c r="J553" s="140">
        <f t="shared" si="135"/>
        <v>0</v>
      </c>
      <c r="K553" s="141"/>
      <c r="L553" s="29"/>
      <c r="M553" s="142" t="s">
        <v>1</v>
      </c>
      <c r="N553" s="113" t="s">
        <v>45</v>
      </c>
      <c r="P553" s="143">
        <f t="shared" si="136"/>
        <v>0</v>
      </c>
      <c r="Q553" s="143">
        <v>0</v>
      </c>
      <c r="R553" s="143">
        <f t="shared" si="137"/>
        <v>0</v>
      </c>
      <c r="S553" s="143">
        <v>0</v>
      </c>
      <c r="T553" s="144">
        <f t="shared" si="138"/>
        <v>0</v>
      </c>
      <c r="AR553" s="145" t="s">
        <v>161</v>
      </c>
      <c r="AT553" s="145" t="s">
        <v>157</v>
      </c>
      <c r="AU553" s="145" t="s">
        <v>88</v>
      </c>
      <c r="AY553" s="12" t="s">
        <v>156</v>
      </c>
      <c r="BE553" s="86">
        <f t="shared" si="139"/>
        <v>0</v>
      </c>
      <c r="BF553" s="86">
        <f t="shared" si="140"/>
        <v>0</v>
      </c>
      <c r="BG553" s="86">
        <f t="shared" si="141"/>
        <v>0</v>
      </c>
      <c r="BH553" s="86">
        <f t="shared" si="142"/>
        <v>0</v>
      </c>
      <c r="BI553" s="86">
        <f t="shared" si="143"/>
        <v>0</v>
      </c>
      <c r="BJ553" s="12" t="s">
        <v>88</v>
      </c>
      <c r="BK553" s="86">
        <f t="shared" si="144"/>
        <v>0</v>
      </c>
      <c r="BL553" s="12" t="s">
        <v>161</v>
      </c>
      <c r="BM553" s="145" t="s">
        <v>1212</v>
      </c>
    </row>
    <row r="554" spans="2:65" s="1" customFormat="1" ht="24.2" customHeight="1">
      <c r="B554" s="114"/>
      <c r="C554" s="157" t="s">
        <v>1213</v>
      </c>
      <c r="D554" s="157" t="s">
        <v>157</v>
      </c>
      <c r="E554" s="158" t="s">
        <v>1214</v>
      </c>
      <c r="F554" s="159" t="s">
        <v>1215</v>
      </c>
      <c r="G554" s="160" t="s">
        <v>160</v>
      </c>
      <c r="H554" s="161">
        <v>1</v>
      </c>
      <c r="I554" s="139"/>
      <c r="J554" s="140">
        <f t="shared" si="135"/>
        <v>0</v>
      </c>
      <c r="K554" s="141"/>
      <c r="L554" s="29"/>
      <c r="M554" s="142" t="s">
        <v>1</v>
      </c>
      <c r="N554" s="113" t="s">
        <v>45</v>
      </c>
      <c r="P554" s="143">
        <f t="shared" si="136"/>
        <v>0</v>
      </c>
      <c r="Q554" s="143">
        <v>0</v>
      </c>
      <c r="R554" s="143">
        <f t="shared" si="137"/>
        <v>0</v>
      </c>
      <c r="S554" s="143">
        <v>0</v>
      </c>
      <c r="T554" s="144">
        <f t="shared" si="138"/>
        <v>0</v>
      </c>
      <c r="AR554" s="145" t="s">
        <v>161</v>
      </c>
      <c r="AT554" s="145" t="s">
        <v>157</v>
      </c>
      <c r="AU554" s="145" t="s">
        <v>88</v>
      </c>
      <c r="AY554" s="12" t="s">
        <v>156</v>
      </c>
      <c r="BE554" s="86">
        <f t="shared" si="139"/>
        <v>0</v>
      </c>
      <c r="BF554" s="86">
        <f t="shared" si="140"/>
        <v>0</v>
      </c>
      <c r="BG554" s="86">
        <f t="shared" si="141"/>
        <v>0</v>
      </c>
      <c r="BH554" s="86">
        <f t="shared" si="142"/>
        <v>0</v>
      </c>
      <c r="BI554" s="86">
        <f t="shared" si="143"/>
        <v>0</v>
      </c>
      <c r="BJ554" s="12" t="s">
        <v>88</v>
      </c>
      <c r="BK554" s="86">
        <f t="shared" si="144"/>
        <v>0</v>
      </c>
      <c r="BL554" s="12" t="s">
        <v>161</v>
      </c>
      <c r="BM554" s="145" t="s">
        <v>1216</v>
      </c>
    </row>
    <row r="555" spans="2:65" s="1" customFormat="1" ht="24.2" customHeight="1">
      <c r="B555" s="114"/>
      <c r="C555" s="157" t="s">
        <v>1217</v>
      </c>
      <c r="D555" s="157" t="s">
        <v>157</v>
      </c>
      <c r="E555" s="158" t="s">
        <v>1218</v>
      </c>
      <c r="F555" s="159" t="s">
        <v>1219</v>
      </c>
      <c r="G555" s="160" t="s">
        <v>180</v>
      </c>
      <c r="H555" s="161">
        <v>0.4</v>
      </c>
      <c r="I555" s="139"/>
      <c r="J555" s="140">
        <f t="shared" si="135"/>
        <v>0</v>
      </c>
      <c r="K555" s="141"/>
      <c r="L555" s="29"/>
      <c r="M555" s="142" t="s">
        <v>1</v>
      </c>
      <c r="N555" s="113" t="s">
        <v>45</v>
      </c>
      <c r="P555" s="143">
        <f t="shared" si="136"/>
        <v>0</v>
      </c>
      <c r="Q555" s="143">
        <v>0.00193</v>
      </c>
      <c r="R555" s="143">
        <f t="shared" si="137"/>
        <v>0.0007720000000000001</v>
      </c>
      <c r="S555" s="143">
        <v>0</v>
      </c>
      <c r="T555" s="144">
        <f t="shared" si="138"/>
        <v>0</v>
      </c>
      <c r="AR555" s="145" t="s">
        <v>161</v>
      </c>
      <c r="AT555" s="145" t="s">
        <v>157</v>
      </c>
      <c r="AU555" s="145" t="s">
        <v>88</v>
      </c>
      <c r="AY555" s="12" t="s">
        <v>156</v>
      </c>
      <c r="BE555" s="86">
        <f t="shared" si="139"/>
        <v>0</v>
      </c>
      <c r="BF555" s="86">
        <f t="shared" si="140"/>
        <v>0</v>
      </c>
      <c r="BG555" s="86">
        <f t="shared" si="141"/>
        <v>0</v>
      </c>
      <c r="BH555" s="86">
        <f t="shared" si="142"/>
        <v>0</v>
      </c>
      <c r="BI555" s="86">
        <f t="shared" si="143"/>
        <v>0</v>
      </c>
      <c r="BJ555" s="12" t="s">
        <v>88</v>
      </c>
      <c r="BK555" s="86">
        <f t="shared" si="144"/>
        <v>0</v>
      </c>
      <c r="BL555" s="12" t="s">
        <v>161</v>
      </c>
      <c r="BM555" s="145" t="s">
        <v>1220</v>
      </c>
    </row>
    <row r="556" spans="2:65" s="1" customFormat="1" ht="16.5" customHeight="1">
      <c r="B556" s="114"/>
      <c r="C556" s="157" t="s">
        <v>1221</v>
      </c>
      <c r="D556" s="157" t="s">
        <v>157</v>
      </c>
      <c r="E556" s="158" t="s">
        <v>1222</v>
      </c>
      <c r="F556" s="159" t="s">
        <v>1223</v>
      </c>
      <c r="G556" s="160" t="s">
        <v>160</v>
      </c>
      <c r="H556" s="161">
        <v>5</v>
      </c>
      <c r="I556" s="139"/>
      <c r="J556" s="140">
        <f t="shared" si="135"/>
        <v>0</v>
      </c>
      <c r="K556" s="141"/>
      <c r="L556" s="29"/>
      <c r="M556" s="142" t="s">
        <v>1</v>
      </c>
      <c r="N556" s="113" t="s">
        <v>45</v>
      </c>
      <c r="P556" s="143">
        <f t="shared" si="136"/>
        <v>0</v>
      </c>
      <c r="Q556" s="143">
        <v>0.0099</v>
      </c>
      <c r="R556" s="143">
        <f t="shared" si="137"/>
        <v>0.0495</v>
      </c>
      <c r="S556" s="143">
        <v>0</v>
      </c>
      <c r="T556" s="144">
        <f t="shared" si="138"/>
        <v>0</v>
      </c>
      <c r="AR556" s="145" t="s">
        <v>209</v>
      </c>
      <c r="AT556" s="145" t="s">
        <v>157</v>
      </c>
      <c r="AU556" s="145" t="s">
        <v>88</v>
      </c>
      <c r="AY556" s="12" t="s">
        <v>156</v>
      </c>
      <c r="BE556" s="86">
        <f t="shared" si="139"/>
        <v>0</v>
      </c>
      <c r="BF556" s="86">
        <f t="shared" si="140"/>
        <v>0</v>
      </c>
      <c r="BG556" s="86">
        <f t="shared" si="141"/>
        <v>0</v>
      </c>
      <c r="BH556" s="86">
        <f t="shared" si="142"/>
        <v>0</v>
      </c>
      <c r="BI556" s="86">
        <f t="shared" si="143"/>
        <v>0</v>
      </c>
      <c r="BJ556" s="12" t="s">
        <v>88</v>
      </c>
      <c r="BK556" s="86">
        <f t="shared" si="144"/>
        <v>0</v>
      </c>
      <c r="BL556" s="12" t="s">
        <v>209</v>
      </c>
      <c r="BM556" s="145" t="s">
        <v>1224</v>
      </c>
    </row>
    <row r="557" spans="2:65" s="1" customFormat="1" ht="16.5" customHeight="1">
      <c r="B557" s="114"/>
      <c r="C557" s="157" t="s">
        <v>1225</v>
      </c>
      <c r="D557" s="157" t="s">
        <v>157</v>
      </c>
      <c r="E557" s="158" t="s">
        <v>1226</v>
      </c>
      <c r="F557" s="159" t="s">
        <v>1227</v>
      </c>
      <c r="G557" s="160" t="s">
        <v>160</v>
      </c>
      <c r="H557" s="161">
        <v>6</v>
      </c>
      <c r="I557" s="139"/>
      <c r="J557" s="140">
        <f t="shared" si="135"/>
        <v>0</v>
      </c>
      <c r="K557" s="141"/>
      <c r="L557" s="29"/>
      <c r="M557" s="142" t="s">
        <v>1</v>
      </c>
      <c r="N557" s="113" t="s">
        <v>45</v>
      </c>
      <c r="P557" s="143">
        <f t="shared" si="136"/>
        <v>0</v>
      </c>
      <c r="Q557" s="143">
        <v>0</v>
      </c>
      <c r="R557" s="143">
        <f t="shared" si="137"/>
        <v>0</v>
      </c>
      <c r="S557" s="143">
        <v>0</v>
      </c>
      <c r="T557" s="144">
        <f t="shared" si="138"/>
        <v>0</v>
      </c>
      <c r="AR557" s="145" t="s">
        <v>161</v>
      </c>
      <c r="AT557" s="145" t="s">
        <v>157</v>
      </c>
      <c r="AU557" s="145" t="s">
        <v>88</v>
      </c>
      <c r="AY557" s="12" t="s">
        <v>156</v>
      </c>
      <c r="BE557" s="86">
        <f t="shared" si="139"/>
        <v>0</v>
      </c>
      <c r="BF557" s="86">
        <f t="shared" si="140"/>
        <v>0</v>
      </c>
      <c r="BG557" s="86">
        <f t="shared" si="141"/>
        <v>0</v>
      </c>
      <c r="BH557" s="86">
        <f t="shared" si="142"/>
        <v>0</v>
      </c>
      <c r="BI557" s="86">
        <f t="shared" si="143"/>
        <v>0</v>
      </c>
      <c r="BJ557" s="12" t="s">
        <v>88</v>
      </c>
      <c r="BK557" s="86">
        <f t="shared" si="144"/>
        <v>0</v>
      </c>
      <c r="BL557" s="12" t="s">
        <v>161</v>
      </c>
      <c r="BM557" s="145" t="s">
        <v>1228</v>
      </c>
    </row>
    <row r="558" spans="2:65" s="1" customFormat="1" ht="24.2" customHeight="1">
      <c r="B558" s="114"/>
      <c r="C558" s="157" t="s">
        <v>1229</v>
      </c>
      <c r="D558" s="157" t="s">
        <v>157</v>
      </c>
      <c r="E558" s="158" t="s">
        <v>1230</v>
      </c>
      <c r="F558" s="159" t="s">
        <v>1231</v>
      </c>
      <c r="G558" s="160" t="s">
        <v>160</v>
      </c>
      <c r="H558" s="161">
        <v>5</v>
      </c>
      <c r="I558" s="139"/>
      <c r="J558" s="140">
        <f t="shared" si="135"/>
        <v>0</v>
      </c>
      <c r="K558" s="141"/>
      <c r="L558" s="29"/>
      <c r="M558" s="142" t="s">
        <v>1</v>
      </c>
      <c r="N558" s="113" t="s">
        <v>45</v>
      </c>
      <c r="P558" s="143">
        <f t="shared" si="136"/>
        <v>0</v>
      </c>
      <c r="Q558" s="143">
        <v>0</v>
      </c>
      <c r="R558" s="143">
        <f t="shared" si="137"/>
        <v>0</v>
      </c>
      <c r="S558" s="143">
        <v>0</v>
      </c>
      <c r="T558" s="144">
        <f t="shared" si="138"/>
        <v>0</v>
      </c>
      <c r="AR558" s="145" t="s">
        <v>161</v>
      </c>
      <c r="AT558" s="145" t="s">
        <v>157</v>
      </c>
      <c r="AU558" s="145" t="s">
        <v>88</v>
      </c>
      <c r="AY558" s="12" t="s">
        <v>156</v>
      </c>
      <c r="BE558" s="86">
        <f t="shared" si="139"/>
        <v>0</v>
      </c>
      <c r="BF558" s="86">
        <f t="shared" si="140"/>
        <v>0</v>
      </c>
      <c r="BG558" s="86">
        <f t="shared" si="141"/>
        <v>0</v>
      </c>
      <c r="BH558" s="86">
        <f t="shared" si="142"/>
        <v>0</v>
      </c>
      <c r="BI558" s="86">
        <f t="shared" si="143"/>
        <v>0</v>
      </c>
      <c r="BJ558" s="12" t="s">
        <v>88</v>
      </c>
      <c r="BK558" s="86">
        <f t="shared" si="144"/>
        <v>0</v>
      </c>
      <c r="BL558" s="12" t="s">
        <v>161</v>
      </c>
      <c r="BM558" s="145" t="s">
        <v>1232</v>
      </c>
    </row>
    <row r="559" spans="2:65" s="1" customFormat="1" ht="24.2" customHeight="1">
      <c r="B559" s="114"/>
      <c r="C559" s="157" t="s">
        <v>1233</v>
      </c>
      <c r="D559" s="157" t="s">
        <v>157</v>
      </c>
      <c r="E559" s="158" t="s">
        <v>1234</v>
      </c>
      <c r="F559" s="159" t="s">
        <v>1235</v>
      </c>
      <c r="G559" s="160" t="s">
        <v>160</v>
      </c>
      <c r="H559" s="161">
        <v>2</v>
      </c>
      <c r="I559" s="139"/>
      <c r="J559" s="140">
        <f t="shared" si="135"/>
        <v>0</v>
      </c>
      <c r="K559" s="141"/>
      <c r="L559" s="29"/>
      <c r="M559" s="142" t="s">
        <v>1</v>
      </c>
      <c r="N559" s="113" t="s">
        <v>45</v>
      </c>
      <c r="P559" s="143">
        <f t="shared" si="136"/>
        <v>0</v>
      </c>
      <c r="Q559" s="143">
        <v>0</v>
      </c>
      <c r="R559" s="143">
        <f t="shared" si="137"/>
        <v>0</v>
      </c>
      <c r="S559" s="143">
        <v>0.1</v>
      </c>
      <c r="T559" s="144">
        <f t="shared" si="138"/>
        <v>0.2</v>
      </c>
      <c r="AR559" s="145" t="s">
        <v>161</v>
      </c>
      <c r="AT559" s="145" t="s">
        <v>157</v>
      </c>
      <c r="AU559" s="145" t="s">
        <v>88</v>
      </c>
      <c r="AY559" s="12" t="s">
        <v>156</v>
      </c>
      <c r="BE559" s="86">
        <f t="shared" si="139"/>
        <v>0</v>
      </c>
      <c r="BF559" s="86">
        <f t="shared" si="140"/>
        <v>0</v>
      </c>
      <c r="BG559" s="86">
        <f t="shared" si="141"/>
        <v>0</v>
      </c>
      <c r="BH559" s="86">
        <f t="shared" si="142"/>
        <v>0</v>
      </c>
      <c r="BI559" s="86">
        <f t="shared" si="143"/>
        <v>0</v>
      </c>
      <c r="BJ559" s="12" t="s">
        <v>88</v>
      </c>
      <c r="BK559" s="86">
        <f t="shared" si="144"/>
        <v>0</v>
      </c>
      <c r="BL559" s="12" t="s">
        <v>161</v>
      </c>
      <c r="BM559" s="145" t="s">
        <v>1236</v>
      </c>
    </row>
    <row r="560" spans="2:65" s="1" customFormat="1" ht="24.2" customHeight="1">
      <c r="B560" s="114"/>
      <c r="C560" s="157" t="s">
        <v>1237</v>
      </c>
      <c r="D560" s="157" t="s">
        <v>157</v>
      </c>
      <c r="E560" s="158" t="s">
        <v>1238</v>
      </c>
      <c r="F560" s="159" t="s">
        <v>1239</v>
      </c>
      <c r="G560" s="160" t="s">
        <v>160</v>
      </c>
      <c r="H560" s="161">
        <v>1</v>
      </c>
      <c r="I560" s="139"/>
      <c r="J560" s="140">
        <f t="shared" si="135"/>
        <v>0</v>
      </c>
      <c r="K560" s="141"/>
      <c r="L560" s="29"/>
      <c r="M560" s="142" t="s">
        <v>1</v>
      </c>
      <c r="N560" s="113" t="s">
        <v>45</v>
      </c>
      <c r="P560" s="143">
        <f t="shared" si="136"/>
        <v>0</v>
      </c>
      <c r="Q560" s="143">
        <v>0</v>
      </c>
      <c r="R560" s="143">
        <f t="shared" si="137"/>
        <v>0</v>
      </c>
      <c r="S560" s="143">
        <v>0.13</v>
      </c>
      <c r="T560" s="144">
        <f t="shared" si="138"/>
        <v>0.13</v>
      </c>
      <c r="AR560" s="145" t="s">
        <v>161</v>
      </c>
      <c r="AT560" s="145" t="s">
        <v>157</v>
      </c>
      <c r="AU560" s="145" t="s">
        <v>88</v>
      </c>
      <c r="AY560" s="12" t="s">
        <v>156</v>
      </c>
      <c r="BE560" s="86">
        <f t="shared" si="139"/>
        <v>0</v>
      </c>
      <c r="BF560" s="86">
        <f t="shared" si="140"/>
        <v>0</v>
      </c>
      <c r="BG560" s="86">
        <f t="shared" si="141"/>
        <v>0</v>
      </c>
      <c r="BH560" s="86">
        <f t="shared" si="142"/>
        <v>0</v>
      </c>
      <c r="BI560" s="86">
        <f t="shared" si="143"/>
        <v>0</v>
      </c>
      <c r="BJ560" s="12" t="s">
        <v>88</v>
      </c>
      <c r="BK560" s="86">
        <f t="shared" si="144"/>
        <v>0</v>
      </c>
      <c r="BL560" s="12" t="s">
        <v>161</v>
      </c>
      <c r="BM560" s="145" t="s">
        <v>1240</v>
      </c>
    </row>
    <row r="561" spans="2:65" s="1" customFormat="1" ht="21.75" customHeight="1">
      <c r="B561" s="114"/>
      <c r="C561" s="157" t="s">
        <v>1241</v>
      </c>
      <c r="D561" s="157" t="s">
        <v>157</v>
      </c>
      <c r="E561" s="158" t="s">
        <v>1242</v>
      </c>
      <c r="F561" s="159" t="s">
        <v>1243</v>
      </c>
      <c r="G561" s="160" t="s">
        <v>160</v>
      </c>
      <c r="H561" s="161">
        <v>18</v>
      </c>
      <c r="I561" s="139"/>
      <c r="J561" s="140">
        <f t="shared" si="135"/>
        <v>0</v>
      </c>
      <c r="K561" s="141"/>
      <c r="L561" s="29"/>
      <c r="M561" s="142" t="s">
        <v>1</v>
      </c>
      <c r="N561" s="113" t="s">
        <v>45</v>
      </c>
      <c r="P561" s="143">
        <f t="shared" si="136"/>
        <v>0</v>
      </c>
      <c r="Q561" s="143">
        <v>0</v>
      </c>
      <c r="R561" s="143">
        <f t="shared" si="137"/>
        <v>0</v>
      </c>
      <c r="S561" s="143">
        <v>0.0004</v>
      </c>
      <c r="T561" s="144">
        <f t="shared" si="138"/>
        <v>0.007200000000000001</v>
      </c>
      <c r="AR561" s="145" t="s">
        <v>161</v>
      </c>
      <c r="AT561" s="145" t="s">
        <v>157</v>
      </c>
      <c r="AU561" s="145" t="s">
        <v>88</v>
      </c>
      <c r="AY561" s="12" t="s">
        <v>156</v>
      </c>
      <c r="BE561" s="86">
        <f t="shared" si="139"/>
        <v>0</v>
      </c>
      <c r="BF561" s="86">
        <f t="shared" si="140"/>
        <v>0</v>
      </c>
      <c r="BG561" s="86">
        <f t="shared" si="141"/>
        <v>0</v>
      </c>
      <c r="BH561" s="86">
        <f t="shared" si="142"/>
        <v>0</v>
      </c>
      <c r="BI561" s="86">
        <f t="shared" si="143"/>
        <v>0</v>
      </c>
      <c r="BJ561" s="12" t="s">
        <v>88</v>
      </c>
      <c r="BK561" s="86">
        <f t="shared" si="144"/>
        <v>0</v>
      </c>
      <c r="BL561" s="12" t="s">
        <v>161</v>
      </c>
      <c r="BM561" s="145" t="s">
        <v>1244</v>
      </c>
    </row>
    <row r="562" spans="2:65" s="1" customFormat="1" ht="21.75" customHeight="1">
      <c r="B562" s="114"/>
      <c r="C562" s="157" t="s">
        <v>1245</v>
      </c>
      <c r="D562" s="157" t="s">
        <v>157</v>
      </c>
      <c r="E562" s="158" t="s">
        <v>1246</v>
      </c>
      <c r="F562" s="159" t="s">
        <v>1247</v>
      </c>
      <c r="G562" s="160" t="s">
        <v>160</v>
      </c>
      <c r="H562" s="161">
        <v>4</v>
      </c>
      <c r="I562" s="139"/>
      <c r="J562" s="140">
        <f t="shared" si="135"/>
        <v>0</v>
      </c>
      <c r="K562" s="141"/>
      <c r="L562" s="29"/>
      <c r="M562" s="142" t="s">
        <v>1</v>
      </c>
      <c r="N562" s="113" t="s">
        <v>45</v>
      </c>
      <c r="P562" s="143">
        <f t="shared" si="136"/>
        <v>0</v>
      </c>
      <c r="Q562" s="143">
        <v>0</v>
      </c>
      <c r="R562" s="143">
        <f t="shared" si="137"/>
        <v>0</v>
      </c>
      <c r="S562" s="143">
        <v>0.0006</v>
      </c>
      <c r="T562" s="144">
        <f t="shared" si="138"/>
        <v>0.0024</v>
      </c>
      <c r="AR562" s="145" t="s">
        <v>161</v>
      </c>
      <c r="AT562" s="145" t="s">
        <v>157</v>
      </c>
      <c r="AU562" s="145" t="s">
        <v>88</v>
      </c>
      <c r="AY562" s="12" t="s">
        <v>156</v>
      </c>
      <c r="BE562" s="86">
        <f t="shared" si="139"/>
        <v>0</v>
      </c>
      <c r="BF562" s="86">
        <f t="shared" si="140"/>
        <v>0</v>
      </c>
      <c r="BG562" s="86">
        <f t="shared" si="141"/>
        <v>0</v>
      </c>
      <c r="BH562" s="86">
        <f t="shared" si="142"/>
        <v>0</v>
      </c>
      <c r="BI562" s="86">
        <f t="shared" si="143"/>
        <v>0</v>
      </c>
      <c r="BJ562" s="12" t="s">
        <v>88</v>
      </c>
      <c r="BK562" s="86">
        <f t="shared" si="144"/>
        <v>0</v>
      </c>
      <c r="BL562" s="12" t="s">
        <v>161</v>
      </c>
      <c r="BM562" s="145" t="s">
        <v>1248</v>
      </c>
    </row>
    <row r="563" spans="2:65" s="1" customFormat="1" ht="37.9" customHeight="1">
      <c r="B563" s="114"/>
      <c r="C563" s="157" t="s">
        <v>1249</v>
      </c>
      <c r="D563" s="157" t="s">
        <v>157</v>
      </c>
      <c r="E563" s="158" t="s">
        <v>1250</v>
      </c>
      <c r="F563" s="159" t="s">
        <v>1251</v>
      </c>
      <c r="G563" s="160" t="s">
        <v>170</v>
      </c>
      <c r="H563" s="161">
        <v>118</v>
      </c>
      <c r="I563" s="139"/>
      <c r="J563" s="140">
        <f t="shared" si="135"/>
        <v>0</v>
      </c>
      <c r="K563" s="141"/>
      <c r="L563" s="29"/>
      <c r="M563" s="142" t="s">
        <v>1</v>
      </c>
      <c r="N563" s="113" t="s">
        <v>45</v>
      </c>
      <c r="P563" s="143">
        <f t="shared" si="136"/>
        <v>0</v>
      </c>
      <c r="Q563" s="143">
        <v>0</v>
      </c>
      <c r="R563" s="143">
        <f t="shared" si="137"/>
        <v>0</v>
      </c>
      <c r="S563" s="143">
        <v>0</v>
      </c>
      <c r="T563" s="144">
        <f t="shared" si="138"/>
        <v>0</v>
      </c>
      <c r="AR563" s="145" t="s">
        <v>161</v>
      </c>
      <c r="AT563" s="145" t="s">
        <v>157</v>
      </c>
      <c r="AU563" s="145" t="s">
        <v>88</v>
      </c>
      <c r="AY563" s="12" t="s">
        <v>156</v>
      </c>
      <c r="BE563" s="86">
        <f t="shared" si="139"/>
        <v>0</v>
      </c>
      <c r="BF563" s="86">
        <f t="shared" si="140"/>
        <v>0</v>
      </c>
      <c r="BG563" s="86">
        <f t="shared" si="141"/>
        <v>0</v>
      </c>
      <c r="BH563" s="86">
        <f t="shared" si="142"/>
        <v>0</v>
      </c>
      <c r="BI563" s="86">
        <f t="shared" si="143"/>
        <v>0</v>
      </c>
      <c r="BJ563" s="12" t="s">
        <v>88</v>
      </c>
      <c r="BK563" s="86">
        <f t="shared" si="144"/>
        <v>0</v>
      </c>
      <c r="BL563" s="12" t="s">
        <v>161</v>
      </c>
      <c r="BM563" s="145" t="s">
        <v>1252</v>
      </c>
    </row>
    <row r="564" spans="2:65" s="1" customFormat="1" ht="24.2" customHeight="1">
      <c r="B564" s="114"/>
      <c r="C564" s="157" t="s">
        <v>1253</v>
      </c>
      <c r="D564" s="157" t="s">
        <v>157</v>
      </c>
      <c r="E564" s="158" t="s">
        <v>1254</v>
      </c>
      <c r="F564" s="159" t="s">
        <v>1255</v>
      </c>
      <c r="G564" s="160" t="s">
        <v>160</v>
      </c>
      <c r="H564" s="161">
        <v>4</v>
      </c>
      <c r="I564" s="139"/>
      <c r="J564" s="140">
        <f t="shared" si="135"/>
        <v>0</v>
      </c>
      <c r="K564" s="141"/>
      <c r="L564" s="29"/>
      <c r="M564" s="142" t="s">
        <v>1</v>
      </c>
      <c r="N564" s="113" t="s">
        <v>45</v>
      </c>
      <c r="P564" s="143">
        <f t="shared" si="136"/>
        <v>0</v>
      </c>
      <c r="Q564" s="143">
        <v>0</v>
      </c>
      <c r="R564" s="143">
        <f t="shared" si="137"/>
        <v>0</v>
      </c>
      <c r="S564" s="143">
        <v>0</v>
      </c>
      <c r="T564" s="144">
        <f t="shared" si="138"/>
        <v>0</v>
      </c>
      <c r="AR564" s="145" t="s">
        <v>161</v>
      </c>
      <c r="AT564" s="145" t="s">
        <v>157</v>
      </c>
      <c r="AU564" s="145" t="s">
        <v>88</v>
      </c>
      <c r="AY564" s="12" t="s">
        <v>156</v>
      </c>
      <c r="BE564" s="86">
        <f t="shared" si="139"/>
        <v>0</v>
      </c>
      <c r="BF564" s="86">
        <f t="shared" si="140"/>
        <v>0</v>
      </c>
      <c r="BG564" s="86">
        <f t="shared" si="141"/>
        <v>0</v>
      </c>
      <c r="BH564" s="86">
        <f t="shared" si="142"/>
        <v>0</v>
      </c>
      <c r="BI564" s="86">
        <f t="shared" si="143"/>
        <v>0</v>
      </c>
      <c r="BJ564" s="12" t="s">
        <v>88</v>
      </c>
      <c r="BK564" s="86">
        <f t="shared" si="144"/>
        <v>0</v>
      </c>
      <c r="BL564" s="12" t="s">
        <v>161</v>
      </c>
      <c r="BM564" s="145" t="s">
        <v>1256</v>
      </c>
    </row>
    <row r="565" spans="2:65" s="1" customFormat="1" ht="24.2" customHeight="1">
      <c r="B565" s="114"/>
      <c r="C565" s="157" t="s">
        <v>1257</v>
      </c>
      <c r="D565" s="157" t="s">
        <v>157</v>
      </c>
      <c r="E565" s="158" t="s">
        <v>1258</v>
      </c>
      <c r="F565" s="159" t="s">
        <v>1259</v>
      </c>
      <c r="G565" s="160" t="s">
        <v>160</v>
      </c>
      <c r="H565" s="161">
        <v>2</v>
      </c>
      <c r="I565" s="139"/>
      <c r="J565" s="140">
        <f t="shared" si="135"/>
        <v>0</v>
      </c>
      <c r="K565" s="141"/>
      <c r="L565" s="29"/>
      <c r="M565" s="142" t="s">
        <v>1</v>
      </c>
      <c r="N565" s="113" t="s">
        <v>45</v>
      </c>
      <c r="P565" s="143">
        <f t="shared" si="136"/>
        <v>0</v>
      </c>
      <c r="Q565" s="143">
        <v>0</v>
      </c>
      <c r="R565" s="143">
        <f t="shared" si="137"/>
        <v>0</v>
      </c>
      <c r="S565" s="143">
        <v>0</v>
      </c>
      <c r="T565" s="144">
        <f t="shared" si="138"/>
        <v>0</v>
      </c>
      <c r="AR565" s="145" t="s">
        <v>161</v>
      </c>
      <c r="AT565" s="145" t="s">
        <v>157</v>
      </c>
      <c r="AU565" s="145" t="s">
        <v>88</v>
      </c>
      <c r="AY565" s="12" t="s">
        <v>156</v>
      </c>
      <c r="BE565" s="86">
        <f t="shared" si="139"/>
        <v>0</v>
      </c>
      <c r="BF565" s="86">
        <f t="shared" si="140"/>
        <v>0</v>
      </c>
      <c r="BG565" s="86">
        <f t="shared" si="141"/>
        <v>0</v>
      </c>
      <c r="BH565" s="86">
        <f t="shared" si="142"/>
        <v>0</v>
      </c>
      <c r="BI565" s="86">
        <f t="shared" si="143"/>
        <v>0</v>
      </c>
      <c r="BJ565" s="12" t="s">
        <v>88</v>
      </c>
      <c r="BK565" s="86">
        <f t="shared" si="144"/>
        <v>0</v>
      </c>
      <c r="BL565" s="12" t="s">
        <v>161</v>
      </c>
      <c r="BM565" s="145" t="s">
        <v>1260</v>
      </c>
    </row>
    <row r="566" spans="2:65" s="1" customFormat="1" ht="16.5" customHeight="1">
      <c r="B566" s="114"/>
      <c r="C566" s="157" t="s">
        <v>1261</v>
      </c>
      <c r="D566" s="157" t="s">
        <v>157</v>
      </c>
      <c r="E566" s="158" t="s">
        <v>1262</v>
      </c>
      <c r="F566" s="159" t="s">
        <v>1263</v>
      </c>
      <c r="G566" s="160" t="s">
        <v>1264</v>
      </c>
      <c r="H566" s="161">
        <v>2</v>
      </c>
      <c r="I566" s="139"/>
      <c r="J566" s="140">
        <f t="shared" si="135"/>
        <v>0</v>
      </c>
      <c r="K566" s="141"/>
      <c r="L566" s="29"/>
      <c r="M566" s="142" t="s">
        <v>1</v>
      </c>
      <c r="N566" s="113" t="s">
        <v>45</v>
      </c>
      <c r="P566" s="143">
        <f t="shared" si="136"/>
        <v>0</v>
      </c>
      <c r="Q566" s="143">
        <v>0</v>
      </c>
      <c r="R566" s="143">
        <f t="shared" si="137"/>
        <v>0</v>
      </c>
      <c r="S566" s="143">
        <v>0</v>
      </c>
      <c r="T566" s="144">
        <f t="shared" si="138"/>
        <v>0</v>
      </c>
      <c r="AR566" s="145" t="s">
        <v>161</v>
      </c>
      <c r="AT566" s="145" t="s">
        <v>157</v>
      </c>
      <c r="AU566" s="145" t="s">
        <v>88</v>
      </c>
      <c r="AY566" s="12" t="s">
        <v>156</v>
      </c>
      <c r="BE566" s="86">
        <f t="shared" si="139"/>
        <v>0</v>
      </c>
      <c r="BF566" s="86">
        <f t="shared" si="140"/>
        <v>0</v>
      </c>
      <c r="BG566" s="86">
        <f t="shared" si="141"/>
        <v>0</v>
      </c>
      <c r="BH566" s="86">
        <f t="shared" si="142"/>
        <v>0</v>
      </c>
      <c r="BI566" s="86">
        <f t="shared" si="143"/>
        <v>0</v>
      </c>
      <c r="BJ566" s="12" t="s">
        <v>88</v>
      </c>
      <c r="BK566" s="86">
        <f t="shared" si="144"/>
        <v>0</v>
      </c>
      <c r="BL566" s="12" t="s">
        <v>161</v>
      </c>
      <c r="BM566" s="145" t="s">
        <v>1265</v>
      </c>
    </row>
    <row r="567" spans="2:65" s="1" customFormat="1" ht="16.5" customHeight="1">
      <c r="B567" s="114"/>
      <c r="C567" s="157" t="s">
        <v>1266</v>
      </c>
      <c r="D567" s="157" t="s">
        <v>157</v>
      </c>
      <c r="E567" s="158" t="s">
        <v>1267</v>
      </c>
      <c r="F567" s="159" t="s">
        <v>1268</v>
      </c>
      <c r="G567" s="160" t="s">
        <v>214</v>
      </c>
      <c r="H567" s="161">
        <v>0.876</v>
      </c>
      <c r="I567" s="139"/>
      <c r="J567" s="140">
        <f t="shared" si="135"/>
        <v>0</v>
      </c>
      <c r="K567" s="141"/>
      <c r="L567" s="29"/>
      <c r="M567" s="142" t="s">
        <v>1</v>
      </c>
      <c r="N567" s="113" t="s">
        <v>45</v>
      </c>
      <c r="P567" s="143">
        <f t="shared" si="136"/>
        <v>0</v>
      </c>
      <c r="Q567" s="143">
        <v>0</v>
      </c>
      <c r="R567" s="143">
        <f t="shared" si="137"/>
        <v>0</v>
      </c>
      <c r="S567" s="143">
        <v>2</v>
      </c>
      <c r="T567" s="144">
        <f t="shared" si="138"/>
        <v>1.752</v>
      </c>
      <c r="AR567" s="145" t="s">
        <v>209</v>
      </c>
      <c r="AT567" s="145" t="s">
        <v>157</v>
      </c>
      <c r="AU567" s="145" t="s">
        <v>88</v>
      </c>
      <c r="AY567" s="12" t="s">
        <v>156</v>
      </c>
      <c r="BE567" s="86">
        <f t="shared" si="139"/>
        <v>0</v>
      </c>
      <c r="BF567" s="86">
        <f t="shared" si="140"/>
        <v>0</v>
      </c>
      <c r="BG567" s="86">
        <f t="shared" si="141"/>
        <v>0</v>
      </c>
      <c r="BH567" s="86">
        <f t="shared" si="142"/>
        <v>0</v>
      </c>
      <c r="BI567" s="86">
        <f t="shared" si="143"/>
        <v>0</v>
      </c>
      <c r="BJ567" s="12" t="s">
        <v>88</v>
      </c>
      <c r="BK567" s="86">
        <f t="shared" si="144"/>
        <v>0</v>
      </c>
      <c r="BL567" s="12" t="s">
        <v>209</v>
      </c>
      <c r="BM567" s="145" t="s">
        <v>1269</v>
      </c>
    </row>
    <row r="568" spans="2:65" s="1" customFormat="1" ht="16.5" customHeight="1">
      <c r="B568" s="114"/>
      <c r="C568" s="157" t="s">
        <v>1270</v>
      </c>
      <c r="D568" s="157" t="s">
        <v>157</v>
      </c>
      <c r="E568" s="158" t="s">
        <v>1271</v>
      </c>
      <c r="F568" s="159" t="s">
        <v>1272</v>
      </c>
      <c r="G568" s="160" t="s">
        <v>160</v>
      </c>
      <c r="H568" s="161">
        <v>18</v>
      </c>
      <c r="I568" s="139"/>
      <c r="J568" s="140">
        <f t="shared" si="135"/>
        <v>0</v>
      </c>
      <c r="K568" s="141"/>
      <c r="L568" s="29"/>
      <c r="M568" s="142" t="s">
        <v>1</v>
      </c>
      <c r="N568" s="113" t="s">
        <v>45</v>
      </c>
      <c r="P568" s="143">
        <f t="shared" si="136"/>
        <v>0</v>
      </c>
      <c r="Q568" s="143">
        <v>0</v>
      </c>
      <c r="R568" s="143">
        <f t="shared" si="137"/>
        <v>0</v>
      </c>
      <c r="S568" s="143">
        <v>0</v>
      </c>
      <c r="T568" s="144">
        <f t="shared" si="138"/>
        <v>0</v>
      </c>
      <c r="AR568" s="145" t="s">
        <v>209</v>
      </c>
      <c r="AT568" s="145" t="s">
        <v>157</v>
      </c>
      <c r="AU568" s="145" t="s">
        <v>88</v>
      </c>
      <c r="AY568" s="12" t="s">
        <v>156</v>
      </c>
      <c r="BE568" s="86">
        <f t="shared" si="139"/>
        <v>0</v>
      </c>
      <c r="BF568" s="86">
        <f t="shared" si="140"/>
        <v>0</v>
      </c>
      <c r="BG568" s="86">
        <f t="shared" si="141"/>
        <v>0</v>
      </c>
      <c r="BH568" s="86">
        <f t="shared" si="142"/>
        <v>0</v>
      </c>
      <c r="BI568" s="86">
        <f t="shared" si="143"/>
        <v>0</v>
      </c>
      <c r="BJ568" s="12" t="s">
        <v>88</v>
      </c>
      <c r="BK568" s="86">
        <f t="shared" si="144"/>
        <v>0</v>
      </c>
      <c r="BL568" s="12" t="s">
        <v>209</v>
      </c>
      <c r="BM568" s="145" t="s">
        <v>1273</v>
      </c>
    </row>
    <row r="569" spans="2:65" s="1" customFormat="1" ht="33" customHeight="1">
      <c r="B569" s="114"/>
      <c r="C569" s="157" t="s">
        <v>1274</v>
      </c>
      <c r="D569" s="157" t="s">
        <v>157</v>
      </c>
      <c r="E569" s="158" t="s">
        <v>1275</v>
      </c>
      <c r="F569" s="159" t="s">
        <v>1276</v>
      </c>
      <c r="G569" s="160" t="s">
        <v>219</v>
      </c>
      <c r="H569" s="161">
        <v>0.456</v>
      </c>
      <c r="I569" s="139"/>
      <c r="J569" s="140">
        <f t="shared" si="135"/>
        <v>0</v>
      </c>
      <c r="K569" s="141"/>
      <c r="L569" s="29"/>
      <c r="M569" s="142" t="s">
        <v>1</v>
      </c>
      <c r="N569" s="113" t="s">
        <v>45</v>
      </c>
      <c r="P569" s="143">
        <f t="shared" si="136"/>
        <v>0</v>
      </c>
      <c r="Q569" s="143">
        <v>0</v>
      </c>
      <c r="R569" s="143">
        <f t="shared" si="137"/>
        <v>0</v>
      </c>
      <c r="S569" s="143">
        <v>0</v>
      </c>
      <c r="T569" s="144">
        <f t="shared" si="138"/>
        <v>0</v>
      </c>
      <c r="AR569" s="145" t="s">
        <v>209</v>
      </c>
      <c r="AT569" s="145" t="s">
        <v>157</v>
      </c>
      <c r="AU569" s="145" t="s">
        <v>88</v>
      </c>
      <c r="AY569" s="12" t="s">
        <v>156</v>
      </c>
      <c r="BE569" s="86">
        <f t="shared" si="139"/>
        <v>0</v>
      </c>
      <c r="BF569" s="86">
        <f t="shared" si="140"/>
        <v>0</v>
      </c>
      <c r="BG569" s="86">
        <f t="shared" si="141"/>
        <v>0</v>
      </c>
      <c r="BH569" s="86">
        <f t="shared" si="142"/>
        <v>0</v>
      </c>
      <c r="BI569" s="86">
        <f t="shared" si="143"/>
        <v>0</v>
      </c>
      <c r="BJ569" s="12" t="s">
        <v>88</v>
      </c>
      <c r="BK569" s="86">
        <f t="shared" si="144"/>
        <v>0</v>
      </c>
      <c r="BL569" s="12" t="s">
        <v>209</v>
      </c>
      <c r="BM569" s="145" t="s">
        <v>1277</v>
      </c>
    </row>
    <row r="570" spans="2:65" s="1" customFormat="1" ht="33" customHeight="1">
      <c r="B570" s="114"/>
      <c r="C570" s="157" t="s">
        <v>1278</v>
      </c>
      <c r="D570" s="157" t="s">
        <v>157</v>
      </c>
      <c r="E570" s="158" t="s">
        <v>217</v>
      </c>
      <c r="F570" s="159" t="s">
        <v>218</v>
      </c>
      <c r="G570" s="160" t="s">
        <v>219</v>
      </c>
      <c r="H570" s="161">
        <v>1.12</v>
      </c>
      <c r="I570" s="139"/>
      <c r="J570" s="140">
        <f t="shared" si="135"/>
        <v>0</v>
      </c>
      <c r="K570" s="141"/>
      <c r="L570" s="29"/>
      <c r="M570" s="152" t="s">
        <v>1</v>
      </c>
      <c r="N570" s="153" t="s">
        <v>45</v>
      </c>
      <c r="O570" s="154"/>
      <c r="P570" s="155">
        <f t="shared" si="136"/>
        <v>0</v>
      </c>
      <c r="Q570" s="155">
        <v>0</v>
      </c>
      <c r="R570" s="155">
        <f t="shared" si="137"/>
        <v>0</v>
      </c>
      <c r="S570" s="155">
        <v>0</v>
      </c>
      <c r="T570" s="156">
        <f t="shared" si="138"/>
        <v>0</v>
      </c>
      <c r="AR570" s="145" t="s">
        <v>209</v>
      </c>
      <c r="AT570" s="145" t="s">
        <v>157</v>
      </c>
      <c r="AU570" s="145" t="s">
        <v>88</v>
      </c>
      <c r="AY570" s="12" t="s">
        <v>156</v>
      </c>
      <c r="BE570" s="86">
        <f t="shared" si="139"/>
        <v>0</v>
      </c>
      <c r="BF570" s="86">
        <f t="shared" si="140"/>
        <v>0</v>
      </c>
      <c r="BG570" s="86">
        <f t="shared" si="141"/>
        <v>0</v>
      </c>
      <c r="BH570" s="86">
        <f t="shared" si="142"/>
        <v>0</v>
      </c>
      <c r="BI570" s="86">
        <f t="shared" si="143"/>
        <v>0</v>
      </c>
      <c r="BJ570" s="12" t="s">
        <v>88</v>
      </c>
      <c r="BK570" s="86">
        <f t="shared" si="144"/>
        <v>0</v>
      </c>
      <c r="BL570" s="12" t="s">
        <v>209</v>
      </c>
      <c r="BM570" s="145" t="s">
        <v>1279</v>
      </c>
    </row>
    <row r="571" spans="2:12" s="1" customFormat="1" ht="6.95" customHeight="1">
      <c r="B571" s="41"/>
      <c r="C571" s="42"/>
      <c r="D571" s="42"/>
      <c r="E571" s="42"/>
      <c r="F571" s="42"/>
      <c r="G571" s="42"/>
      <c r="H571" s="42"/>
      <c r="I571" s="42"/>
      <c r="J571" s="42"/>
      <c r="K571" s="42"/>
      <c r="L571" s="29"/>
    </row>
  </sheetData>
  <sheetProtection algorithmName="SHA-512" hashValue="eQmUsHJpzhs2aI58Bbu5PyIvcrkqteVnLaGWsm2RG8xg8/6grZiNCVgKd6Qo3HsVs14uJ0VBLyQTLZGR1HCwpg==" saltValue="Ovpd6blu2bEVbhxDJ/M2FQ==" spinCount="100000" sheet="1" objects="1" scenarios="1"/>
  <autoFilter ref="C139:K570"/>
  <mergeCells count="14">
    <mergeCell ref="D118:F118"/>
    <mergeCell ref="E130:H130"/>
    <mergeCell ref="E132:H132"/>
    <mergeCell ref="L2:V2"/>
    <mergeCell ref="E87:H87"/>
    <mergeCell ref="D114:F114"/>
    <mergeCell ref="D115:F115"/>
    <mergeCell ref="D116:F116"/>
    <mergeCell ref="D117:F117"/>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DESKTOP-V6JU39B\DAN</dc:creator>
  <cp:keywords/>
  <dc:description/>
  <cp:lastModifiedBy>Ondrej Maly2</cp:lastModifiedBy>
  <dcterms:created xsi:type="dcterms:W3CDTF">2024-01-03T09:06:34Z</dcterms:created>
  <dcterms:modified xsi:type="dcterms:W3CDTF">2024-01-03T09:11:46Z</dcterms:modified>
  <cp:category/>
  <cp:version/>
  <cp:contentType/>
  <cp:contentStatus/>
</cp:coreProperties>
</file>