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Rekapitulace stavby" sheetId="1" r:id="rId1"/>
    <sheet name="SO 01 - Oprava zátopy" sheetId="2" r:id="rId2"/>
    <sheet name="SO 02 - Oprava výpustného..." sheetId="3" r:id="rId3"/>
    <sheet name="SO 03 - Oprava bezpečnost..." sheetId="4" r:id="rId4"/>
    <sheet name="SO 04 - Oprava skluzu" sheetId="5" r:id="rId5"/>
    <sheet name="SO 05 - Oprava zdí na nátoku" sheetId="6" r:id="rId6"/>
    <sheet name="SO 06 - Oprava zdi ve vod..." sheetId="7" r:id="rId7"/>
    <sheet name="VON - Vedlejší a ostatní ..." sheetId="8" r:id="rId8"/>
  </sheets>
  <definedNames>
    <definedName name="_xlnm._FilterDatabase" localSheetId="1" hidden="1">'SO 01 - Oprava zátopy'!$C$125:$K$446</definedName>
    <definedName name="_xlnm._FilterDatabase" localSheetId="2" hidden="1">'SO 02 - Oprava výpustného...'!$C$124:$K$231</definedName>
    <definedName name="_xlnm._FilterDatabase" localSheetId="3" hidden="1">'SO 03 - Oprava bezpečnost...'!$C$124:$K$259</definedName>
    <definedName name="_xlnm._FilterDatabase" localSheetId="4" hidden="1">'SO 04 - Oprava skluzu'!$C$120:$K$178</definedName>
    <definedName name="_xlnm._FilterDatabase" localSheetId="5" hidden="1">'SO 05 - Oprava zdí na nátoku'!$C$124:$K$313</definedName>
    <definedName name="_xlnm._FilterDatabase" localSheetId="6" hidden="1">'SO 06 - Oprava zdi ve vod...'!$C$121:$K$213</definedName>
    <definedName name="_xlnm._FilterDatabase" localSheetId="7" hidden="1">'VON - Vedlejší a ostatní ...'!$C$120:$K$140</definedName>
    <definedName name="_xlnm.Print_Area" localSheetId="0">'Rekapitulace stavby'!$D$4:$AO$76,'Rekapitulace stavby'!$C$82:$AQ$102</definedName>
    <definedName name="_xlnm.Print_Area" localSheetId="1">'SO 01 - Oprava zátopy'!$C$4:$J$76,'SO 01 - Oprava zátopy'!$C$82:$J$107,'SO 01 - Oprava zátopy'!$C$113:$K$446</definedName>
    <definedName name="_xlnm.Print_Area" localSheetId="2">'SO 02 - Oprava výpustného...'!$C$4:$J$76,'SO 02 - Oprava výpustného...'!$C$82:$J$106,'SO 02 - Oprava výpustného...'!$C$112:$K$231</definedName>
    <definedName name="_xlnm.Print_Area" localSheetId="3">'SO 03 - Oprava bezpečnost...'!$C$4:$J$76,'SO 03 - Oprava bezpečnost...'!$C$82:$J$106,'SO 03 - Oprava bezpečnost...'!$C$112:$K$259</definedName>
    <definedName name="_xlnm.Print_Area" localSheetId="4">'SO 04 - Oprava skluzu'!$C$4:$J$76,'SO 04 - Oprava skluzu'!$C$82:$J$102,'SO 04 - Oprava skluzu'!$C$108:$K$178</definedName>
    <definedName name="_xlnm.Print_Area" localSheetId="5">'SO 05 - Oprava zdí na nátoku'!$C$4:$J$76,'SO 05 - Oprava zdí na nátoku'!$C$82:$J$106,'SO 05 - Oprava zdí na nátoku'!$C$112:$K$313</definedName>
    <definedName name="_xlnm.Print_Area" localSheetId="6">'SO 06 - Oprava zdi ve vod...'!$C$4:$J$76,'SO 06 - Oprava zdi ve vod...'!$C$82:$J$103,'SO 06 - Oprava zdi ve vod...'!$C$109:$K$213</definedName>
    <definedName name="_xlnm.Print_Area" localSheetId="7">'VON - Vedlejší a ostatní ...'!$C$4:$J$76,'VON - Vedlejší a ostatní ...'!$C$82:$J$102,'VON - Vedlejší a ostatní ...'!$C$108:$K$140</definedName>
    <definedName name="_xlnm.Print_Titles" localSheetId="0">'Rekapitulace stavby'!$92:$92</definedName>
    <definedName name="_xlnm.Print_Titles" localSheetId="1">'SO 01 - Oprava zátopy'!$125:$125</definedName>
    <definedName name="_xlnm.Print_Titles" localSheetId="2">'SO 02 - Oprava výpustného...'!$124:$124</definedName>
    <definedName name="_xlnm.Print_Titles" localSheetId="3">'SO 03 - Oprava bezpečnost...'!$124:$124</definedName>
    <definedName name="_xlnm.Print_Titles" localSheetId="4">'SO 04 - Oprava skluzu'!$120:$120</definedName>
    <definedName name="_xlnm.Print_Titles" localSheetId="5">'SO 05 - Oprava zdí na nátoku'!$124:$124</definedName>
    <definedName name="_xlnm.Print_Titles" localSheetId="6">'SO 06 - Oprava zdi ve vod...'!$121:$121</definedName>
    <definedName name="_xlnm.Print_Titles" localSheetId="7">'VON - Vedlejší a ostatní ...'!$120:$120</definedName>
  </definedNames>
  <calcPr calcId="181029"/>
</workbook>
</file>

<file path=xl/sharedStrings.xml><?xml version="1.0" encoding="utf-8"?>
<sst xmlns="http://schemas.openxmlformats.org/spreadsheetml/2006/main" count="8984" uniqueCount="951">
  <si>
    <t>Export Komplet</t>
  </si>
  <si>
    <t/>
  </si>
  <si>
    <t>2.0</t>
  </si>
  <si>
    <t>False</t>
  </si>
  <si>
    <t>{26e6b7cb-be84-4c98-8feb-946e8ef2c970}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</si>
  <si>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</si>
  <si>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</si>
  <si>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</si>
  <si>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</si>
  <si>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</si>
  <si>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</si>
  <si>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</si>
  <si>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</si>
  <si>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</si>
  <si>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(T_29)_2024_02_21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</si>
  <si>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</si>
  <si>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</si>
  <si>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LOUBÍ U DĚČÍNA – odbahnění malé vodní nádrže na p.p.č. 467/1</t>
  </si>
  <si>
    <t>KSO:</t>
  </si>
  <si>
    <t>CC-CZ:</t>
  </si>
  <si>
    <t>Místo:</t>
  </si>
  <si>
    <t>Děčín; Loubí u Děčína</t>
  </si>
  <si>
    <t>Datum:</t>
  </si>
  <si>
    <t>21. 2. 2024</t>
  </si>
  <si>
    <t>Zadavatel:</t>
  </si>
  <si>
    <t>IČ:</t>
  </si>
  <si>
    <t>Statutární město Děčín, Mírové nám. 1175/5, Děčín</t>
  </si>
  <si>
    <t>DIČ:</t>
  </si>
  <si>
    <t>Uchazeč:</t>
  </si>
  <si>
    <t>Vyplň údaj</t>
  </si>
  <si>
    <t>Projektant:</t>
  </si>
  <si>
    <t>17790093</t>
  </si>
  <si>
    <t>Vodohospodářské projekty a služby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</si>
  <si>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</si>
  <si>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</si>
  <si>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</si>
  <si>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</si>
  <si>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 CU 2024/I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</si>
  <si>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</si>
  <si>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</si>
  <si>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</si>
  <si>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</si>
  <si>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</si>
  <si>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</si>
  <si>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</si>
  <si>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</si>
  <si>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</si>
  <si>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</si>
  <si>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</si>
  <si>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</si>
  <si>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</si>
  <si>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</si>
  <si>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</si>
  <si>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</si>
  <si>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</si>
  <si>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</si>
  <si>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</si>
  <si>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</si>
  <si>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</si>
  <si>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</si>
  <si>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</si>
  <si>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</si>
  <si>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</si>
  <si>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</si>
  <si>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</si>
  <si>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</si>
  <si>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</si>
  <si>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</si>
  <si>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</si>
  <si>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</si>
  <si>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</si>
  <si>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</si>
  <si>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</si>
  <si>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</si>
  <si>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</si>
  <si>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</si>
  <si>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</si>
  <si>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</si>
  <si>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</si>
  <si>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</si>
  <si>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</si>
  <si>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</si>
  <si>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</si>
  <si>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</si>
  <si>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zátopy</t>
  </si>
  <si>
    <t>STA</t>
  </si>
  <si>
    <t>1</t>
  </si>
  <si>
    <t>{c70f697c-e7de-4192-ac71-144e5311856e}</t>
  </si>
  <si>
    <t>2</t>
  </si>
  <si>
    <t>SO 02</t>
  </si>
  <si>
    <t>Oprava výpustného zařízení</t>
  </si>
  <si>
    <t>{3837d102-8a1b-4b9f-9c75-477ad7efa029}</t>
  </si>
  <si>
    <t>SO 03</t>
  </si>
  <si>
    <t>Oprava bezpečnostního přelivu</t>
  </si>
  <si>
    <t>{916a822b-516e-46c9-a625-4af683b0b15f}</t>
  </si>
  <si>
    <t>SO 04</t>
  </si>
  <si>
    <t>Oprava skluzu</t>
  </si>
  <si>
    <t>{79618ffd-9f3e-46e6-9c6d-1cb69b256272}</t>
  </si>
  <si>
    <t>SO 05</t>
  </si>
  <si>
    <t>Oprava zdí na nátoku</t>
  </si>
  <si>
    <t>{f23d65b3-9879-4e97-b551-0c4474acfd3e}</t>
  </si>
  <si>
    <t>SO 06</t>
  </si>
  <si>
    <t>Oprava zdi ve vodním toku</t>
  </si>
  <si>
    <t>{c6506d84-0a11-4db8-b895-2402407bd1b0}</t>
  </si>
  <si>
    <t>VON</t>
  </si>
  <si>
    <t>Vedlejší a ostatní náklady</t>
  </si>
  <si>
    <t>{cef98fcb-dbee-437a-8321-35a0b0273811}</t>
  </si>
  <si>
    <t>KRYCÍ LIST SOUPISU PRACÍ</t>
  </si>
  <si>
    <t>Objekt:</t>
  </si>
  <si>
    <t>SO 01 - Oprava zátopy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</si>
  <si>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</si>
  <si>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</si>
  <si>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</si>
  <si>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</si>
  <si>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</si>
  <si>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</si>
  <si>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</si>
  <si>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</si>
  <si>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</si>
  <si>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</si>
  <si>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</si>
  <si>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</si>
  <si>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</si>
  <si>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</si>
  <si>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</si>
  <si>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</si>
  <si>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</si>
  <si>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</si>
  <si>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</si>
  <si>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</si>
  <si>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</si>
  <si>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</si>
  <si>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</si>
  <si>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</si>
  <si>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</si>
  <si>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</si>
  <si>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</si>
  <si>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</si>
  <si>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</si>
  <si>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</si>
  <si>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5</t>
  </si>
  <si>
    <t>ROZPOCET</t>
  </si>
  <si>
    <t>Zemní práce</t>
  </si>
  <si>
    <t>K</t>
  </si>
  <si>
    <t>114203202</t>
  </si>
  <si>
    <t>Očištění lomového kamene nebo betonových tvárnic od malty</t>
  </si>
  <si>
    <t>m3</t>
  </si>
  <si>
    <t>CS ÚRS 2024 01</t>
  </si>
  <si>
    <t>4</t>
  </si>
  <si>
    <t>1859150016</t>
  </si>
  <si>
    <t>PP</t>
  </si>
  <si>
    <t>Očištění lomového kamene nebo betonových tvárnic získaných při rozebrání dlažeb, záhozů, rovnanin a soustřeďovacích staveb od malty</t>
  </si>
  <si>
    <t>Online PSC</t>
  </si>
  <si>
    <t>https://podminky.urs.cz/item/CS_URS_2024_01/114203202</t>
  </si>
  <si>
    <t>VV</t>
  </si>
  <si>
    <t>Dodatek č. 1</t>
  </si>
  <si>
    <t>Bourání stávající opěrné zdi</t>
  </si>
  <si>
    <t>25"m3"</t>
  </si>
  <si>
    <t>Odbourání zdiva z LK na CM u bezpečnostního přelivu</t>
  </si>
  <si>
    <t>2"m3"</t>
  </si>
  <si>
    <t>Součet</t>
  </si>
  <si>
    <t>122351102</t>
  </si>
  <si>
    <t>Odkopávky a prokopávky nezapažené v hornině třídy těžitelnosti II skupiny 4 objem do 50 m3 strojně</t>
  </si>
  <si>
    <t>-810079841</t>
  </si>
  <si>
    <t>Odkopávky a prokopávky nezapažené strojně v hornině třídy těžitelnosti II skupiny 4 přes 20 do 50 m3</t>
  </si>
  <si>
    <t>https://podminky.urs.cz/item/CS_URS_2024_01/122351102</t>
  </si>
  <si>
    <t>Nová zeď na vzdušné straně</t>
  </si>
  <si>
    <t>Výkopy v místě mezi zdmi</t>
  </si>
  <si>
    <t>45"m3"</t>
  </si>
  <si>
    <t>3</t>
  </si>
  <si>
    <t>128511101</t>
  </si>
  <si>
    <t>Dolamování na dně odkopávek a prokopávek v hornině třídy těžitelnosti III skupiny 6</t>
  </si>
  <si>
    <t>1672777059</t>
  </si>
  <si>
    <t>Dolamování na dně odkopávek a prokopávek ve vrstvě tloušťky do 1 000 mm, bez naložení v hornině třídy těžitelnosti III skupiny 6</t>
  </si>
  <si>
    <t>https://podminky.urs.cz/item/CS_URS_2024_01/128511101</t>
  </si>
  <si>
    <t>5"m3"</t>
  </si>
  <si>
    <t>15110130R</t>
  </si>
  <si>
    <t>Rozepření stávajících zdí během provádění stavebních prací</t>
  </si>
  <si>
    <t>R-položka</t>
  </si>
  <si>
    <t>996975284</t>
  </si>
  <si>
    <t>162251122</t>
  </si>
  <si>
    <t>Vodorovné přemístění přes 20 do 50 m výkopku/sypaniny z horniny třídy těžitelnosti II skupiny 4 a 5</t>
  </si>
  <si>
    <t>80073941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</si>
  <si>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</si>
  <si>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https://podminky.urs.cz/item/CS_URS_2024_01/162251122</t>
  </si>
  <si>
    <t xml:space="preserve">Vodorovné přemístění výkopku na mezideponii </t>
  </si>
  <si>
    <t>Vodorovné přemístění výkopku z mezideponie do zásypu</t>
  </si>
  <si>
    <t>14"m3"</t>
  </si>
  <si>
    <t>Vodorovné přemístění přebytku výkopku z mezideponie, úprava okolního terénu přebytkem výkopku</t>
  </si>
  <si>
    <t>45-14</t>
  </si>
  <si>
    <t>6</t>
  </si>
  <si>
    <t>171251101</t>
  </si>
  <si>
    <t>Uložení sypaniny do násypů nezhutněných strojně</t>
  </si>
  <si>
    <t>-1871938658</t>
  </si>
  <si>
    <t>Uložení sypanin do násypů strojně s rozprostřením sypaniny ve vrstvách a s hrubým urovnáním nezhutněných jakékoliv třídy těžitelnosti</t>
  </si>
  <si>
    <t>https://podminky.urs.cz/item/CS_URS_2024_01/171251101</t>
  </si>
  <si>
    <t>rozprostření přebytku výkopku na okolním terénu po dokončení stavby</t>
  </si>
  <si>
    <t>31"m3"</t>
  </si>
  <si>
    <t>7</t>
  </si>
  <si>
    <t>174151101</t>
  </si>
  <si>
    <t>Zásyp jam, šachet rýh nebo kolem objektů sypaninou se zhutněním</t>
  </si>
  <si>
    <t>1646419277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</si>
  <si>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</si>
  <si>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</si>
  <si>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zpětný zásyp výkopkem</t>
  </si>
  <si>
    <t>Protimrazový klín - drcené kam. fr. 32-63 mm</t>
  </si>
  <si>
    <t>3,9"m3"</t>
  </si>
  <si>
    <t>8</t>
  </si>
  <si>
    <t>M</t>
  </si>
  <si>
    <t>58343959</t>
  </si>
  <si>
    <t>kamenivo drcené hrubé frakce 32/63</t>
  </si>
  <si>
    <t>t</t>
  </si>
  <si>
    <t>-904285055</t>
  </si>
  <si>
    <t>3,9*2 'Přepočtené koeficientem množství</t>
  </si>
  <si>
    <t>9</t>
  </si>
  <si>
    <t>17415111R</t>
  </si>
  <si>
    <t>Jílová clona - zřízení</t>
  </si>
  <si>
    <t>-458516994</t>
  </si>
  <si>
    <t>Jílové clona za návodní zdí (materiál zajistí zhotovitel)</t>
  </si>
  <si>
    <t>5,5*2,1+4,1*2,2</t>
  </si>
  <si>
    <t>10</t>
  </si>
  <si>
    <t>174251101</t>
  </si>
  <si>
    <t>Zásyp jam, šachet rýh nebo kolem objektů sypaninou bez zhutnění</t>
  </si>
  <si>
    <t>1419152667</t>
  </si>
  <si>
    <t>Zásyp sypaninou z jakékoliv horniny strojně s uložením výkopku ve vrstvách bez zhutnění jam, šachet, rýh nebo kolem objektů v těchto vykopávkách</t>
  </si>
  <si>
    <t>https://podminky.urs.cz/item/CS_URS_2024_01/174251101</t>
  </si>
  <si>
    <t>zásyp místních propadlin - výkop skalních výchozů</t>
  </si>
  <si>
    <t>Zakládání</t>
  </si>
  <si>
    <t>11</t>
  </si>
  <si>
    <t>211971121</t>
  </si>
  <si>
    <t>Zřízení opláštění žeber nebo trativodů geotextilií v rýze nebo zářezu sklonu přes 1:2 š do 2,5 m</t>
  </si>
  <si>
    <t>m2</t>
  </si>
  <si>
    <t>-758329591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</si>
  <si>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</si>
  <si>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https://podminky.urs.cz/item/CS_URS_2024_01/211971121</t>
  </si>
  <si>
    <t>Geotextílie min 500 g/m2 - osazení u jílové clony a klínu</t>
  </si>
  <si>
    <t>21,1"m2"   "klín</t>
  </si>
  <si>
    <t>48,0"m2"   "clona</t>
  </si>
  <si>
    <t>69311088</t>
  </si>
  <si>
    <t>geotextilie netkaná separační, ochranná, filtrační, drenážní PES 500g/m2</t>
  </si>
  <si>
    <t>-2140061798</t>
  </si>
  <si>
    <t>69,1*1,3 'Přepočtené koeficientem množství</t>
  </si>
  <si>
    <t>13</t>
  </si>
  <si>
    <t>212755213</t>
  </si>
  <si>
    <t>Trativody z drenážních trubek plastových flexibilních D 80 mm bez lože</t>
  </si>
  <si>
    <t>m</t>
  </si>
  <si>
    <t>-660497157</t>
  </si>
  <si>
    <t>Trativody bez lože z drenážních trubek plastových flexibilních D 80 mm</t>
  </si>
  <si>
    <t>https://podminky.urs.cz/item/CS_URS_2024_01/212755213</t>
  </si>
  <si>
    <t>9,4"m"</t>
  </si>
  <si>
    <t>14</t>
  </si>
  <si>
    <t>21331115R</t>
  </si>
  <si>
    <t>Polštáře zhutněné pod základy ze štěrkodrti fr. 0-32 mm</t>
  </si>
  <si>
    <t>795897272</t>
  </si>
  <si>
    <t>Štěrkodrť, podsyp hutněný pod základ, fr. 0-32 mm</t>
  </si>
  <si>
    <t>1,65*0,2*(5+1+3,6)</t>
  </si>
  <si>
    <t>Svislé a kompletní konstrukce</t>
  </si>
  <si>
    <t>15</t>
  </si>
  <si>
    <t>311101211</t>
  </si>
  <si>
    <t>Vytvoření prostupů do 0,02 m2 ve zdech nosných osazením vložek z trub, dílců, tvarovek</t>
  </si>
  <si>
    <t>-158978831</t>
  </si>
  <si>
    <t xml:space="preserve"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</t>
  </si>
  <si>
    <t>https://podminky.urs.cz/item/CS_URS_2024_01/311101211</t>
  </si>
  <si>
    <t xml:space="preserve">4"ks"*1,2"m" </t>
  </si>
  <si>
    <t>16</t>
  </si>
  <si>
    <t>2861931R</t>
  </si>
  <si>
    <t>trubka kanalizační PE-HD D 65mm</t>
  </si>
  <si>
    <t>801058340</t>
  </si>
  <si>
    <t>17</t>
  </si>
  <si>
    <t>321222111</t>
  </si>
  <si>
    <t>Zdění obkladního zdiva vodních staveb řádkového</t>
  </si>
  <si>
    <t>903850233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</si>
  <si>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</t>
  </si>
  <si>
    <t>https://podminky.urs.cz/item/CS_URS_2024_01/321222111</t>
  </si>
  <si>
    <t>P</t>
  </si>
  <si>
    <t>Poznámka k položce:
ZDIVO BUDE TVOŘENO Z PÍSKOVCOVÉHO ZDIVA NA CEMENTOVOU MALTU.</t>
  </si>
  <si>
    <t>příloha D.1, D.2, D.3 řezy PF1-4</t>
  </si>
  <si>
    <t>Oprava zdiva  - NOVÝ KÁMEN</t>
  </si>
  <si>
    <t>(34,1*1,8*0,6+7,7*2,2*0,6)*0,2</t>
  </si>
  <si>
    <t>Dodatek č. 1, příloha D.4, D.5</t>
  </si>
  <si>
    <t>Zdivo z LK na CM, řádkové (základ + dřík)- NOVÝ KÁMEN</t>
  </si>
  <si>
    <t>1,65*0,8*(4,1+5,5)+4,1*1,985+5,5*1,535</t>
  </si>
  <si>
    <t>Zdivo z LK na CM, řádkové (včetně základu) u bezpečnostního přelivu- NOVÝ KÁMEN</t>
  </si>
  <si>
    <t>18</t>
  </si>
  <si>
    <t>58381085</t>
  </si>
  <si>
    <t>kopák hrubý pískovec</t>
  </si>
  <si>
    <t>597578172</t>
  </si>
  <si>
    <t>kopák hrubý (1t=1,3m2) pískovec</t>
  </si>
  <si>
    <t>Oprava zdiva - NOVÝ KÁMEN</t>
  </si>
  <si>
    <t>9,4</t>
  </si>
  <si>
    <t>Zdivo z LK na CM, řádkové (včetně základu) u bezpečnotního přelivu- NOVÝ KÁMEN</t>
  </si>
  <si>
    <t>40,653*2,5 'Přepočtené koeficientem množství</t>
  </si>
  <si>
    <t>Vodorovné konstrukce</t>
  </si>
  <si>
    <t>19</t>
  </si>
  <si>
    <t>452321171</t>
  </si>
  <si>
    <t>Podkladní desky ze ŽB bez zvýšených nároků na prostředí tř. C 30/37 otevřený výkop</t>
  </si>
  <si>
    <t>-335973118</t>
  </si>
  <si>
    <t>Podkladní a zajišťovací konstrukce z betonu železového v otevřeném výkopu bez zvýšených nároků na prostředí desky pod potrubí, stoky a drobné objekty z betonu tř. C 30/37</t>
  </si>
  <si>
    <t>https://podminky.urs.cz/item/CS_URS_2024_01/452321171</t>
  </si>
  <si>
    <t>příloha D.6</t>
  </si>
  <si>
    <t>Podkladní beton C 30/37 XF3 pod potrubí</t>
  </si>
  <si>
    <t>1,75*1,2</t>
  </si>
  <si>
    <t>20</t>
  </si>
  <si>
    <t>452368211</t>
  </si>
  <si>
    <t>Výztuž podkladních desek nebo bloků nebo pražců otevřený výkop ze svařovaných sítí Kari</t>
  </si>
  <si>
    <t>-1938650482</t>
  </si>
  <si>
    <t>Výztuž podkladních desek, bloků nebo pražců v otevřeném výkopu ze svařovaných sítí typu Kari</t>
  </si>
  <si>
    <t>https://podminky.urs.cz/item/CS_URS_2024_01/452368211</t>
  </si>
  <si>
    <t>3"m2"*7,9"kg/m2"/1000    "KARI 8/100/100 B500</t>
  </si>
  <si>
    <t>457532112</t>
  </si>
  <si>
    <t>Filtrační vrstvy z hrubého drceného kameniva se zhutněním frakce od 16 až 63 do 32 až 63 mm</t>
  </si>
  <si>
    <t>1411898024</t>
  </si>
  <si>
    <t>Filtrační vrstvy jakékoliv tloušťky a sklonu z hrubého drceného kameniva se zhutněním do 10 pojezdů/m3, frakce od 16-63 do 32-63 mm</t>
  </si>
  <si>
    <t>https://podminky.urs.cz/item/CS_URS_2024_01/457532112</t>
  </si>
  <si>
    <t>Podsyp ze štěrkodrti o tloušťce 100 mm, fr. 32-63 mm</t>
  </si>
  <si>
    <t>0,54</t>
  </si>
  <si>
    <t>22</t>
  </si>
  <si>
    <t>46251116R</t>
  </si>
  <si>
    <t>Zához z lomového kamene tříděného hmotnost kamenů do 80 kg  - BEZ DODÁVKY KAMENE</t>
  </si>
  <si>
    <t>-66217315</t>
  </si>
  <si>
    <t>Zához z lomového kamene neupraveného provedený ze břehu nebo z lešení, do sucha nebo do vody tříděného, hmotnost jednotlivých kamenů do 80 kg  - BEZ DODÁVKY KAMENE</t>
  </si>
  <si>
    <t>příloha D.1, D.2, D.10</t>
  </si>
  <si>
    <t>3,85"m3"   "očištěný kámen z vybouraných konstrukcí v SO 01</t>
  </si>
  <si>
    <t>23</t>
  </si>
  <si>
    <t>462514169</t>
  </si>
  <si>
    <t>Příplatek za urovnání líce záhozu z lomového kamene záhozového přes 500 kg</t>
  </si>
  <si>
    <t>269418936</t>
  </si>
  <si>
    <t>Zához z lomového kamene neupraveného provedený ze břehu nebo z lešení, do sucha nebo do vody záhozového, hmotnost jednotlivých kamenů přes 500 kg Příplatek k ceně za urovnání líce záhozu</t>
  </si>
  <si>
    <t>https://podminky.urs.cz/item/CS_URS_2024_01/462514169</t>
  </si>
  <si>
    <t>24</t>
  </si>
  <si>
    <t>46551142R</t>
  </si>
  <si>
    <t>Dlažba z lomového kamene na sucho tl 500 mm</t>
  </si>
  <si>
    <t>359338369</t>
  </si>
  <si>
    <t>Dlažba z lomového kamene lomařsky upraveného na sucho, tl. kamene 500 mm vč. dodávky</t>
  </si>
  <si>
    <t>příloha D.4, D.5</t>
  </si>
  <si>
    <t>Dlažba na sucho - přístupový chodník, tl. 0.5 m - NOVÝ KÁMEN</t>
  </si>
  <si>
    <t>18"m2"</t>
  </si>
  <si>
    <t>Dlažba mezi zdmi, tl. 0.5m  - NOVÝ KÁMEN</t>
  </si>
  <si>
    <t>20"m2"</t>
  </si>
  <si>
    <t>Úpravy povrchů, podlahy a osazování výplní</t>
  </si>
  <si>
    <t>25</t>
  </si>
  <si>
    <t>628635512</t>
  </si>
  <si>
    <t>Vyplnění spár zdiva z lomového kamene maltou cementovou na hl do 70 mm s vyspárováním</t>
  </si>
  <si>
    <t>1452774908</t>
  </si>
  <si>
    <t>Vyplnění spár dosavadních konstrukcí zdiva cementovou maltou s vyčištěním spár hloubky do 70 mm, zdiva z lomového kamene s vyspárováním</t>
  </si>
  <si>
    <t>https://podminky.urs.cz/item/CS_URS_2024_01/628635512</t>
  </si>
  <si>
    <t>103,4*0,7</t>
  </si>
  <si>
    <t>26</t>
  </si>
  <si>
    <t>628635552</t>
  </si>
  <si>
    <t>Vyplnění spár zdiva z lomového kamene maltou cementovou na hl přes 70 do 120 mm s vyspárováním</t>
  </si>
  <si>
    <t>401639215</t>
  </si>
  <si>
    <t>Vyplnění spár dosavadních konstrukcí zdiva cementovou maltou s vyčištěním spár hloubky přes 70 do 120 mm, zdiva z lomového kamene s vyspárováním</t>
  </si>
  <si>
    <t>https://podminky.urs.cz/item/CS_URS_2024_01/628635552</t>
  </si>
  <si>
    <t>103,4*0,3</t>
  </si>
  <si>
    <t>Trubní vedení</t>
  </si>
  <si>
    <t>27</t>
  </si>
  <si>
    <t>812372222</t>
  </si>
  <si>
    <t>Montáž podkladků trub od DN 300 do DN 500</t>
  </si>
  <si>
    <t>kus</t>
  </si>
  <si>
    <t>493196291</t>
  </si>
  <si>
    <t>Montáž potrubí z trub betonových hrdlových v otevřeném výkopu ve sklonu do 20 % podkladků pod trouby hrdlové DN od 300 do 500</t>
  </si>
  <si>
    <t>https://podminky.urs.cz/item/CS_URS_2024_01/812372222</t>
  </si>
  <si>
    <t>2"ks"</t>
  </si>
  <si>
    <t>28</t>
  </si>
  <si>
    <t>59223733</t>
  </si>
  <si>
    <t>podkladek pod trouby betonové/ŽB DN 300-500</t>
  </si>
  <si>
    <t>1751778494</t>
  </si>
  <si>
    <t>2*1,01 'Přepočtené koeficientem množství</t>
  </si>
  <si>
    <t>29</t>
  </si>
  <si>
    <t>87137312R</t>
  </si>
  <si>
    <t>Montáž potrubí z PVC  DN 300 vč. dodávky</t>
  </si>
  <si>
    <t>1823171410</t>
  </si>
  <si>
    <t>30</t>
  </si>
  <si>
    <t>899633241</t>
  </si>
  <si>
    <t>Obetonování potrubí nebo zdiva stok ŽB se zvýšenými nároky na prostředí tř. C 30/37 v otevřeném výkopu</t>
  </si>
  <si>
    <t>-891058426</t>
  </si>
  <si>
    <t>Obetonování potrubí nebo zdiva stok betonem železovým v otevřeném výkopu se zvýšenými nároky na prostředí tř. C 30/37</t>
  </si>
  <si>
    <t>https://podminky.urs.cz/item/CS_URS_2024_01/899633241</t>
  </si>
  <si>
    <t>obetonování potrubí C30/37 XF3 S3</t>
  </si>
  <si>
    <t>0,6*0,6*1,75</t>
  </si>
  <si>
    <t>31</t>
  </si>
  <si>
    <t>899643121</t>
  </si>
  <si>
    <t>Bednění pro obetonování potrubí otevřený výkop zřízení</t>
  </si>
  <si>
    <t>-23563760</t>
  </si>
  <si>
    <t>Bednění pro obetonování potrubí v otevřeném výkopu zřízení</t>
  </si>
  <si>
    <t>https://podminky.urs.cz/item/CS_URS_2024_01/899643121</t>
  </si>
  <si>
    <t>Bednění obetonávky potrubí</t>
  </si>
  <si>
    <t>2,1"m2"</t>
  </si>
  <si>
    <t>32</t>
  </si>
  <si>
    <t>899643122</t>
  </si>
  <si>
    <t>Bednění pro obetonování potrubí otevřený výkop odstranění</t>
  </si>
  <si>
    <t>-1385561939</t>
  </si>
  <si>
    <t>Bednění pro obetonování potrubí v otevřeném výkopu odstranění</t>
  </si>
  <si>
    <t>https://podminky.urs.cz/item/CS_URS_2024_01/899643122</t>
  </si>
  <si>
    <t>Ostatní konstrukce a práce, bourání</t>
  </si>
  <si>
    <t>33</t>
  </si>
  <si>
    <t>938902132</t>
  </si>
  <si>
    <t>Očištění konstrukcí na ostatních plochách od porostu</t>
  </si>
  <si>
    <t>532899469</t>
  </si>
  <si>
    <t>Dokončovací práce na dosavadních konstrukcích očištění stavebních konstrukcí od porostu, s naložením odstraněného porostu na dopravní prostředek nebo s přemístěním na výšku do 6 m a odklizením na hromady do vzdálenosti 50 m na ostatních plochách</t>
  </si>
  <si>
    <t>https://podminky.urs.cz/item/CS_URS_2024_01/938902132</t>
  </si>
  <si>
    <t>103,4"m2"</t>
  </si>
  <si>
    <t>34</t>
  </si>
  <si>
    <t>938903113</t>
  </si>
  <si>
    <t>Vysekání spár hl do 70 mm ve zdivu z lomového kamene</t>
  </si>
  <si>
    <t>1550604245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</si>
  <si>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</si>
  <si>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https://podminky.urs.cz/item/CS_URS_2024_01/938903113</t>
  </si>
  <si>
    <t>35</t>
  </si>
  <si>
    <t>938903211</t>
  </si>
  <si>
    <t>Vysekání spár hl přes 70 do 120 mm ve zdivu z lomového kamene</t>
  </si>
  <si>
    <t>2091597258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</si>
  <si>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</si>
  <si>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https://podminky.urs.cz/item/CS_URS_2024_01/938903211</t>
  </si>
  <si>
    <t>36</t>
  </si>
  <si>
    <t>966025112</t>
  </si>
  <si>
    <t>Bourání konstrukcí LTM zdiva kamenného na MC strojně</t>
  </si>
  <si>
    <t>-1190541425</t>
  </si>
  <si>
    <t>Bourání konstrukcí LTM ve vodních tocích s přemístěním suti na hromady na vzdálenost do 20 m nebo s naložením na dopravní prostředek strojně ze zdiva kamenného, pro jakýkoliv druh kamene na maltu cementovou</t>
  </si>
  <si>
    <t>https://podminky.urs.cz/item/CS_URS_2024_01/966025112</t>
  </si>
  <si>
    <t>37</t>
  </si>
  <si>
    <t>97731111R</t>
  </si>
  <si>
    <t>Seříznutí podkladního betonu hl do 150 mm</t>
  </si>
  <si>
    <t>1566332791</t>
  </si>
  <si>
    <t>2*1,75</t>
  </si>
  <si>
    <t>38</t>
  </si>
  <si>
    <t>985131111</t>
  </si>
  <si>
    <t>Očištění ploch stěn, rubu kleneb a podlah tlakovou vodou</t>
  </si>
  <si>
    <t>797769718</t>
  </si>
  <si>
    <t>https://podminky.urs.cz/item/CS_URS_2024_01/985131111</t>
  </si>
  <si>
    <t>Očištění opěrných zdí (návodní i vzdušné) tlakovou vodou</t>
  </si>
  <si>
    <t>34,1*(1,8+0,6)+7,7*(2,2+0,6)</t>
  </si>
  <si>
    <t>39</t>
  </si>
  <si>
    <t>985331113</t>
  </si>
  <si>
    <t>Dodatečné vlepování betonářské výztuže D 12 mm do cementové aktivované malty včetně vyvrtání otvoru</t>
  </si>
  <si>
    <t>-1536737377</t>
  </si>
  <si>
    <t>Dodatečné vlepování betonářské výztuže včetně vyvrtání a vyčištění otvoru cementovou aktivovanou maltou průměr výztuže 12 mm</t>
  </si>
  <si>
    <t>https://podminky.urs.cz/item/CS_URS_2024_01/985331113</t>
  </si>
  <si>
    <t>příloha D.5</t>
  </si>
  <si>
    <t>provazovací výztuž+případná výztuž k propojení se skalním podkladem</t>
  </si>
  <si>
    <t>15"ks"*1+15"ks"*0,8</t>
  </si>
  <si>
    <t>40</t>
  </si>
  <si>
    <t>13021013</t>
  </si>
  <si>
    <t>tyč ocelová kruhová žebírková DIN 488 jakost B500B (10 505) výztuž do betonu D 12mm</t>
  </si>
  <si>
    <t>-1398750892</t>
  </si>
  <si>
    <t>27*0,00091 'Přepočtené koeficientem množství</t>
  </si>
  <si>
    <t>997</t>
  </si>
  <si>
    <t>Přesun sutě</t>
  </si>
  <si>
    <t>41</t>
  </si>
  <si>
    <t>997013861</t>
  </si>
  <si>
    <t>Poplatek za uložení stavebního odpadu na recyklační skládce (skládkovné) z prostého betonu kód odpadu 17 01 01</t>
  </si>
  <si>
    <t>-1928097555</t>
  </si>
  <si>
    <t>Poplatek za uložení stavebního odpadu na recyklační skládce (skládkovné) z prostého betonu zatříděného do Katalogu odpadů pod kódem 17 01 01</t>
  </si>
  <si>
    <t>https://podminky.urs.cz/item/CS_URS_2024_01/997013861</t>
  </si>
  <si>
    <t>(1,9+0,152)*2,2"t/m3"   "malta z vybouraného kamene</t>
  </si>
  <si>
    <t>0,01"t"  "seříznutý podkladní beton</t>
  </si>
  <si>
    <t>(1,23+0,713)"t"   "vysekání spár</t>
  </si>
  <si>
    <t>42</t>
  </si>
  <si>
    <t>997312511</t>
  </si>
  <si>
    <t>Vodorovná doprava suti a vybouraných hmot do 1 km pro LTM</t>
  </si>
  <si>
    <t>-1658787265</t>
  </si>
  <si>
    <t>Vodorovná doprava suti a vybouraných hmot po suchu se složením a hrubým urovnáním nebo přeložením na jiný dopravní prostředek do 1 km</t>
  </si>
  <si>
    <t>https://podminky.urs.cz/item/CS_URS_2024_01/997312511</t>
  </si>
  <si>
    <t>Vodorovná doprava vybouraného kamene na mezideponii k očištění do 100 m</t>
  </si>
  <si>
    <t>78,3"t"</t>
  </si>
  <si>
    <t>Vodorovná doprava očištěného kamene zpět do konstrukcí (využití kamene v rámci celé stavby-vyrovnaná bilance kamene)</t>
  </si>
  <si>
    <t>3,85"m3"*2,5"t/m3"   "zához SO 01</t>
  </si>
  <si>
    <t xml:space="preserve">Vodorovná doprava suti na skládku </t>
  </si>
  <si>
    <t>43</t>
  </si>
  <si>
    <t>997312519</t>
  </si>
  <si>
    <t>Příplatek ZKD 1 km vodorovné dopravy suti a vybouraných hmot pro LTM</t>
  </si>
  <si>
    <t>-1904485234</t>
  </si>
  <si>
    <t>Vodorovná doprava suti a vybouraných hmot po suchu se složením a hrubým urovnáním nebo přeložením na jiný dopravní prostředek Příplatek k ceně za každý další i započatý 1 km</t>
  </si>
  <si>
    <t>https://podminky.urs.cz/item/CS_URS_2024_01/997312519</t>
  </si>
  <si>
    <t>Vodorovná doprava suti na skládku</t>
  </si>
  <si>
    <t>6,467*9 'Přepočtené koeficientem množství</t>
  </si>
  <si>
    <t>44</t>
  </si>
  <si>
    <t>997312611</t>
  </si>
  <si>
    <t>Nakládání suti a vybouraných hmot pro LTM</t>
  </si>
  <si>
    <t>-1784424579</t>
  </si>
  <si>
    <t>Vodorovná doprava suti a vybouraných hmot po suchu nakládání na dopravní prostředky pro vodorovnou dopravu suti a vybouraných hmot</t>
  </si>
  <si>
    <t>https://podminky.urs.cz/item/CS_URS_2024_01/997312611</t>
  </si>
  <si>
    <t xml:space="preserve">Naložení očištěného kamene na mezideponii  zpět do konstrukcí </t>
  </si>
  <si>
    <t xml:space="preserve">Naložení suti na mezideponii, odvoz na skládku </t>
  </si>
  <si>
    <t>998</t>
  </si>
  <si>
    <t>Přesun hmot</t>
  </si>
  <si>
    <t>45</t>
  </si>
  <si>
    <t>998331011</t>
  </si>
  <si>
    <t>Přesun hmot pro nádrže</t>
  </si>
  <si>
    <t>-1636399292</t>
  </si>
  <si>
    <t>Přesun hmot pro nádrže dopravní vzdálenost do 500 m</t>
  </si>
  <si>
    <t>https://podminky.urs.cz/item/CS_URS_2024_01/998331011</t>
  </si>
  <si>
    <t>SO 02 - Oprava výpustného zařízení</t>
  </si>
  <si>
    <t>PSV - Práce a dodávky PSV</t>
  </si>
  <si>
    <t xml:space="preserve">    762 - Konstrukce tesařské</t>
  </si>
  <si>
    <t>17410110R</t>
  </si>
  <si>
    <t>Zřízení jílového těsnění včetně získání zeminy</t>
  </si>
  <si>
    <t>-1017809481</t>
  </si>
  <si>
    <t>-826002266</t>
  </si>
  <si>
    <t>příloha D.1, D.2</t>
  </si>
  <si>
    <t>7,99"m2"</t>
  </si>
  <si>
    <t>899501221</t>
  </si>
  <si>
    <t>Stupadla do šachet ocelová s PE povlakem vidlicová pro přímé zabudování do hmoždinek</t>
  </si>
  <si>
    <t>873365079</t>
  </si>
  <si>
    <t>Stupadla do šachet a drobných objektů ocelová s PE povlakem vidlicová pro přímé zabudování do hmoždinek</t>
  </si>
  <si>
    <t>https://podminky.urs.cz/item/CS_URS_2024_01/899501221</t>
  </si>
  <si>
    <t>89950122D</t>
  </si>
  <si>
    <t>Stupadla do šachet ocelová - demontáž</t>
  </si>
  <si>
    <t>557621384</t>
  </si>
  <si>
    <t>931R1</t>
  </si>
  <si>
    <t>Utěsnění výpustného plastového potrubí DN 300 - na vnější hraně - pružný tmel</t>
  </si>
  <si>
    <t>1505224497</t>
  </si>
  <si>
    <t>931R2</t>
  </si>
  <si>
    <t>Utěsnění výpustného plastového potrubí DN 300 - návodní strana - cementovou maltou</t>
  </si>
  <si>
    <t>285475209</t>
  </si>
  <si>
    <t>934956124</t>
  </si>
  <si>
    <t>Hradítka z dubového dřeva tl 50 mm</t>
  </si>
  <si>
    <t>-1685034347</t>
  </si>
  <si>
    <t>Přepadová a ochranná zařízení nádrží  dřevěná hradítka (dluže požeráku) š.150 mm, bez nátěru, s potřebným kováním z dubového dřeva, tl. 50 mm</t>
  </si>
  <si>
    <t>https://podminky.urs.cz/item/CS_URS_2024_01/934956124</t>
  </si>
  <si>
    <t>8"ks"*0,2*0,77</t>
  </si>
  <si>
    <t>93495612D</t>
  </si>
  <si>
    <t>Hradítka z dubového dřeva tl 50 mm - demontáž</t>
  </si>
  <si>
    <t>-389858497</t>
  </si>
  <si>
    <t>Demontáž dluží, šíře 700 mm</t>
  </si>
  <si>
    <t>0,7*1,5</t>
  </si>
  <si>
    <t>938903114</t>
  </si>
  <si>
    <t>Vysekání spár hl do 70 mm ve zdivu kvádrovém</t>
  </si>
  <si>
    <t>132221513</t>
  </si>
  <si>
    <t>Dokončovací práce na dosavadních konstrukcích vysekání spár s očištěním zdiva nebo dlažby, s naložením suti na dopravní prostředek nebo s odklizením na hromady do vzdálenosti 50 m při hloubce spáry do 70 mm ve zdivu kvádrovém</t>
  </si>
  <si>
    <t>https://podminky.urs.cz/item/CS_URS_2024_01/938903114</t>
  </si>
  <si>
    <t>953943123</t>
  </si>
  <si>
    <t>Osazování výrobků přes 5 do 15 kg/kus do betonu</t>
  </si>
  <si>
    <t>-2032014886</t>
  </si>
  <si>
    <t>Osazování drobných kovových předmětů výrobků ostatních jinde neuvedených do betonu se zajištěním polohy k bednění či k výztuži před zabetonováním hmotnosti přes 5 do 15 kg/kus</t>
  </si>
  <si>
    <t>https://podminky.urs.cz/item/CS_URS_2024_01/953943123</t>
  </si>
  <si>
    <t>drážky, U profil 50x30x30 nerez</t>
  </si>
  <si>
    <t>4"ks"</t>
  </si>
  <si>
    <t>13010810_NER</t>
  </si>
  <si>
    <t>U profil 50x30x30 nerez</t>
  </si>
  <si>
    <t>-961757117</t>
  </si>
  <si>
    <t>4"ks"*12,05"m"*5,7"kg/m"/1000</t>
  </si>
  <si>
    <t>95394312R2</t>
  </si>
  <si>
    <t>Kovové profily (pásovina) pro dosednutí dluží</t>
  </si>
  <si>
    <t>852998179</t>
  </si>
  <si>
    <t>Poznámka k položce:
Ukotvení kovových profilů (pásovina) tak, aby vznikla rovná plocha umožňující správné dosednutí dluží na dno a zajištění dostatečné těsnosti spojení</t>
  </si>
  <si>
    <t>2 ks, dl. 0,77 m</t>
  </si>
  <si>
    <t>97607521R</t>
  </si>
  <si>
    <t>Vybourání ocelových U 50x30x30 profilů</t>
  </si>
  <si>
    <t>1943836216</t>
  </si>
  <si>
    <t>8,2"m"*5,7/1000</t>
  </si>
  <si>
    <t>1241651509</t>
  </si>
  <si>
    <t>Očištění zdiva požeráku tlakovou vodou</t>
  </si>
  <si>
    <t>997013811</t>
  </si>
  <si>
    <t>Poplatek za uložení na skládce (skládkovné) stavebního odpadu dřevěného kód odpadu 17 02 01</t>
  </si>
  <si>
    <t>-1306126343</t>
  </si>
  <si>
    <t>Poplatek za uložení stavebního odpadu na skládce (skládkovné) dřevěného zatříděného do Katalogu odpadů pod kódem 17 02 01</t>
  </si>
  <si>
    <t>https://podminky.urs.cz/item/CS_URS_2024_01/997013811</t>
  </si>
  <si>
    <t>1,05"m2"*0,05"m" *0,7   "dluže</t>
  </si>
  <si>
    <t>-2066712910</t>
  </si>
  <si>
    <t>0,112"t"   "vysekání spár</t>
  </si>
  <si>
    <t>997R</t>
  </si>
  <si>
    <t xml:space="preserve">Výzisk - kovový odpad </t>
  </si>
  <si>
    <t>kg</t>
  </si>
  <si>
    <t>-1420311554</t>
  </si>
  <si>
    <t>Poznámka k položce:
*vymezená změna závazku</t>
  </si>
  <si>
    <t>0,047"t" *1000 "kovové profily</t>
  </si>
  <si>
    <t>1,28"kg"*7"ks"    "stupadla</t>
  </si>
  <si>
    <t>55,96*-1 'Přepočtené koeficientem množství</t>
  </si>
  <si>
    <t>19344245</t>
  </si>
  <si>
    <t>1,05"m2"*0,05"m"*0,7    "dluže</t>
  </si>
  <si>
    <t>Vodorovná doprava suti do sběru, ocelové profily</t>
  </si>
  <si>
    <t>0,047"t"   "kovové profily</t>
  </si>
  <si>
    <t>1,28"kg"*7"ks"/1000    "stupadla</t>
  </si>
  <si>
    <t>-175507142</t>
  </si>
  <si>
    <t>0,047"t"  "kovové profily</t>
  </si>
  <si>
    <t>0,205*9 'Přepočtené koeficientem množství</t>
  </si>
  <si>
    <t>388374928</t>
  </si>
  <si>
    <t>PSV</t>
  </si>
  <si>
    <t>Práce a dodávky PSV</t>
  </si>
  <si>
    <t>762</t>
  </si>
  <si>
    <t>Konstrukce tesařské</t>
  </si>
  <si>
    <t>76259000R</t>
  </si>
  <si>
    <t>Dřevěný poklop uzamykatelný</t>
  </si>
  <si>
    <t>-501912967</t>
  </si>
  <si>
    <t>Montáž dočasného zakrytí prostupů, otvorů z měkkého nebo tvrdého dřeva, volně kladenými fošnami tloušťky do 60 mm</t>
  </si>
  <si>
    <t>998762101</t>
  </si>
  <si>
    <t>Přesun hmot tonážní pro kce tesařské v objektech v do 6 m</t>
  </si>
  <si>
    <t>567332618</t>
  </si>
  <si>
    <t>Přesun hmot pro konstrukce tesařské stanovený z hmotnosti přesunovaného materiálu vodorovná dopravní vzdálenost do 50 m v objektech výšky do 6 m</t>
  </si>
  <si>
    <t>https://podminky.urs.cz/item/CS_URS_2024_01/998762101</t>
  </si>
  <si>
    <t>SO 03 - Oprava bezpečnostního přelivu</t>
  </si>
  <si>
    <t>OST - Ostatní</t>
  </si>
  <si>
    <t>114203103</t>
  </si>
  <si>
    <t>Rozebrání dlažeb z lomového kamene nebo betonových tvárnic do cementové malty</t>
  </si>
  <si>
    <t>656218583</t>
  </si>
  <si>
    <t>Rozebrání dlažeb nebo záhozů s naložením na dopravní prostředek dlažeb z lomového kamene nebo betonových tvárnic do cementové malty se spárami zalitými cementovou maltou</t>
  </si>
  <si>
    <t>https://podminky.urs.cz/item/CS_URS_2024_01/114203103</t>
  </si>
  <si>
    <t>příloha D.1, D.2, D.4, D.5, D.7</t>
  </si>
  <si>
    <t>3"m3"</t>
  </si>
  <si>
    <t>610060513</t>
  </si>
  <si>
    <t>očištění kamene dlažby</t>
  </si>
  <si>
    <t>321213345</t>
  </si>
  <si>
    <t>Zdivo nadzákladové z lomového kamene vodních staveb obkladní s vyspárováním</t>
  </si>
  <si>
    <t>1292057877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</si>
  <si>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</si>
  <si>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https://podminky.urs.cz/item/CS_URS_2024_01/321213345</t>
  </si>
  <si>
    <t>Oprava zdiva vodních staveb  z lomového kamene obkladního včetně jeho dodání</t>
  </si>
  <si>
    <t>2*(0,5+0,5)*3+2*3+(1,7+0,5)*2,6+(0,4+0,3)*7</t>
  </si>
  <si>
    <t>-1991666911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</si>
  <si>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</si>
  <si>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Oprava zdiva vodních staveb  z lomového kamene řádkového -NOVÝ KÁMEN</t>
  </si>
  <si>
    <t>22,19"m3"</t>
  </si>
  <si>
    <t>Oprava zdiva vodních staveb  z lomového kamene řádkového -STÁVAJÍCÍ KÁMEN</t>
  </si>
  <si>
    <t>0,43"m3"</t>
  </si>
  <si>
    <t>Přezdění zřícené přelivné hrany -NOVÝ KÁMEN</t>
  </si>
  <si>
    <t>1,55"m3"</t>
  </si>
  <si>
    <t>-2056510158</t>
  </si>
  <si>
    <t>23,74*2,5 'Přepočtené koeficientem množství</t>
  </si>
  <si>
    <t>451561112</t>
  </si>
  <si>
    <t>Lože pod dlažby z kameniva drceného drobného vrstva tl přes 100 do 150 mm</t>
  </si>
  <si>
    <t>1877907275</t>
  </si>
  <si>
    <t>Lože pod dlažby z kameniva drceného drobného, tl. vrstvy přes 100 do 150 mm</t>
  </si>
  <si>
    <t>https://podminky.urs.cz/item/CS_URS_2024_01/451561112</t>
  </si>
  <si>
    <t>Lože pod dlažby tl 100 mm</t>
  </si>
  <si>
    <t>5"m2"</t>
  </si>
  <si>
    <t>46551342R</t>
  </si>
  <si>
    <t>Dlažba z lomového kamene na cementovou maltu s vyspárováním tl 300-500 mm pro hráze</t>
  </si>
  <si>
    <t>609985958</t>
  </si>
  <si>
    <t>Dlažba z lomového kamene lomařsky upraveného na cementovou maltu, s vyspárováním cementovou maltou, tl. kamene 300-500 mm vč. dodávky</t>
  </si>
  <si>
    <t>Dlažba z lomového kamene na cementovou maltu (MC15 (s pojivem CEM II). ) s vyspárováním tl 300-500 mm pro hráze - NOVÝ KÁMEN</t>
  </si>
  <si>
    <t>3"m2"</t>
  </si>
  <si>
    <t>465517317</t>
  </si>
  <si>
    <t>Oprava dlažeb z lomového kamene na sucho se zalitím spár do 20 m2 bez dodání kamene tl 300 mm</t>
  </si>
  <si>
    <t>1604237948</t>
  </si>
  <si>
    <t>Oprava dlažeb z lomového kamene lomařsky upraveného pro dlažbu o ploše opravovaných míst do 20 m2 jednotlivě bez dodání kamene na sucho se zalitím spár cementovou maltou, tl. kamene 300 mm</t>
  </si>
  <si>
    <t>https://podminky.urs.cz/item/CS_URS_2024_01/465517317</t>
  </si>
  <si>
    <t>použití stávajícího kamene</t>
  </si>
  <si>
    <t>10"m2"</t>
  </si>
  <si>
    <t>1490782354</t>
  </si>
  <si>
    <t>636195212</t>
  </si>
  <si>
    <t>Vyplnění spár dlažby z lomového kamene maltou cementovou na hl do 70 mm s vyspárováním</t>
  </si>
  <si>
    <t>-1372931941</t>
  </si>
  <si>
    <t>Vyplnění spár dosavadních dlažeb cementovou maltou s vyčištěním spár na hloubky do 70 mm dlažby z lomového kamene s vyspárováním</t>
  </si>
  <si>
    <t>https://podminky.urs.cz/item/CS_URS_2024_01/636195212</t>
  </si>
  <si>
    <t>938903111</t>
  </si>
  <si>
    <t>Vysekání spár hl do 70 mm v dlažbě z lomového kamene</t>
  </si>
  <si>
    <t>280644288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</si>
  <si>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</si>
  <si>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https://podminky.urs.cz/item/CS_URS_2024_01/938903111</t>
  </si>
  <si>
    <t>16,5"m2"</t>
  </si>
  <si>
    <t>-1410522890</t>
  </si>
  <si>
    <t>22,6"m2"</t>
  </si>
  <si>
    <t>961044111</t>
  </si>
  <si>
    <t>Bourání základů z betonu prostého</t>
  </si>
  <si>
    <t>1054580153</t>
  </si>
  <si>
    <t>Bourání základů z betonu prostého</t>
  </si>
  <si>
    <t>https://podminky.urs.cz/item/CS_URS_2024_01/961044111</t>
  </si>
  <si>
    <t>bourání podkladního betonu pod dlažbu</t>
  </si>
  <si>
    <t>10*0,2</t>
  </si>
  <si>
    <t>-302106788</t>
  </si>
  <si>
    <t>Očištění zdiva a dlažby tlakovou vodou</t>
  </si>
  <si>
    <t>39,1"m2"</t>
  </si>
  <si>
    <t>Očištění pracovní spáry  tlakovou vodou</t>
  </si>
  <si>
    <t>3,1"m2"</t>
  </si>
  <si>
    <t>-1378777130</t>
  </si>
  <si>
    <t>4"t"  "podkladní beton</t>
  </si>
  <si>
    <t>(0,297+0,316)"t"   "vysekání spár</t>
  </si>
  <si>
    <t>0,14"m3"*2,2"t/m3"   "malta z vybouraného kamene</t>
  </si>
  <si>
    <t>-685564469</t>
  </si>
  <si>
    <t>5,7"t"</t>
  </si>
  <si>
    <t>0,43"m3"*2,5"t/m3"   "zdivo z LK</t>
  </si>
  <si>
    <t>3"m3"*2,5"t/m3"   "dlažba</t>
  </si>
  <si>
    <t>1017730538</t>
  </si>
  <si>
    <t>4,921*9 'Přepočtené koeficientem množství</t>
  </si>
  <si>
    <t>-181648136</t>
  </si>
  <si>
    <t>Naložení očištěného kamene na mezideponii  zpět do konstrukcí (zdivo a dlažba SO 03)</t>
  </si>
  <si>
    <t>3,67"m3"*2,5"t/m3"   "zdivo z LK</t>
  </si>
  <si>
    <t>3"m2"*0,4"m"*2,5"t/m3"   "dlažba</t>
  </si>
  <si>
    <t>-653221508</t>
  </si>
  <si>
    <t>OST</t>
  </si>
  <si>
    <t>Ostatní</t>
  </si>
  <si>
    <t>OST_2</t>
  </si>
  <si>
    <t>Demontáž lávky během stavby a po ukončení zpětné osazení</t>
  </si>
  <si>
    <t>kpl</t>
  </si>
  <si>
    <t>221650302</t>
  </si>
  <si>
    <t>SO 04 - Oprava skluzu</t>
  </si>
  <si>
    <t>114203201</t>
  </si>
  <si>
    <t>Očištění lomového kamene nebo betonových tvárnic od hlíny nebo písku</t>
  </si>
  <si>
    <t>-1187227566</t>
  </si>
  <si>
    <t>Očištění lomového kamene nebo betonových tvárnic získaných při rozebrání dlažeb, záhozů, rovnanin a soustřeďovacích staveb od hlíny nebo písku</t>
  </si>
  <si>
    <t>https://podminky.urs.cz/item/CS_URS_2024_01/114203201</t>
  </si>
  <si>
    <t>Rozebraný záhozu</t>
  </si>
  <si>
    <t>122411101</t>
  </si>
  <si>
    <t>Odkopávky a prokopávky v hornině třídy těžitelnosti II, skupiny 5 ručně</t>
  </si>
  <si>
    <t>960647890</t>
  </si>
  <si>
    <t>Odkopávky a prokopávky ručně zapažené i nezapažené v hornině třídy těžitelnosti II skupiny 5</t>
  </si>
  <si>
    <t>https://podminky.urs.cz/item/CS_URS_2024_01/122411101</t>
  </si>
  <si>
    <t>příloha D.1, D.2, D.4, D.7</t>
  </si>
  <si>
    <t>Rozebrání záhozu ručně</t>
  </si>
  <si>
    <t>161151113</t>
  </si>
  <si>
    <t>Svislé přemístění výkopku z horniny třídy těžitelnosti II skupiny 4 a 5 hl výkopu přes 4 do 8 m</t>
  </si>
  <si>
    <t>-1048309411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</si>
  <si>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</si>
  <si>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https://podminky.urs.cz/item/CS_URS_2024_01/161151113</t>
  </si>
  <si>
    <t>46251316R</t>
  </si>
  <si>
    <t>Zához z lomového kamene záhozového hmotnost kamenů do 500 kg - BEZ DODÁVKY KAMENE</t>
  </si>
  <si>
    <t>-1618198998</t>
  </si>
  <si>
    <t xml:space="preserve">Zához z lomového kamene neupraveného provedený ze břehu nebo z lešení, do sucha nebo do vody záhozového, hmotnost jednotlivých kamenů přes 200 do 500 kg </t>
  </si>
  <si>
    <t>Zpětné přeskládání záhozu ze stávajícího kamene nad 200 kg</t>
  </si>
  <si>
    <t>Doplnění záhozu z nového kamene nad 200 kg</t>
  </si>
  <si>
    <t>8"m3"</t>
  </si>
  <si>
    <t>462513169</t>
  </si>
  <si>
    <t>Příplatek za urovnání líce záhozu z lomového kamene záhozového do 500 kg</t>
  </si>
  <si>
    <t>1225221772</t>
  </si>
  <si>
    <t>Zához z lomového kamene neupraveného provedený ze břehu nebo z lešení, do sucha nebo do vody záhozového, hmotnost jednotlivých kamenů přes 200 do 500 kg Příplatek k ceně za urovnání líce záhozu</t>
  </si>
  <si>
    <t>https://podminky.urs.cz/item/CS_URS_2024_01/462513169</t>
  </si>
  <si>
    <t>46251416R</t>
  </si>
  <si>
    <t xml:space="preserve">Zához z lomového kamene záhozového hmotnost kamenů přes 500 kg </t>
  </si>
  <si>
    <t>-164929058</t>
  </si>
  <si>
    <t>Zához z lomového kamene neupraveného provedený ze břehu nebo z lešení, do sucha nebo do vody záhozového, hmotnost jednotlivých kamenů přes 500 kg</t>
  </si>
  <si>
    <t>Doplnění záhozu z nového kamene nad 500 kg</t>
  </si>
  <si>
    <t>0,9"m3"</t>
  </si>
  <si>
    <t>-1930633904</t>
  </si>
  <si>
    <t>Zához z lomového kamene neupraveného provedený ze břehu nebo z lešení, do sucha nebo do vody záhozového, hmotnost jednotlivých kamenů přes 500 kg Příplatek k ceně za urovnání líce záhozu</t>
  </si>
  <si>
    <t>-366212732</t>
  </si>
  <si>
    <t xml:space="preserve">5"m3"*2,5"t/m3" </t>
  </si>
  <si>
    <t>(5+0,88+8)"m3"*2,5"t/m3"   "zához SO 04</t>
  </si>
  <si>
    <t>1705192580</t>
  </si>
  <si>
    <t>(5+0,88+8)"m3"*2,5"t/m3"   "zához  SO 04</t>
  </si>
  <si>
    <t>1388786650</t>
  </si>
  <si>
    <t>SO 05 - Oprava zdí na nátoku</t>
  </si>
  <si>
    <t>833856962</t>
  </si>
  <si>
    <t>stávající vyvrácené zdivo</t>
  </si>
  <si>
    <t>7,61"m3"</t>
  </si>
  <si>
    <t>124253100</t>
  </si>
  <si>
    <t>Vykopávky pro koryta vodotečí v hornině třídy těžitelnosti I skupiny 3 objem do 100 m3 strojně</t>
  </si>
  <si>
    <t>1135408901</t>
  </si>
  <si>
    <t>Vykopávky pro koryta vodotečí strojně v hornině třídy těžitelnosti I skupiny 3 do 100 m3</t>
  </si>
  <si>
    <t>https://podminky.urs.cz/item/CS_URS_2024_01/124253100</t>
  </si>
  <si>
    <t>příloha D.8</t>
  </si>
  <si>
    <t>8,78"m3"</t>
  </si>
  <si>
    <t>124353100</t>
  </si>
  <si>
    <t>Vykopávky pro koryta vodotečí v hornině třídy těžitelnosti II skupiny 4 objem do 100 m3 strojně</t>
  </si>
  <si>
    <t>-365097179</t>
  </si>
  <si>
    <t>Vykopávky pro koryta vodotečí strojně v hornině třídy těžitelnosti II skupiny 4 do 100 m3</t>
  </si>
  <si>
    <t>https://podminky.urs.cz/item/CS_URS_2024_01/124353100</t>
  </si>
  <si>
    <t>162251102</t>
  </si>
  <si>
    <t>Vodorovné přemístění přes 20 do 50 m výkopku/sypaniny z horniny třídy těžitelnosti I skupiny 1 až 3</t>
  </si>
  <si>
    <t>-541671576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</si>
  <si>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</si>
  <si>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https://podminky.urs.cz/item/CS_URS_2024_01/162251102</t>
  </si>
  <si>
    <t>Vodorovné přemístění výkopku na mezideponii a zpět</t>
  </si>
  <si>
    <t>8,78"m3"*2</t>
  </si>
  <si>
    <t>-1933650417</t>
  </si>
  <si>
    <t>-890691944</t>
  </si>
  <si>
    <t>17,55</t>
  </si>
  <si>
    <t>1797670766</t>
  </si>
  <si>
    <t>Zdivo nadzákladové z lomového kamene řádkové - pískovec -STÁVAJÍCÍ KÁMEN</t>
  </si>
  <si>
    <t>Oprava zdiva vodních staveb (pomístné doplnění  z kopáků )-STÁVAJÍCÍ KÁMEN</t>
  </si>
  <si>
    <t>1,01"m3"</t>
  </si>
  <si>
    <t>Zděný základ opěrných zdí - STÁVAJÍCÍ KÁMEN</t>
  </si>
  <si>
    <t>2,93"m3"</t>
  </si>
  <si>
    <t>Zdivo nadzákladové z LK vodních staveb obkladní s vyspárováním - pískovec - NOVÝ KÁMEN</t>
  </si>
  <si>
    <t>v místě celkové obnovy opěrné zdi, v místě dlužové stěny na LB</t>
  </si>
  <si>
    <t>1829452926</t>
  </si>
  <si>
    <t>5*2,5 'Přepočtené koeficientem množství</t>
  </si>
  <si>
    <t>451561111</t>
  </si>
  <si>
    <t>Lože pod dlažby z kameniva drceného drobného vrstva tl do 100 mm</t>
  </si>
  <si>
    <t>674402340</t>
  </si>
  <si>
    <t>Lože pod dlažby z kameniva drceného drobného, tl. vrstvy do 100 mm</t>
  </si>
  <si>
    <t>https://podminky.urs.cz/item/CS_URS_2024_01/451561111</t>
  </si>
  <si>
    <t>Lože pod dlažby ze štěrkodrti tl 100 mm</t>
  </si>
  <si>
    <t>10,8"m2"</t>
  </si>
  <si>
    <t>-479862406</t>
  </si>
  <si>
    <t>Zához z lomového kamene neupraveného provedený ze břehu nebo z lešení, do sucha nebo do vody záhozového, hmotnost jednotlivých kamenů přes 200 do 500 kg</t>
  </si>
  <si>
    <t>příloha C.4, D.8</t>
  </si>
  <si>
    <t>Zához z LK o hm. 200 – 500 kg</t>
  </si>
  <si>
    <t>3,5"m3"  "odtok na začátku + opevnění na výtoku ze zdí</t>
  </si>
  <si>
    <t>1689388415</t>
  </si>
  <si>
    <t>6"m2"  "odtok na začátku + opevnění na výtoku ze zdí</t>
  </si>
  <si>
    <t>46551343R</t>
  </si>
  <si>
    <t>Dlažba z lomového kamene na cementovou maltu s vyspárováním tl 300-500 mm pro hráze  - BEZ DODÁVKY KAMENE</t>
  </si>
  <si>
    <t>-327159684</t>
  </si>
  <si>
    <t>Dlažba z lomového kamene lomařsky upraveného na cementovou maltu, s vyspárováním cementovou maltou, tl. kamene 300-500 mm</t>
  </si>
  <si>
    <t>doplnění chybějících kamenů, tl. 300-500 mm</t>
  </si>
  <si>
    <t>1"m2"</t>
  </si>
  <si>
    <t>-2052382470</t>
  </si>
  <si>
    <t>Oprava dlažeb z lomového kamene lomařsky upraveného pro dlažbu o ploše opravovaných míst do 20 m2 jednotlivě bez dodání kamene na sucho se zalitím spár cementovou maltou, tl. kamene 300 mm</t>
  </si>
  <si>
    <t>PŘESKLÁDÁNÍ STÁVAJÍCÍCH KAMENŮ</t>
  </si>
  <si>
    <t>10,8</t>
  </si>
  <si>
    <t>1411886497</t>
  </si>
  <si>
    <t>1642708775</t>
  </si>
  <si>
    <t>-2764163</t>
  </si>
  <si>
    <t>Přepadová a ochranná zařízení nádrží dřevěná hradítka (dluže požeráku) š.150 mm, bez nátěru, s potřebným kováním z dubového dřeva, tl. 50 mm</t>
  </si>
  <si>
    <t>nové dubové dluže tl. 50 mm, výška 150 mm,  dl.450 mm</t>
  </si>
  <si>
    <t>2"ks"*0,15*0,45</t>
  </si>
  <si>
    <t>-1343758700</t>
  </si>
  <si>
    <t>-291145477</t>
  </si>
  <si>
    <t>25,2"m2"</t>
  </si>
  <si>
    <t>953943122</t>
  </si>
  <si>
    <t>Osazování výrobků přes 1 do 5 kg/kus do betonu</t>
  </si>
  <si>
    <t>1787657679</t>
  </si>
  <si>
    <t>Osazování drobných kovových předmětů výrobků ostatních jinde neuvedených do betonu se zajištěním polohy k bednění či k výztuži před zabetonováním hmotnosti přes 1 do 5 kg/kus</t>
  </si>
  <si>
    <t>https://podminky.urs.cz/item/CS_URS_2024_01/953943122</t>
  </si>
  <si>
    <t>-98198274</t>
  </si>
  <si>
    <t>4"ks"*0,35"m"*5,7"kg/m"/1000</t>
  </si>
  <si>
    <t>95394312R1</t>
  </si>
  <si>
    <t>-314423963</t>
  </si>
  <si>
    <t>-772397305</t>
  </si>
  <si>
    <t>6,9*1,05*0,3+4,8*1,05*0,3+0,5*0,5*(6,9+4,8)+1</t>
  </si>
  <si>
    <t>1272700950</t>
  </si>
  <si>
    <t>0,8*5,7/1000</t>
  </si>
  <si>
    <t>1385965801</t>
  </si>
  <si>
    <t>Očištění opěrných zdí</t>
  </si>
  <si>
    <t>506545016</t>
  </si>
  <si>
    <t>0,578*2,2"t/m3"   "malta z vybouraného kamene</t>
  </si>
  <si>
    <t>(0,194+0,428)"t"   "vysekání spár</t>
  </si>
  <si>
    <t>808862963</t>
  </si>
  <si>
    <t>-0,8*5,7   "kovový profil</t>
  </si>
  <si>
    <t>303722376</t>
  </si>
  <si>
    <t>22,072"t"</t>
  </si>
  <si>
    <t>3,5"m3"*2,5"t/m3"   "zához SO 05</t>
  </si>
  <si>
    <t>(7,61+1,01+2,93)*2,5"t/m3"   "zdivo SO 05</t>
  </si>
  <si>
    <t>(0,4+3,24)*2,5"t/m3"   "dlažba  SO 05</t>
  </si>
  <si>
    <t>2006760871</t>
  </si>
  <si>
    <t>1,894*9 'Přepočtené koeficientem množství</t>
  </si>
  <si>
    <t>1370774407</t>
  </si>
  <si>
    <t>Naložení očištěného kamene na mezideponii  zpět do konstrukcí</t>
  </si>
  <si>
    <t>998332011</t>
  </si>
  <si>
    <t>Přesun hmot pro úpravy vodních toků a kanály</t>
  </si>
  <si>
    <t>-1714859004</t>
  </si>
  <si>
    <t>Přesun hmot pro úpravy vodních toků a kanály, hráze rybníků apod. dopravní vzdálenost do 500 m</t>
  </si>
  <si>
    <t>https://podminky.urs.cz/item/CS_URS_2024_01/998332011</t>
  </si>
  <si>
    <t>OST_1</t>
  </si>
  <si>
    <t>Přechod přes propustek během stavby</t>
  </si>
  <si>
    <t>1204019708</t>
  </si>
  <si>
    <t>SO 06 - Oprava zdi ve vodním toku</t>
  </si>
  <si>
    <t>-880903508</t>
  </si>
  <si>
    <t>Rozebrané stávající zdivo na sucho</t>
  </si>
  <si>
    <t>1,0"m3"</t>
  </si>
  <si>
    <t>122311101</t>
  </si>
  <si>
    <t>Odkopávky a prokopávky v hornině třídy těžitelnosti II, skupiny 4 ručně</t>
  </si>
  <si>
    <t>-401290502</t>
  </si>
  <si>
    <t>Odkopávky a prokopávky ručně zapažené i nezapažené v hornině třídy těžitelnosti II skupiny 4</t>
  </si>
  <si>
    <t>https://podminky.urs.cz/item/CS_URS_2024_01/122311101</t>
  </si>
  <si>
    <t>příloha D.9</t>
  </si>
  <si>
    <t>Výkopy v místě základu</t>
  </si>
  <si>
    <t>1,9"m3"</t>
  </si>
  <si>
    <t>-125671646</t>
  </si>
  <si>
    <t>1,9"m3"*2</t>
  </si>
  <si>
    <t>174151102</t>
  </si>
  <si>
    <t>Zásyp v prostoru s omezeným pohybem stroje sypaninou se zhutněním</t>
  </si>
  <si>
    <t>-1577931964</t>
  </si>
  <si>
    <t>Zásyp sypaninou z jakékoliv horniny strojně s uložením výkopku ve vrstvách se zhutněním v prostorách s omezeným pohybem stroje s urovnáním povrchu zásypu</t>
  </si>
  <si>
    <t>https://podminky.urs.cz/item/CS_URS_2024_01/174151102</t>
  </si>
  <si>
    <t>12,3"m3"</t>
  </si>
  <si>
    <t>10364100</t>
  </si>
  <si>
    <t>zemina pro terénní úpravy - tříděná</t>
  </si>
  <si>
    <t>-1142368514</t>
  </si>
  <si>
    <t>(12,3-1,9)*1,8</t>
  </si>
  <si>
    <t>-1399792806</t>
  </si>
  <si>
    <t>Zdivo nadzákladové z lomového kamene řádkové - pískovec - NOVÝ KÁMEN</t>
  </si>
  <si>
    <t>10,8"m3"</t>
  </si>
  <si>
    <t>1"m3"</t>
  </si>
  <si>
    <t>1857768392</t>
  </si>
  <si>
    <t>10,8*2,5 'Přepočtené koeficientem množství</t>
  </si>
  <si>
    <t>941111121</t>
  </si>
  <si>
    <t>Montáž lešení řadového trubkového lehkého s podlahami zatížení do 200 kg/m2 š od 0,9 do 1,2 m v do 10 m</t>
  </si>
  <si>
    <t>-453151750</t>
  </si>
  <si>
    <t>Montáž lešení řadového trubkového lehkého pracovního s podlahami s provozním zatížením tř. 3 do 200 kg/m2 šířky tř. W09 od 0,9 do 1,2 m, výšky do 10 m</t>
  </si>
  <si>
    <t>https://podminky.urs.cz/item/CS_URS_2024_01/941111121</t>
  </si>
  <si>
    <t>12,5" m2"</t>
  </si>
  <si>
    <t>941111221</t>
  </si>
  <si>
    <t>Příplatek k lešení řadovému trubkovému lehkému s podlahami do 200 kg/m2 š od 0,9 do 1,2 m v 10 m za každý den použití</t>
  </si>
  <si>
    <t>570396415</t>
  </si>
  <si>
    <t>Montáž lešení řadového trubkového lehkého pracovního s podlahami s provozním zatížením tř. 3 do 200 kg/m2 Příplatek za první a každý další den použití lešení k ceně -1121</t>
  </si>
  <si>
    <t>https://podminky.urs.cz/item/CS_URS_2024_01/941111221</t>
  </si>
  <si>
    <t>12,5*30 'Přepočtené koeficientem množství</t>
  </si>
  <si>
    <t>941111821</t>
  </si>
  <si>
    <t>Demontáž lešení řadového trubkového lehkého s podlahami zatížení do 200 kg/m2 š od 0,9 do 1,2 m v do 10 m</t>
  </si>
  <si>
    <t>-1866305186</t>
  </si>
  <si>
    <t>Demontáž lešení řadového trubkového lehkého pracovního s podlahami s provozním zatížením tř. 3 do 200 kg/m2 šířky tř. W09 od 0,9 do 1,2 m, výšky do 10 m</t>
  </si>
  <si>
    <t>https://podminky.urs.cz/item/CS_URS_2024_01/941111821</t>
  </si>
  <si>
    <t>985221011</t>
  </si>
  <si>
    <t>Postupné rozebírání kamenného zdiva pro další použití do 1 m3</t>
  </si>
  <si>
    <t>-978451588</t>
  </si>
  <si>
    <t>Postupné rozebírání zdiva pro další použití kamenného, objemu do 1 m3</t>
  </si>
  <si>
    <t>https://podminky.urs.cz/item/CS_URS_2024_01/985221011</t>
  </si>
  <si>
    <t>Rozebrání stávajícího zdiva na sucho</t>
  </si>
  <si>
    <t>997312111</t>
  </si>
  <si>
    <t>Svislá doprava suti a vybouraných hmot do 3,5 m pro LTM</t>
  </si>
  <si>
    <t>-975520127</t>
  </si>
  <si>
    <t>Svislá doprava suti a vybouraných hmot s naložením do dopravního zařízení a s vyprázdněním dopravního zařízení na hromadu nebo do dopravního prostředku na výšku do 3,5 m</t>
  </si>
  <si>
    <t>https://podminky.urs.cz/item/CS_URS_2024_01/997312111</t>
  </si>
  <si>
    <t>vybouraný kámen</t>
  </si>
  <si>
    <t>1"m3"*2,5</t>
  </si>
  <si>
    <t>-707195081</t>
  </si>
  <si>
    <t>2,5"t"</t>
  </si>
  <si>
    <t>2,5"t"  "zdivo</t>
  </si>
  <si>
    <t>-310178346</t>
  </si>
  <si>
    <t>2,5"t"  "zdivo SO 06</t>
  </si>
  <si>
    <t>-865079226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</si>
  <si>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</si>
  <si>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</si>
  <si>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</si>
  <si>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</si>
  <si>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</si>
  <si>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</si>
  <si>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</si>
  <si>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</si>
  <si>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</si>
  <si>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</si>
  <si>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0121030R1</t>
  </si>
  <si>
    <t>Vytýčení sítí</t>
  </si>
  <si>
    <t>1024</t>
  </si>
  <si>
    <t>-1037985354</t>
  </si>
  <si>
    <t>0121030R2</t>
  </si>
  <si>
    <t xml:space="preserve">Vytyčení stavby </t>
  </si>
  <si>
    <t>1447356110</t>
  </si>
  <si>
    <t>012203000</t>
  </si>
  <si>
    <t>Zaměření stavby</t>
  </si>
  <si>
    <t>800641480</t>
  </si>
  <si>
    <t>01220300R</t>
  </si>
  <si>
    <t>PMŘ</t>
  </si>
  <si>
    <t>-306982707</t>
  </si>
  <si>
    <t>013254000</t>
  </si>
  <si>
    <t>Dokumentace skutečného provedení stavby</t>
  </si>
  <si>
    <t>-1922981248</t>
  </si>
  <si>
    <t>VRN2</t>
  </si>
  <si>
    <t>Příprava staveniště</t>
  </si>
  <si>
    <t>02120300R</t>
  </si>
  <si>
    <t>Biologický dozor</t>
  </si>
  <si>
    <t>-1889539824</t>
  </si>
  <si>
    <t>024003005</t>
  </si>
  <si>
    <t>Přípravný transfer obojživelníků</t>
  </si>
  <si>
    <t>-523334562</t>
  </si>
  <si>
    <t>VRN3</t>
  </si>
  <si>
    <t>Zařízení staveniště</t>
  </si>
  <si>
    <t>030001000</t>
  </si>
  <si>
    <t>Zařízení staveniště 3%</t>
  </si>
  <si>
    <t>452526227</t>
  </si>
  <si>
    <t>034103000</t>
  </si>
  <si>
    <t>Oplocení staveniště</t>
  </si>
  <si>
    <t>-1917131569</t>
  </si>
  <si>
    <t>Poznámka k položce:
Oplocení staveniště podél turistických cest, 80 m, montáž, dodávka a demontáž</t>
  </si>
  <si>
    <t>VRN9</t>
  </si>
  <si>
    <t>Ostatní náklady</t>
  </si>
  <si>
    <t>091504000</t>
  </si>
  <si>
    <t>Osazení informačních tabulek na začátku a konci turistických cest o omezení části cesty v bezprostředním blízkosti nádrže</t>
  </si>
  <si>
    <t>-662624480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</si>
</sst>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4203202" TargetMode="External" /><Relationship Id="rId2" Type="http://schemas.openxmlformats.org/officeDocument/2006/relationships/hyperlink" Target="https://podminky.urs.cz/item/CS_URS_2024_01/122351102" TargetMode="External" /><Relationship Id="rId3" Type="http://schemas.openxmlformats.org/officeDocument/2006/relationships/hyperlink" Target="https://podminky.urs.cz/item/CS_URS_2024_01/128511101" TargetMode="External" /><Relationship Id="rId4" Type="http://schemas.openxmlformats.org/officeDocument/2006/relationships/hyperlink" Target="https://podminky.urs.cz/item/CS_URS_2024_01/162251122" TargetMode="External" /><Relationship Id="rId5" Type="http://schemas.openxmlformats.org/officeDocument/2006/relationships/hyperlink" Target="https://podminky.urs.cz/item/CS_URS_2024_01/171251101" TargetMode="External" /><Relationship Id="rId6" Type="http://schemas.openxmlformats.org/officeDocument/2006/relationships/hyperlink" Target="https://podminky.urs.cz/item/CS_URS_2024_01/174151101" TargetMode="External" /><Relationship Id="rId7" Type="http://schemas.openxmlformats.org/officeDocument/2006/relationships/hyperlink" Target="https://podminky.urs.cz/item/CS_URS_2024_01/174251101" TargetMode="External" /><Relationship Id="rId8" Type="http://schemas.openxmlformats.org/officeDocument/2006/relationships/hyperlink" Target="https://podminky.urs.cz/item/CS_URS_2024_01/211971121" TargetMode="External" /><Relationship Id="rId9" Type="http://schemas.openxmlformats.org/officeDocument/2006/relationships/hyperlink" Target="https://podminky.urs.cz/item/CS_URS_2024_01/212755213" TargetMode="External" /><Relationship Id="rId10" Type="http://schemas.openxmlformats.org/officeDocument/2006/relationships/hyperlink" Target="https://podminky.urs.cz/item/CS_URS_2024_01/311101211" TargetMode="External" /><Relationship Id="rId11" Type="http://schemas.openxmlformats.org/officeDocument/2006/relationships/hyperlink" Target="https://podminky.urs.cz/item/CS_URS_2024_01/321222111" TargetMode="External" /><Relationship Id="rId12" Type="http://schemas.openxmlformats.org/officeDocument/2006/relationships/hyperlink" Target="https://podminky.urs.cz/item/CS_URS_2024_01/452321171" TargetMode="External" /><Relationship Id="rId13" Type="http://schemas.openxmlformats.org/officeDocument/2006/relationships/hyperlink" Target="https://podminky.urs.cz/item/CS_URS_2024_01/452368211" TargetMode="External" /><Relationship Id="rId14" Type="http://schemas.openxmlformats.org/officeDocument/2006/relationships/hyperlink" Target="https://podminky.urs.cz/item/CS_URS_2024_01/457532112" TargetMode="External" /><Relationship Id="rId15" Type="http://schemas.openxmlformats.org/officeDocument/2006/relationships/hyperlink" Target="https://podminky.urs.cz/item/CS_URS_2024_01/462514169" TargetMode="External" /><Relationship Id="rId16" Type="http://schemas.openxmlformats.org/officeDocument/2006/relationships/hyperlink" Target="https://podminky.urs.cz/item/CS_URS_2024_01/628635512" TargetMode="External" /><Relationship Id="rId17" Type="http://schemas.openxmlformats.org/officeDocument/2006/relationships/hyperlink" Target="https://podminky.urs.cz/item/CS_URS_2024_01/628635552" TargetMode="External" /><Relationship Id="rId18" Type="http://schemas.openxmlformats.org/officeDocument/2006/relationships/hyperlink" Target="https://podminky.urs.cz/item/CS_URS_2024_01/812372222" TargetMode="External" /><Relationship Id="rId19" Type="http://schemas.openxmlformats.org/officeDocument/2006/relationships/hyperlink" Target="https://podminky.urs.cz/item/CS_URS_2024_01/899633241" TargetMode="External" /><Relationship Id="rId20" Type="http://schemas.openxmlformats.org/officeDocument/2006/relationships/hyperlink" Target="https://podminky.urs.cz/item/CS_URS_2024_01/899643121" TargetMode="External" /><Relationship Id="rId21" Type="http://schemas.openxmlformats.org/officeDocument/2006/relationships/hyperlink" Target="https://podminky.urs.cz/item/CS_URS_2024_01/899643122" TargetMode="External" /><Relationship Id="rId22" Type="http://schemas.openxmlformats.org/officeDocument/2006/relationships/hyperlink" Target="https://podminky.urs.cz/item/CS_URS_2024_01/938902132" TargetMode="External" /><Relationship Id="rId23" Type="http://schemas.openxmlformats.org/officeDocument/2006/relationships/hyperlink" Target="https://podminky.urs.cz/item/CS_URS_2024_01/938903113" TargetMode="External" /><Relationship Id="rId24" Type="http://schemas.openxmlformats.org/officeDocument/2006/relationships/hyperlink" Target="https://podminky.urs.cz/item/CS_URS_2024_01/938903211" TargetMode="External" /><Relationship Id="rId25" Type="http://schemas.openxmlformats.org/officeDocument/2006/relationships/hyperlink" Target="https://podminky.urs.cz/item/CS_URS_2024_01/966025112" TargetMode="External" /><Relationship Id="rId26" Type="http://schemas.openxmlformats.org/officeDocument/2006/relationships/hyperlink" Target="https://podminky.urs.cz/item/CS_URS_2024_01/985131111" TargetMode="External" /><Relationship Id="rId27" Type="http://schemas.openxmlformats.org/officeDocument/2006/relationships/hyperlink" Target="https://podminky.urs.cz/item/CS_URS_2024_01/985331113" TargetMode="External" /><Relationship Id="rId28" Type="http://schemas.openxmlformats.org/officeDocument/2006/relationships/hyperlink" Target="https://podminky.urs.cz/item/CS_URS_2024_01/997013861" TargetMode="External" /><Relationship Id="rId29" Type="http://schemas.openxmlformats.org/officeDocument/2006/relationships/hyperlink" Target="https://podminky.urs.cz/item/CS_URS_2024_01/997312511" TargetMode="External" /><Relationship Id="rId30" Type="http://schemas.openxmlformats.org/officeDocument/2006/relationships/hyperlink" Target="https://podminky.urs.cz/item/CS_URS_2024_01/997312519" TargetMode="External" /><Relationship Id="rId31" Type="http://schemas.openxmlformats.org/officeDocument/2006/relationships/hyperlink" Target="https://podminky.urs.cz/item/CS_URS_2024_01/997312611" TargetMode="External" /><Relationship Id="rId32" Type="http://schemas.openxmlformats.org/officeDocument/2006/relationships/hyperlink" Target="https://podminky.urs.cz/item/CS_URS_2024_01/998331011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8635512" TargetMode="External" /><Relationship Id="rId2" Type="http://schemas.openxmlformats.org/officeDocument/2006/relationships/hyperlink" Target="https://podminky.urs.cz/item/CS_URS_2024_01/899501221" TargetMode="External" /><Relationship Id="rId3" Type="http://schemas.openxmlformats.org/officeDocument/2006/relationships/hyperlink" Target="https://podminky.urs.cz/item/CS_URS_2024_01/934956124" TargetMode="External" /><Relationship Id="rId4" Type="http://schemas.openxmlformats.org/officeDocument/2006/relationships/hyperlink" Target="https://podminky.urs.cz/item/CS_URS_2024_01/938903114" TargetMode="External" /><Relationship Id="rId5" Type="http://schemas.openxmlformats.org/officeDocument/2006/relationships/hyperlink" Target="https://podminky.urs.cz/item/CS_URS_2024_01/953943123" TargetMode="External" /><Relationship Id="rId6" Type="http://schemas.openxmlformats.org/officeDocument/2006/relationships/hyperlink" Target="https://podminky.urs.cz/item/CS_URS_2024_01/985131111" TargetMode="External" /><Relationship Id="rId7" Type="http://schemas.openxmlformats.org/officeDocument/2006/relationships/hyperlink" Target="https://podminky.urs.cz/item/CS_URS_2024_01/997013811" TargetMode="External" /><Relationship Id="rId8" Type="http://schemas.openxmlformats.org/officeDocument/2006/relationships/hyperlink" Target="https://podminky.urs.cz/item/CS_URS_2024_01/997013861" TargetMode="External" /><Relationship Id="rId9" Type="http://schemas.openxmlformats.org/officeDocument/2006/relationships/hyperlink" Target="https://podminky.urs.cz/item/CS_URS_2024_01/997312511" TargetMode="External" /><Relationship Id="rId10" Type="http://schemas.openxmlformats.org/officeDocument/2006/relationships/hyperlink" Target="https://podminky.urs.cz/item/CS_URS_2024_01/997312519" TargetMode="External" /><Relationship Id="rId11" Type="http://schemas.openxmlformats.org/officeDocument/2006/relationships/hyperlink" Target="https://podminky.urs.cz/item/CS_URS_2024_01/998331011" TargetMode="External" /><Relationship Id="rId12" Type="http://schemas.openxmlformats.org/officeDocument/2006/relationships/hyperlink" Target="https://podminky.urs.cz/item/CS_URS_2024_01/998762101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4203103" TargetMode="External" /><Relationship Id="rId2" Type="http://schemas.openxmlformats.org/officeDocument/2006/relationships/hyperlink" Target="https://podminky.urs.cz/item/CS_URS_2024_01/114203202" TargetMode="External" /><Relationship Id="rId3" Type="http://schemas.openxmlformats.org/officeDocument/2006/relationships/hyperlink" Target="https://podminky.urs.cz/item/CS_URS_2024_01/321213345" TargetMode="External" /><Relationship Id="rId4" Type="http://schemas.openxmlformats.org/officeDocument/2006/relationships/hyperlink" Target="https://podminky.urs.cz/item/CS_URS_2024_01/321222111" TargetMode="External" /><Relationship Id="rId5" Type="http://schemas.openxmlformats.org/officeDocument/2006/relationships/hyperlink" Target="https://podminky.urs.cz/item/CS_URS_2024_01/451561112" TargetMode="External" /><Relationship Id="rId6" Type="http://schemas.openxmlformats.org/officeDocument/2006/relationships/hyperlink" Target="https://podminky.urs.cz/item/CS_URS_2024_01/465517317" TargetMode="External" /><Relationship Id="rId7" Type="http://schemas.openxmlformats.org/officeDocument/2006/relationships/hyperlink" Target="https://podminky.urs.cz/item/CS_URS_2024_01/628635512" TargetMode="External" /><Relationship Id="rId8" Type="http://schemas.openxmlformats.org/officeDocument/2006/relationships/hyperlink" Target="https://podminky.urs.cz/item/CS_URS_2024_01/636195212" TargetMode="External" /><Relationship Id="rId9" Type="http://schemas.openxmlformats.org/officeDocument/2006/relationships/hyperlink" Target="https://podminky.urs.cz/item/CS_URS_2024_01/938903111" TargetMode="External" /><Relationship Id="rId10" Type="http://schemas.openxmlformats.org/officeDocument/2006/relationships/hyperlink" Target="https://podminky.urs.cz/item/CS_URS_2024_01/938903114" TargetMode="External" /><Relationship Id="rId11" Type="http://schemas.openxmlformats.org/officeDocument/2006/relationships/hyperlink" Target="https://podminky.urs.cz/item/CS_URS_2024_01/961044111" TargetMode="External" /><Relationship Id="rId12" Type="http://schemas.openxmlformats.org/officeDocument/2006/relationships/hyperlink" Target="https://podminky.urs.cz/item/CS_URS_2024_01/985131111" TargetMode="External" /><Relationship Id="rId13" Type="http://schemas.openxmlformats.org/officeDocument/2006/relationships/hyperlink" Target="https://podminky.urs.cz/item/CS_URS_2024_01/997013861" TargetMode="External" /><Relationship Id="rId14" Type="http://schemas.openxmlformats.org/officeDocument/2006/relationships/hyperlink" Target="https://podminky.urs.cz/item/CS_URS_2024_01/997312511" TargetMode="External" /><Relationship Id="rId15" Type="http://schemas.openxmlformats.org/officeDocument/2006/relationships/hyperlink" Target="https://podminky.urs.cz/item/CS_URS_2024_01/997312519" TargetMode="External" /><Relationship Id="rId16" Type="http://schemas.openxmlformats.org/officeDocument/2006/relationships/hyperlink" Target="https://podminky.urs.cz/item/CS_URS_2024_01/997312611" TargetMode="External" /><Relationship Id="rId17" Type="http://schemas.openxmlformats.org/officeDocument/2006/relationships/hyperlink" Target="https://podminky.urs.cz/item/CS_URS_2024_01/998331011" TargetMode="External" /><Relationship Id="rId1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4203201" TargetMode="External" /><Relationship Id="rId2" Type="http://schemas.openxmlformats.org/officeDocument/2006/relationships/hyperlink" Target="https://podminky.urs.cz/item/CS_URS_2024_01/122411101" TargetMode="External" /><Relationship Id="rId3" Type="http://schemas.openxmlformats.org/officeDocument/2006/relationships/hyperlink" Target="https://podminky.urs.cz/item/CS_URS_2024_01/161151113" TargetMode="External" /><Relationship Id="rId4" Type="http://schemas.openxmlformats.org/officeDocument/2006/relationships/hyperlink" Target="https://podminky.urs.cz/item/CS_URS_2024_01/462513169" TargetMode="External" /><Relationship Id="rId5" Type="http://schemas.openxmlformats.org/officeDocument/2006/relationships/hyperlink" Target="https://podminky.urs.cz/item/CS_URS_2024_01/462514169" TargetMode="External" /><Relationship Id="rId6" Type="http://schemas.openxmlformats.org/officeDocument/2006/relationships/hyperlink" Target="https://podminky.urs.cz/item/CS_URS_2024_01/997312511" TargetMode="External" /><Relationship Id="rId7" Type="http://schemas.openxmlformats.org/officeDocument/2006/relationships/hyperlink" Target="https://podminky.urs.cz/item/CS_URS_2024_01/997312611" TargetMode="External" /><Relationship Id="rId8" Type="http://schemas.openxmlformats.org/officeDocument/2006/relationships/hyperlink" Target="https://podminky.urs.cz/item/CS_URS_2024_01/998331011" TargetMode="External" /><Relationship Id="rId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4203202" TargetMode="External" /><Relationship Id="rId2" Type="http://schemas.openxmlformats.org/officeDocument/2006/relationships/hyperlink" Target="https://podminky.urs.cz/item/CS_URS_2024_01/124253100" TargetMode="External" /><Relationship Id="rId3" Type="http://schemas.openxmlformats.org/officeDocument/2006/relationships/hyperlink" Target="https://podminky.urs.cz/item/CS_URS_2024_01/124353100" TargetMode="External" /><Relationship Id="rId4" Type="http://schemas.openxmlformats.org/officeDocument/2006/relationships/hyperlink" Target="https://podminky.urs.cz/item/CS_URS_2024_01/162251102" TargetMode="External" /><Relationship Id="rId5" Type="http://schemas.openxmlformats.org/officeDocument/2006/relationships/hyperlink" Target="https://podminky.urs.cz/item/CS_URS_2024_01/162251122" TargetMode="External" /><Relationship Id="rId6" Type="http://schemas.openxmlformats.org/officeDocument/2006/relationships/hyperlink" Target="https://podminky.urs.cz/item/CS_URS_2024_01/174151101" TargetMode="External" /><Relationship Id="rId7" Type="http://schemas.openxmlformats.org/officeDocument/2006/relationships/hyperlink" Target="https://podminky.urs.cz/item/CS_URS_2024_01/321222111" TargetMode="External" /><Relationship Id="rId8" Type="http://schemas.openxmlformats.org/officeDocument/2006/relationships/hyperlink" Target="https://podminky.urs.cz/item/CS_URS_2024_01/451561111" TargetMode="External" /><Relationship Id="rId9" Type="http://schemas.openxmlformats.org/officeDocument/2006/relationships/hyperlink" Target="https://podminky.urs.cz/item/CS_URS_2024_01/462513169" TargetMode="External" /><Relationship Id="rId10" Type="http://schemas.openxmlformats.org/officeDocument/2006/relationships/hyperlink" Target="https://podminky.urs.cz/item/CS_URS_2024_01/465517317" TargetMode="External" /><Relationship Id="rId11" Type="http://schemas.openxmlformats.org/officeDocument/2006/relationships/hyperlink" Target="https://podminky.urs.cz/item/CS_URS_2024_01/628635512" TargetMode="External" /><Relationship Id="rId12" Type="http://schemas.openxmlformats.org/officeDocument/2006/relationships/hyperlink" Target="https://podminky.urs.cz/item/CS_URS_2024_01/636195212" TargetMode="External" /><Relationship Id="rId13" Type="http://schemas.openxmlformats.org/officeDocument/2006/relationships/hyperlink" Target="https://podminky.urs.cz/item/CS_URS_2024_01/934956124" TargetMode="External" /><Relationship Id="rId14" Type="http://schemas.openxmlformats.org/officeDocument/2006/relationships/hyperlink" Target="https://podminky.urs.cz/item/CS_URS_2024_01/938903111" TargetMode="External" /><Relationship Id="rId15" Type="http://schemas.openxmlformats.org/officeDocument/2006/relationships/hyperlink" Target="https://podminky.urs.cz/item/CS_URS_2024_01/938903113" TargetMode="External" /><Relationship Id="rId16" Type="http://schemas.openxmlformats.org/officeDocument/2006/relationships/hyperlink" Target="https://podminky.urs.cz/item/CS_URS_2024_01/953943122" TargetMode="External" /><Relationship Id="rId17" Type="http://schemas.openxmlformats.org/officeDocument/2006/relationships/hyperlink" Target="https://podminky.urs.cz/item/CS_URS_2024_01/966025112" TargetMode="External" /><Relationship Id="rId18" Type="http://schemas.openxmlformats.org/officeDocument/2006/relationships/hyperlink" Target="https://podminky.urs.cz/item/CS_URS_2024_01/985131111" TargetMode="External" /><Relationship Id="rId19" Type="http://schemas.openxmlformats.org/officeDocument/2006/relationships/hyperlink" Target="https://podminky.urs.cz/item/CS_URS_2024_01/997013861" TargetMode="External" /><Relationship Id="rId20" Type="http://schemas.openxmlformats.org/officeDocument/2006/relationships/hyperlink" Target="https://podminky.urs.cz/item/CS_URS_2024_01/997312511" TargetMode="External" /><Relationship Id="rId21" Type="http://schemas.openxmlformats.org/officeDocument/2006/relationships/hyperlink" Target="https://podminky.urs.cz/item/CS_URS_2024_01/997312519" TargetMode="External" /><Relationship Id="rId22" Type="http://schemas.openxmlformats.org/officeDocument/2006/relationships/hyperlink" Target="https://podminky.urs.cz/item/CS_URS_2024_01/997312611" TargetMode="External" /><Relationship Id="rId23" Type="http://schemas.openxmlformats.org/officeDocument/2006/relationships/hyperlink" Target="https://podminky.urs.cz/item/CS_URS_2024_01/998332011" TargetMode="External" /><Relationship Id="rId2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4203201" TargetMode="External" /><Relationship Id="rId2" Type="http://schemas.openxmlformats.org/officeDocument/2006/relationships/hyperlink" Target="https://podminky.urs.cz/item/CS_URS_2024_01/122311101" TargetMode="External" /><Relationship Id="rId3" Type="http://schemas.openxmlformats.org/officeDocument/2006/relationships/hyperlink" Target="https://podminky.urs.cz/item/CS_URS_2024_01/162251122" TargetMode="External" /><Relationship Id="rId4" Type="http://schemas.openxmlformats.org/officeDocument/2006/relationships/hyperlink" Target="https://podminky.urs.cz/item/CS_URS_2024_01/174151102" TargetMode="External" /><Relationship Id="rId5" Type="http://schemas.openxmlformats.org/officeDocument/2006/relationships/hyperlink" Target="https://podminky.urs.cz/item/CS_URS_2024_01/321222111" TargetMode="External" /><Relationship Id="rId6" Type="http://schemas.openxmlformats.org/officeDocument/2006/relationships/hyperlink" Target="https://podminky.urs.cz/item/CS_URS_2024_01/941111121" TargetMode="External" /><Relationship Id="rId7" Type="http://schemas.openxmlformats.org/officeDocument/2006/relationships/hyperlink" Target="https://podminky.urs.cz/item/CS_URS_2024_01/941111221" TargetMode="External" /><Relationship Id="rId8" Type="http://schemas.openxmlformats.org/officeDocument/2006/relationships/hyperlink" Target="https://podminky.urs.cz/item/CS_URS_2024_01/941111821" TargetMode="External" /><Relationship Id="rId9" Type="http://schemas.openxmlformats.org/officeDocument/2006/relationships/hyperlink" Target="https://podminky.urs.cz/item/CS_URS_2024_01/985221011" TargetMode="External" /><Relationship Id="rId10" Type="http://schemas.openxmlformats.org/officeDocument/2006/relationships/hyperlink" Target="https://podminky.urs.cz/item/CS_URS_2024_01/997312111" TargetMode="External" /><Relationship Id="rId11" Type="http://schemas.openxmlformats.org/officeDocument/2006/relationships/hyperlink" Target="https://podminky.urs.cz/item/CS_URS_2024_01/997312511" TargetMode="External" /><Relationship Id="rId12" Type="http://schemas.openxmlformats.org/officeDocument/2006/relationships/hyperlink" Target="https://podminky.urs.cz/item/CS_URS_2024_01/997312611" TargetMode="External" /><Relationship Id="rId13" Type="http://schemas.openxmlformats.org/officeDocument/2006/relationships/hyperlink" Target="https://podminky.urs.cz/item/CS_URS_2024_01/998332011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27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1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9"/>
      <c r="BE5" s="208" t="s">
        <v>15</v>
      </c>
      <c r="BS5" s="16" t="s">
        <v>6</v>
      </c>
    </row>
    <row r="6" spans="2:71" ht="36.95" customHeight="1">
      <c r="B6" s="19"/>
      <c r="D6" s="25" t="s">
        <v>16</v>
      </c>
      <c r="K6" s="213" t="s">
        <v>17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9"/>
      <c r="BE6" s="209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9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9"/>
      <c r="BS8" s="16" t="s">
        <v>6</v>
      </c>
    </row>
    <row r="9" spans="2:71" ht="14.45" customHeight="1">
      <c r="B9" s="19"/>
      <c r="AR9" s="19"/>
      <c r="BE9" s="209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9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09"/>
      <c r="BS11" s="16" t="s">
        <v>6</v>
      </c>
    </row>
    <row r="12" spans="2:71" ht="6.95" customHeight="1">
      <c r="B12" s="19"/>
      <c r="AR12" s="19"/>
      <c r="BE12" s="209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09"/>
      <c r="BS13" s="16" t="s">
        <v>6</v>
      </c>
    </row>
    <row r="14" spans="2:71" ht="12.75">
      <c r="B14" s="19"/>
      <c r="E14" s="214" t="s">
        <v>29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6" t="s">
        <v>27</v>
      </c>
      <c r="AN14" s="28" t="s">
        <v>29</v>
      </c>
      <c r="AR14" s="19"/>
      <c r="BE14" s="209"/>
      <c r="BS14" s="16" t="s">
        <v>6</v>
      </c>
    </row>
    <row r="15" spans="2:71" ht="6.95" customHeight="1">
      <c r="B15" s="19"/>
      <c r="AR15" s="19"/>
      <c r="BE15" s="209"/>
      <c r="BS15" s="16" t="s">
        <v>3</v>
      </c>
    </row>
    <row r="16" spans="2:71" ht="12" customHeight="1">
      <c r="B16" s="19"/>
      <c r="D16" s="26" t="s">
        <v>30</v>
      </c>
      <c r="AK16" s="26" t="s">
        <v>25</v>
      </c>
      <c r="AN16" s="24" t="s">
        <v>31</v>
      </c>
      <c r="AR16" s="19"/>
      <c r="BE16" s="209"/>
      <c r="BS16" s="16" t="s">
        <v>3</v>
      </c>
    </row>
    <row r="17" spans="2:71" ht="18.4" customHeight="1">
      <c r="B17" s="19"/>
      <c r="E17" s="24" t="s">
        <v>32</v>
      </c>
      <c r="AK17" s="26" t="s">
        <v>27</v>
      </c>
      <c r="AN17" s="24" t="s">
        <v>1</v>
      </c>
      <c r="AR17" s="19"/>
      <c r="BE17" s="209"/>
      <c r="BS17" s="16" t="s">
        <v>33</v>
      </c>
    </row>
    <row r="18" spans="2:71" ht="6.95" customHeight="1">
      <c r="B18" s="19"/>
      <c r="AR18" s="19"/>
      <c r="BE18" s="209"/>
      <c r="BS18" s="16" t="s">
        <v>6</v>
      </c>
    </row>
    <row r="19" spans="2:71" ht="12" customHeight="1">
      <c r="B19" s="19"/>
      <c r="D19" s="26" t="s">
        <v>34</v>
      </c>
      <c r="AK19" s="26" t="s">
        <v>25</v>
      </c>
      <c r="AN19" s="24" t="s">
        <v>1</v>
      </c>
      <c r="AR19" s="19"/>
      <c r="BE19" s="209"/>
      <c r="BS19" s="16" t="s">
        <v>6</v>
      </c>
    </row>
    <row r="20" spans="2:71" ht="18.4" customHeight="1">
      <c r="B20" s="19"/>
      <c r="E20" s="24" t="s">
        <v>35</v>
      </c>
      <c r="AK20" s="26" t="s">
        <v>27</v>
      </c>
      <c r="AN20" s="24" t="s">
        <v>1</v>
      </c>
      <c r="AR20" s="19"/>
      <c r="BE20" s="209"/>
      <c r="BS20" s="16" t="s">
        <v>33</v>
      </c>
    </row>
    <row r="21" spans="2:57" ht="6.95" customHeight="1">
      <c r="B21" s="19"/>
      <c r="AR21" s="19"/>
      <c r="BE21" s="209"/>
    </row>
    <row r="22" spans="2:57" ht="12" customHeight="1">
      <c r="B22" s="19"/>
      <c r="D22" s="26" t="s">
        <v>36</v>
      </c>
      <c r="AR22" s="19"/>
      <c r="BE22" s="209"/>
    </row>
    <row r="23" spans="2:57" ht="47.25" customHeight="1">
      <c r="B23" s="19"/>
      <c r="E23" s="216" t="s">
        <v>37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9"/>
      <c r="BE23" s="209"/>
    </row>
    <row r="24" spans="2:57" ht="6.95" customHeight="1">
      <c r="B24" s="19"/>
      <c r="AR24" s="19"/>
      <c r="BE24" s="209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9"/>
    </row>
    <row r="26" spans="2:57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7">
        <f>ROUND(AG94,2)</f>
        <v>0</v>
      </c>
      <c r="AL26" s="218"/>
      <c r="AM26" s="218"/>
      <c r="AN26" s="218"/>
      <c r="AO26" s="218"/>
      <c r="AR26" s="31"/>
      <c r="BE26" s="209"/>
    </row>
    <row r="27" spans="2:57" s="1" customFormat="1" ht="6.95" customHeight="1">
      <c r="B27" s="31"/>
      <c r="AR27" s="31"/>
      <c r="BE27" s="209"/>
    </row>
    <row r="28" spans="2:57" s="1" customFormat="1" ht="12.75">
      <c r="B28" s="31"/>
      <c r="L28" s="219" t="s">
        <v>39</v>
      </c>
      <c r="M28" s="219"/>
      <c r="N28" s="219"/>
      <c r="O28" s="219"/>
      <c r="P28" s="219"/>
      <c r="W28" s="219" t="s">
        <v>40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41</v>
      </c>
      <c r="AL28" s="219"/>
      <c r="AM28" s="219"/>
      <c r="AN28" s="219"/>
      <c r="AO28" s="219"/>
      <c r="AR28" s="31"/>
      <c r="BE28" s="209"/>
    </row>
    <row r="29" spans="2:57" s="2" customFormat="1" ht="14.45" customHeight="1">
      <c r="B29" s="35"/>
      <c r="D29" s="26" t="s">
        <v>42</v>
      </c>
      <c r="F29" s="26" t="s">
        <v>43</v>
      </c>
      <c r="L29" s="222">
        <v>0.21</v>
      </c>
      <c r="M29" s="221"/>
      <c r="N29" s="221"/>
      <c r="O29" s="221"/>
      <c r="P29" s="221"/>
      <c r="W29" s="220">
        <f>ROUND(AZ94,2)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ROUND(AV94,2)</f>
        <v>0</v>
      </c>
      <c r="AL29" s="221"/>
      <c r="AM29" s="221"/>
      <c r="AN29" s="221"/>
      <c r="AO29" s="221"/>
      <c r="AR29" s="35"/>
      <c r="BE29" s="210"/>
    </row>
    <row r="30" spans="2:57" s="2" customFormat="1" ht="14.45" customHeight="1">
      <c r="B30" s="35"/>
      <c r="F30" s="26" t="s">
        <v>44</v>
      </c>
      <c r="L30" s="222">
        <v>0.12</v>
      </c>
      <c r="M30" s="221"/>
      <c r="N30" s="221"/>
      <c r="O30" s="221"/>
      <c r="P30" s="221"/>
      <c r="W30" s="220">
        <f>ROUND(BA94,2)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ROUND(AW94,2)</f>
        <v>0</v>
      </c>
      <c r="AL30" s="221"/>
      <c r="AM30" s="221"/>
      <c r="AN30" s="221"/>
      <c r="AO30" s="221"/>
      <c r="AR30" s="35"/>
      <c r="BE30" s="210"/>
    </row>
    <row r="31" spans="2:57" s="2" customFormat="1" ht="14.45" customHeight="1" hidden="1">
      <c r="B31" s="35"/>
      <c r="F31" s="26" t="s">
        <v>45</v>
      </c>
      <c r="L31" s="222">
        <v>0.21</v>
      </c>
      <c r="M31" s="221"/>
      <c r="N31" s="221"/>
      <c r="O31" s="221"/>
      <c r="P31" s="221"/>
      <c r="W31" s="220">
        <f>ROUND(BB94,2)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5"/>
      <c r="BE31" s="210"/>
    </row>
    <row r="32" spans="2:57" s="2" customFormat="1" ht="14.45" customHeight="1" hidden="1">
      <c r="B32" s="35"/>
      <c r="F32" s="26" t="s">
        <v>46</v>
      </c>
      <c r="L32" s="222">
        <v>0.12</v>
      </c>
      <c r="M32" s="221"/>
      <c r="N32" s="221"/>
      <c r="O32" s="221"/>
      <c r="P32" s="221"/>
      <c r="W32" s="220">
        <f>ROUND(BC94,2)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5"/>
      <c r="BE32" s="210"/>
    </row>
    <row r="33" spans="2:57" s="2" customFormat="1" ht="14.45" customHeight="1" hidden="1">
      <c r="B33" s="35"/>
      <c r="F33" s="26" t="s">
        <v>47</v>
      </c>
      <c r="L33" s="222">
        <v>0</v>
      </c>
      <c r="M33" s="221"/>
      <c r="N33" s="221"/>
      <c r="O33" s="221"/>
      <c r="P33" s="221"/>
      <c r="W33" s="220">
        <f>ROUND(BD94,2)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5"/>
      <c r="BE33" s="210"/>
    </row>
    <row r="34" spans="2:57" s="1" customFormat="1" ht="6.95" customHeight="1">
      <c r="B34" s="31"/>
      <c r="AR34" s="31"/>
      <c r="BE34" s="209"/>
    </row>
    <row r="35" spans="2:44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26" t="s">
        <v>50</v>
      </c>
      <c r="Y35" s="224"/>
      <c r="Z35" s="224"/>
      <c r="AA35" s="224"/>
      <c r="AB35" s="224"/>
      <c r="AC35" s="38"/>
      <c r="AD35" s="38"/>
      <c r="AE35" s="38"/>
      <c r="AF35" s="38"/>
      <c r="AG35" s="38"/>
      <c r="AH35" s="38"/>
      <c r="AI35" s="38"/>
      <c r="AJ35" s="38"/>
      <c r="AK35" s="223">
        <f>SUM(AK26:AK33)</f>
        <v>0</v>
      </c>
      <c r="AL35" s="224"/>
      <c r="AM35" s="224"/>
      <c r="AN35" s="224"/>
      <c r="AO35" s="225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57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(T_29)_2024_02_21</v>
      </c>
      <c r="AR84" s="47"/>
    </row>
    <row r="85" spans="2:44" s="4" customFormat="1" ht="36.95" customHeight="1">
      <c r="B85" s="48"/>
      <c r="C85" s="49" t="s">
        <v>16</v>
      </c>
      <c r="L85" s="189" t="str">
        <f>K6</f>
        <v>LOUBÍ U DĚČÍNA – odbahnění malé vodní nádrže na p.p.č. 467/1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Děčín; Loubí u Děčína</v>
      </c>
      <c r="AI87" s="26" t="s">
        <v>22</v>
      </c>
      <c r="AM87" s="191" t="str">
        <f>IF(AN8="","",AN8)</f>
        <v>21. 2. 2024</v>
      </c>
      <c r="AN87" s="191"/>
      <c r="AR87" s="31"/>
    </row>
    <row r="88" spans="2:44" s="1" customFormat="1" ht="6.95" customHeight="1">
      <c r="B88" s="31"/>
      <c r="AR88" s="31"/>
    </row>
    <row r="89" spans="2:56" s="1" customFormat="1" ht="25.7" customHeight="1">
      <c r="B89" s="31"/>
      <c r="C89" s="26" t="s">
        <v>24</v>
      </c>
      <c r="L89" s="3" t="str">
        <f>IF(E11="","",E11)</f>
        <v>Statutární město Děčín, Mírové nám. 1175/5, Děčín</v>
      </c>
      <c r="AI89" s="26" t="s">
        <v>30</v>
      </c>
      <c r="AM89" s="192" t="str">
        <f>IF(E17="","",E17)</f>
        <v>Vodohospodářské projekty a služby s.r.o.</v>
      </c>
      <c r="AN89" s="193"/>
      <c r="AO89" s="193"/>
      <c r="AP89" s="193"/>
      <c r="AR89" s="31"/>
      <c r="AS89" s="194" t="s">
        <v>58</v>
      </c>
      <c r="AT89" s="195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34</v>
      </c>
      <c r="AM90" s="192" t="str">
        <f>IF(E20="","",E20)</f>
        <v xml:space="preserve"> </v>
      </c>
      <c r="AN90" s="193"/>
      <c r="AO90" s="193"/>
      <c r="AP90" s="193"/>
      <c r="AR90" s="31"/>
      <c r="AS90" s="196"/>
      <c r="AT90" s="197"/>
      <c r="BD90" s="55"/>
    </row>
    <row r="91" spans="2:56" s="1" customFormat="1" ht="10.9" customHeight="1">
      <c r="B91" s="31"/>
      <c r="AR91" s="31"/>
      <c r="AS91" s="196"/>
      <c r="AT91" s="197"/>
      <c r="BD91" s="55"/>
    </row>
    <row r="92" spans="2:56" s="1" customFormat="1" ht="29.25" customHeight="1">
      <c r="B92" s="31"/>
      <c r="C92" s="198" t="s">
        <v>59</v>
      </c>
      <c r="D92" s="199"/>
      <c r="E92" s="199"/>
      <c r="F92" s="199"/>
      <c r="G92" s="199"/>
      <c r="H92" s="56"/>
      <c r="I92" s="201" t="s">
        <v>60</v>
      </c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200" t="s">
        <v>61</v>
      </c>
      <c r="AH92" s="199"/>
      <c r="AI92" s="199"/>
      <c r="AJ92" s="199"/>
      <c r="AK92" s="199"/>
      <c r="AL92" s="199"/>
      <c r="AM92" s="199"/>
      <c r="AN92" s="201" t="s">
        <v>62</v>
      </c>
      <c r="AO92" s="199"/>
      <c r="AP92" s="202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6">
        <f>ROUND(SUM(AG95:AG101),2)</f>
        <v>0</v>
      </c>
      <c r="AH94" s="206"/>
      <c r="AI94" s="206"/>
      <c r="AJ94" s="206"/>
      <c r="AK94" s="206"/>
      <c r="AL94" s="206"/>
      <c r="AM94" s="206"/>
      <c r="AN94" s="207">
        <f aca="true" t="shared" si="0" ref="AN94:AN101">SUM(AG94,AT94)</f>
        <v>0</v>
      </c>
      <c r="AO94" s="207"/>
      <c r="AP94" s="207"/>
      <c r="AQ94" s="66" t="s">
        <v>1</v>
      </c>
      <c r="AR94" s="62"/>
      <c r="AS94" s="67">
        <f>ROUND(SUM(AS95:AS101),2)</f>
        <v>0</v>
      </c>
      <c r="AT94" s="68">
        <f aca="true" t="shared" si="1" ref="AT94:AT101">ROUND(SUM(AV94:AW94),2)</f>
        <v>0</v>
      </c>
      <c r="AU94" s="69">
        <f>ROUND(SUM(AU95:AU101),5)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03" t="s">
        <v>83</v>
      </c>
      <c r="E95" s="203"/>
      <c r="F95" s="203"/>
      <c r="G95" s="203"/>
      <c r="H95" s="203"/>
      <c r="I95" s="76"/>
      <c r="J95" s="203" t="s">
        <v>84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4">
        <f>'SO 01 - Oprava zátopy'!J30</f>
        <v>0</v>
      </c>
      <c r="AH95" s="205"/>
      <c r="AI95" s="205"/>
      <c r="AJ95" s="205"/>
      <c r="AK95" s="205"/>
      <c r="AL95" s="205"/>
      <c r="AM95" s="205"/>
      <c r="AN95" s="204">
        <f t="shared" si="0"/>
        <v>0</v>
      </c>
      <c r="AO95" s="205"/>
      <c r="AP95" s="205"/>
      <c r="AQ95" s="77" t="s">
        <v>85</v>
      </c>
      <c r="AR95" s="74"/>
      <c r="AS95" s="78">
        <v>0</v>
      </c>
      <c r="AT95" s="79">
        <f t="shared" si="1"/>
        <v>0</v>
      </c>
      <c r="AU95" s="80">
        <f>'SO 01 - Oprava zátopy'!P126</f>
        <v>0</v>
      </c>
      <c r="AV95" s="79">
        <f>'SO 01 - Oprava zátopy'!J33</f>
        <v>0</v>
      </c>
      <c r="AW95" s="79">
        <f>'SO 01 - Oprava zátopy'!J34</f>
        <v>0</v>
      </c>
      <c r="AX95" s="79">
        <f>'SO 01 - Oprava zátopy'!J35</f>
        <v>0</v>
      </c>
      <c r="AY95" s="79">
        <f>'SO 01 - Oprava zátopy'!J36</f>
        <v>0</v>
      </c>
      <c r="AZ95" s="79">
        <f>'SO 01 - Oprava zátopy'!F33</f>
        <v>0</v>
      </c>
      <c r="BA95" s="79">
        <f>'SO 01 - Oprava zátopy'!F34</f>
        <v>0</v>
      </c>
      <c r="BB95" s="79">
        <f>'SO 01 - Oprava zátopy'!F35</f>
        <v>0</v>
      </c>
      <c r="BC95" s="79">
        <f>'SO 01 - Oprava zátopy'!F36</f>
        <v>0</v>
      </c>
      <c r="BD95" s="81">
        <f>'SO 01 - Oprava zátopy'!F37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1:91" s="6" customFormat="1" ht="16.5" customHeight="1">
      <c r="A96" s="73" t="s">
        <v>82</v>
      </c>
      <c r="B96" s="74"/>
      <c r="C96" s="75"/>
      <c r="D96" s="203" t="s">
        <v>89</v>
      </c>
      <c r="E96" s="203"/>
      <c r="F96" s="203"/>
      <c r="G96" s="203"/>
      <c r="H96" s="203"/>
      <c r="I96" s="76"/>
      <c r="J96" s="203" t="s">
        <v>90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4">
        <f>'SO 02 - Oprava výpustného...'!J30</f>
        <v>0</v>
      </c>
      <c r="AH96" s="205"/>
      <c r="AI96" s="205"/>
      <c r="AJ96" s="205"/>
      <c r="AK96" s="205"/>
      <c r="AL96" s="205"/>
      <c r="AM96" s="205"/>
      <c r="AN96" s="204">
        <f t="shared" si="0"/>
        <v>0</v>
      </c>
      <c r="AO96" s="205"/>
      <c r="AP96" s="205"/>
      <c r="AQ96" s="77" t="s">
        <v>85</v>
      </c>
      <c r="AR96" s="74"/>
      <c r="AS96" s="78">
        <v>0</v>
      </c>
      <c r="AT96" s="79">
        <f t="shared" si="1"/>
        <v>0</v>
      </c>
      <c r="AU96" s="80">
        <f>'SO 02 - Oprava výpustného...'!P125</f>
        <v>0</v>
      </c>
      <c r="AV96" s="79">
        <f>'SO 02 - Oprava výpustného...'!J33</f>
        <v>0</v>
      </c>
      <c r="AW96" s="79">
        <f>'SO 02 - Oprava výpustného...'!J34</f>
        <v>0</v>
      </c>
      <c r="AX96" s="79">
        <f>'SO 02 - Oprava výpustného...'!J35</f>
        <v>0</v>
      </c>
      <c r="AY96" s="79">
        <f>'SO 02 - Oprava výpustného...'!J36</f>
        <v>0</v>
      </c>
      <c r="AZ96" s="79">
        <f>'SO 02 - Oprava výpustného...'!F33</f>
        <v>0</v>
      </c>
      <c r="BA96" s="79">
        <f>'SO 02 - Oprava výpustného...'!F34</f>
        <v>0</v>
      </c>
      <c r="BB96" s="79">
        <f>'SO 02 - Oprava výpustného...'!F35</f>
        <v>0</v>
      </c>
      <c r="BC96" s="79">
        <f>'SO 02 - Oprava výpustného...'!F36</f>
        <v>0</v>
      </c>
      <c r="BD96" s="81">
        <f>'SO 02 - Oprava výpustného...'!F37</f>
        <v>0</v>
      </c>
      <c r="BT96" s="82" t="s">
        <v>86</v>
      </c>
      <c r="BV96" s="82" t="s">
        <v>80</v>
      </c>
      <c r="BW96" s="82" t="s">
        <v>91</v>
      </c>
      <c r="BX96" s="82" t="s">
        <v>4</v>
      </c>
      <c r="CL96" s="82" t="s">
        <v>1</v>
      </c>
      <c r="CM96" s="82" t="s">
        <v>88</v>
      </c>
    </row>
    <row r="97" spans="1:91" s="6" customFormat="1" ht="16.5" customHeight="1">
      <c r="A97" s="73" t="s">
        <v>82</v>
      </c>
      <c r="B97" s="74"/>
      <c r="C97" s="75"/>
      <c r="D97" s="203" t="s">
        <v>92</v>
      </c>
      <c r="E97" s="203"/>
      <c r="F97" s="203"/>
      <c r="G97" s="203"/>
      <c r="H97" s="203"/>
      <c r="I97" s="76"/>
      <c r="J97" s="203" t="s">
        <v>93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4">
        <f>'SO 03 - Oprava bezpečnost...'!J30</f>
        <v>0</v>
      </c>
      <c r="AH97" s="205"/>
      <c r="AI97" s="205"/>
      <c r="AJ97" s="205"/>
      <c r="AK97" s="205"/>
      <c r="AL97" s="205"/>
      <c r="AM97" s="205"/>
      <c r="AN97" s="204">
        <f t="shared" si="0"/>
        <v>0</v>
      </c>
      <c r="AO97" s="205"/>
      <c r="AP97" s="205"/>
      <c r="AQ97" s="77" t="s">
        <v>85</v>
      </c>
      <c r="AR97" s="74"/>
      <c r="AS97" s="78">
        <v>0</v>
      </c>
      <c r="AT97" s="79">
        <f t="shared" si="1"/>
        <v>0</v>
      </c>
      <c r="AU97" s="80">
        <f>'SO 03 - Oprava bezpečnost...'!P125</f>
        <v>0</v>
      </c>
      <c r="AV97" s="79">
        <f>'SO 03 - Oprava bezpečnost...'!J33</f>
        <v>0</v>
      </c>
      <c r="AW97" s="79">
        <f>'SO 03 - Oprava bezpečnost...'!J34</f>
        <v>0</v>
      </c>
      <c r="AX97" s="79">
        <f>'SO 03 - Oprava bezpečnost...'!J35</f>
        <v>0</v>
      </c>
      <c r="AY97" s="79">
        <f>'SO 03 - Oprava bezpečnost...'!J36</f>
        <v>0</v>
      </c>
      <c r="AZ97" s="79">
        <f>'SO 03 - Oprava bezpečnost...'!F33</f>
        <v>0</v>
      </c>
      <c r="BA97" s="79">
        <f>'SO 03 - Oprava bezpečnost...'!F34</f>
        <v>0</v>
      </c>
      <c r="BB97" s="79">
        <f>'SO 03 - Oprava bezpečnost...'!F35</f>
        <v>0</v>
      </c>
      <c r="BC97" s="79">
        <f>'SO 03 - Oprava bezpečnost...'!F36</f>
        <v>0</v>
      </c>
      <c r="BD97" s="81">
        <f>'SO 03 - Oprava bezpečnost...'!F37</f>
        <v>0</v>
      </c>
      <c r="BT97" s="82" t="s">
        <v>86</v>
      </c>
      <c r="BV97" s="82" t="s">
        <v>80</v>
      </c>
      <c r="BW97" s="82" t="s">
        <v>94</v>
      </c>
      <c r="BX97" s="82" t="s">
        <v>4</v>
      </c>
      <c r="CL97" s="82" t="s">
        <v>1</v>
      </c>
      <c r="CM97" s="82" t="s">
        <v>88</v>
      </c>
    </row>
    <row r="98" spans="1:91" s="6" customFormat="1" ht="16.5" customHeight="1">
      <c r="A98" s="73" t="s">
        <v>82</v>
      </c>
      <c r="B98" s="74"/>
      <c r="C98" s="75"/>
      <c r="D98" s="203" t="s">
        <v>95</v>
      </c>
      <c r="E98" s="203"/>
      <c r="F98" s="203"/>
      <c r="G98" s="203"/>
      <c r="H98" s="203"/>
      <c r="I98" s="76"/>
      <c r="J98" s="203" t="s">
        <v>96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4">
        <f>'SO 04 - Oprava skluzu'!J30</f>
        <v>0</v>
      </c>
      <c r="AH98" s="205"/>
      <c r="AI98" s="205"/>
      <c r="AJ98" s="205"/>
      <c r="AK98" s="205"/>
      <c r="AL98" s="205"/>
      <c r="AM98" s="205"/>
      <c r="AN98" s="204">
        <f t="shared" si="0"/>
        <v>0</v>
      </c>
      <c r="AO98" s="205"/>
      <c r="AP98" s="205"/>
      <c r="AQ98" s="77" t="s">
        <v>85</v>
      </c>
      <c r="AR98" s="74"/>
      <c r="AS98" s="78">
        <v>0</v>
      </c>
      <c r="AT98" s="79">
        <f t="shared" si="1"/>
        <v>0</v>
      </c>
      <c r="AU98" s="80">
        <f>'SO 04 - Oprava skluzu'!P121</f>
        <v>0</v>
      </c>
      <c r="AV98" s="79">
        <f>'SO 04 - Oprava skluzu'!J33</f>
        <v>0</v>
      </c>
      <c r="AW98" s="79">
        <f>'SO 04 - Oprava skluzu'!J34</f>
        <v>0</v>
      </c>
      <c r="AX98" s="79">
        <f>'SO 04 - Oprava skluzu'!J35</f>
        <v>0</v>
      </c>
      <c r="AY98" s="79">
        <f>'SO 04 - Oprava skluzu'!J36</f>
        <v>0</v>
      </c>
      <c r="AZ98" s="79">
        <f>'SO 04 - Oprava skluzu'!F33</f>
        <v>0</v>
      </c>
      <c r="BA98" s="79">
        <f>'SO 04 - Oprava skluzu'!F34</f>
        <v>0</v>
      </c>
      <c r="BB98" s="79">
        <f>'SO 04 - Oprava skluzu'!F35</f>
        <v>0</v>
      </c>
      <c r="BC98" s="79">
        <f>'SO 04 - Oprava skluzu'!F36</f>
        <v>0</v>
      </c>
      <c r="BD98" s="81">
        <f>'SO 04 - Oprava skluzu'!F37</f>
        <v>0</v>
      </c>
      <c r="BT98" s="82" t="s">
        <v>86</v>
      </c>
      <c r="BV98" s="82" t="s">
        <v>80</v>
      </c>
      <c r="BW98" s="82" t="s">
        <v>97</v>
      </c>
      <c r="BX98" s="82" t="s">
        <v>4</v>
      </c>
      <c r="CL98" s="82" t="s">
        <v>1</v>
      </c>
      <c r="CM98" s="82" t="s">
        <v>88</v>
      </c>
    </row>
    <row r="99" spans="1:91" s="6" customFormat="1" ht="16.5" customHeight="1">
      <c r="A99" s="73" t="s">
        <v>82</v>
      </c>
      <c r="B99" s="74"/>
      <c r="C99" s="75"/>
      <c r="D99" s="203" t="s">
        <v>98</v>
      </c>
      <c r="E99" s="203"/>
      <c r="F99" s="203"/>
      <c r="G99" s="203"/>
      <c r="H99" s="203"/>
      <c r="I99" s="76"/>
      <c r="J99" s="203" t="s">
        <v>99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4">
        <f>'SO 05 - Oprava zdí na nátoku'!J30</f>
        <v>0</v>
      </c>
      <c r="AH99" s="205"/>
      <c r="AI99" s="205"/>
      <c r="AJ99" s="205"/>
      <c r="AK99" s="205"/>
      <c r="AL99" s="205"/>
      <c r="AM99" s="205"/>
      <c r="AN99" s="204">
        <f t="shared" si="0"/>
        <v>0</v>
      </c>
      <c r="AO99" s="205"/>
      <c r="AP99" s="205"/>
      <c r="AQ99" s="77" t="s">
        <v>85</v>
      </c>
      <c r="AR99" s="74"/>
      <c r="AS99" s="78">
        <v>0</v>
      </c>
      <c r="AT99" s="79">
        <f t="shared" si="1"/>
        <v>0</v>
      </c>
      <c r="AU99" s="80">
        <f>'SO 05 - Oprava zdí na nátoku'!P125</f>
        <v>0</v>
      </c>
      <c r="AV99" s="79">
        <f>'SO 05 - Oprava zdí na nátoku'!J33</f>
        <v>0</v>
      </c>
      <c r="AW99" s="79">
        <f>'SO 05 - Oprava zdí na nátoku'!J34</f>
        <v>0</v>
      </c>
      <c r="AX99" s="79">
        <f>'SO 05 - Oprava zdí na nátoku'!J35</f>
        <v>0</v>
      </c>
      <c r="AY99" s="79">
        <f>'SO 05 - Oprava zdí na nátoku'!J36</f>
        <v>0</v>
      </c>
      <c r="AZ99" s="79">
        <f>'SO 05 - Oprava zdí na nátoku'!F33</f>
        <v>0</v>
      </c>
      <c r="BA99" s="79">
        <f>'SO 05 - Oprava zdí na nátoku'!F34</f>
        <v>0</v>
      </c>
      <c r="BB99" s="79">
        <f>'SO 05 - Oprava zdí na nátoku'!F35</f>
        <v>0</v>
      </c>
      <c r="BC99" s="79">
        <f>'SO 05 - Oprava zdí na nátoku'!F36</f>
        <v>0</v>
      </c>
      <c r="BD99" s="81">
        <f>'SO 05 - Oprava zdí na nátoku'!F37</f>
        <v>0</v>
      </c>
      <c r="BT99" s="82" t="s">
        <v>86</v>
      </c>
      <c r="BV99" s="82" t="s">
        <v>80</v>
      </c>
      <c r="BW99" s="82" t="s">
        <v>100</v>
      </c>
      <c r="BX99" s="82" t="s">
        <v>4</v>
      </c>
      <c r="CL99" s="82" t="s">
        <v>1</v>
      </c>
      <c r="CM99" s="82" t="s">
        <v>88</v>
      </c>
    </row>
    <row r="100" spans="1:91" s="6" customFormat="1" ht="16.5" customHeight="1">
      <c r="A100" s="73" t="s">
        <v>82</v>
      </c>
      <c r="B100" s="74"/>
      <c r="C100" s="75"/>
      <c r="D100" s="203" t="s">
        <v>101</v>
      </c>
      <c r="E100" s="203"/>
      <c r="F100" s="203"/>
      <c r="G100" s="203"/>
      <c r="H100" s="203"/>
      <c r="I100" s="76"/>
      <c r="J100" s="203" t="s">
        <v>102</v>
      </c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4">
        <f>'SO 06 - Oprava zdi ve vod...'!J30</f>
        <v>0</v>
      </c>
      <c r="AH100" s="205"/>
      <c r="AI100" s="205"/>
      <c r="AJ100" s="205"/>
      <c r="AK100" s="205"/>
      <c r="AL100" s="205"/>
      <c r="AM100" s="205"/>
      <c r="AN100" s="204">
        <f t="shared" si="0"/>
        <v>0</v>
      </c>
      <c r="AO100" s="205"/>
      <c r="AP100" s="205"/>
      <c r="AQ100" s="77" t="s">
        <v>85</v>
      </c>
      <c r="AR100" s="74"/>
      <c r="AS100" s="78">
        <v>0</v>
      </c>
      <c r="AT100" s="79">
        <f t="shared" si="1"/>
        <v>0</v>
      </c>
      <c r="AU100" s="80">
        <f>'SO 06 - Oprava zdi ve vod...'!P122</f>
        <v>0</v>
      </c>
      <c r="AV100" s="79">
        <f>'SO 06 - Oprava zdi ve vod...'!J33</f>
        <v>0</v>
      </c>
      <c r="AW100" s="79">
        <f>'SO 06 - Oprava zdi ve vod...'!J34</f>
        <v>0</v>
      </c>
      <c r="AX100" s="79">
        <f>'SO 06 - Oprava zdi ve vod...'!J35</f>
        <v>0</v>
      </c>
      <c r="AY100" s="79">
        <f>'SO 06 - Oprava zdi ve vod...'!J36</f>
        <v>0</v>
      </c>
      <c r="AZ100" s="79">
        <f>'SO 06 - Oprava zdi ve vod...'!F33</f>
        <v>0</v>
      </c>
      <c r="BA100" s="79">
        <f>'SO 06 - Oprava zdi ve vod...'!F34</f>
        <v>0</v>
      </c>
      <c r="BB100" s="79">
        <f>'SO 06 - Oprava zdi ve vod...'!F35</f>
        <v>0</v>
      </c>
      <c r="BC100" s="79">
        <f>'SO 06 - Oprava zdi ve vod...'!F36</f>
        <v>0</v>
      </c>
      <c r="BD100" s="81">
        <f>'SO 06 - Oprava zdi ve vod...'!F37</f>
        <v>0</v>
      </c>
      <c r="BT100" s="82" t="s">
        <v>86</v>
      </c>
      <c r="BV100" s="82" t="s">
        <v>80</v>
      </c>
      <c r="BW100" s="82" t="s">
        <v>103</v>
      </c>
      <c r="BX100" s="82" t="s">
        <v>4</v>
      </c>
      <c r="CL100" s="82" t="s">
        <v>1</v>
      </c>
      <c r="CM100" s="82" t="s">
        <v>88</v>
      </c>
    </row>
    <row r="101" spans="1:91" s="6" customFormat="1" ht="16.5" customHeight="1">
      <c r="A101" s="73" t="s">
        <v>82</v>
      </c>
      <c r="B101" s="74"/>
      <c r="C101" s="75"/>
      <c r="D101" s="203" t="s">
        <v>104</v>
      </c>
      <c r="E101" s="203"/>
      <c r="F101" s="203"/>
      <c r="G101" s="203"/>
      <c r="H101" s="203"/>
      <c r="I101" s="76"/>
      <c r="J101" s="203" t="s">
        <v>105</v>
      </c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4">
        <f>'VON - Vedlejší a ostatní ...'!J30</f>
        <v>0</v>
      </c>
      <c r="AH101" s="205"/>
      <c r="AI101" s="205"/>
      <c r="AJ101" s="205"/>
      <c r="AK101" s="205"/>
      <c r="AL101" s="205"/>
      <c r="AM101" s="205"/>
      <c r="AN101" s="204">
        <f t="shared" si="0"/>
        <v>0</v>
      </c>
      <c r="AO101" s="205"/>
      <c r="AP101" s="205"/>
      <c r="AQ101" s="77" t="s">
        <v>104</v>
      </c>
      <c r="AR101" s="74"/>
      <c r="AS101" s="83">
        <v>0</v>
      </c>
      <c r="AT101" s="84">
        <f t="shared" si="1"/>
        <v>0</v>
      </c>
      <c r="AU101" s="85">
        <f>'VON - Vedlejší a ostatní ...'!P121</f>
        <v>0</v>
      </c>
      <c r="AV101" s="84">
        <f>'VON - Vedlejší a ostatní ...'!J33</f>
        <v>0</v>
      </c>
      <c r="AW101" s="84">
        <f>'VON - Vedlejší a ostatní ...'!J34</f>
        <v>0</v>
      </c>
      <c r="AX101" s="84">
        <f>'VON - Vedlejší a ostatní ...'!J35</f>
        <v>0</v>
      </c>
      <c r="AY101" s="84">
        <f>'VON - Vedlejší a ostatní ...'!J36</f>
        <v>0</v>
      </c>
      <c r="AZ101" s="84">
        <f>'VON - Vedlejší a ostatní ...'!F33</f>
        <v>0</v>
      </c>
      <c r="BA101" s="84">
        <f>'VON - Vedlejší a ostatní ...'!F34</f>
        <v>0</v>
      </c>
      <c r="BB101" s="84">
        <f>'VON - Vedlejší a ostatní ...'!F35</f>
        <v>0</v>
      </c>
      <c r="BC101" s="84">
        <f>'VON - Vedlejší a ostatní ...'!F36</f>
        <v>0</v>
      </c>
      <c r="BD101" s="86">
        <f>'VON - Vedlejší a ostatní ...'!F37</f>
        <v>0</v>
      </c>
      <c r="BT101" s="82" t="s">
        <v>86</v>
      </c>
      <c r="BV101" s="82" t="s">
        <v>80</v>
      </c>
      <c r="BW101" s="82" t="s">
        <v>106</v>
      </c>
      <c r="BX101" s="82" t="s">
        <v>4</v>
      </c>
      <c r="CL101" s="82" t="s">
        <v>1</v>
      </c>
      <c r="CM101" s="82" t="s">
        <v>88</v>
      </c>
    </row>
    <row r="102" spans="2:44" s="1" customFormat="1" ht="30" customHeight="1">
      <c r="B102" s="31"/>
      <c r="AR102" s="31"/>
    </row>
    <row r="103" spans="2:44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31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 01 - Oprava zátopy'!C2" display="/"/>
    <hyperlink ref="A96" location="'SO 02 - Oprava výpustného...'!C2" display="/"/>
    <hyperlink ref="A97" location="'SO 03 - Oprava bezpečnost...'!C2" display="/"/>
    <hyperlink ref="A98" location="'SO 04 - Oprava skluzu'!C2" display="/"/>
    <hyperlink ref="A99" location="'SO 05 - Oprava zdí na nátoku'!C2" display="/"/>
    <hyperlink ref="A100" location="'SO 06 - Oprava zdi ve vod...'!C2" display="/"/>
    <hyperlink ref="A10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109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ROUND(J126,2)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ROUND((SUM(BE126:BE446)),2)</f>
        <v>0</v>
      </c>
      <c r="I33" s="91">
        <v>0.21</v>
      </c>
      <c r="J33" s="90">
        <f>ROUND(((SUM(BE126:BE446))*I33),2)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ROUND((SUM(BF126:BF446)),2)</f>
        <v>0</v>
      </c>
      <c r="I34" s="91">
        <v>0.12</v>
      </c>
      <c r="J34" s="90">
        <f>ROUND(((SUM(BF126:BF446))*I34),2)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ROUND((SUM(BG126:BG446)),2)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ROUND((SUM(BH126:BH446)),2)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ROUND((SUM(BI126:BI446)),2)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SO 01 - Oprava zátopy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J126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115</v>
      </c>
      <c r="E97" s="105"/>
      <c r="F97" s="105"/>
      <c r="G97" s="105"/>
      <c r="H97" s="105"/>
      <c r="I97" s="105"/>
      <c r="J97" s="106">
        <f>J127</f>
        <v>0</v>
      </c>
      <c r="L97" s="103"/>
    </row>
    <row r="98" spans="2:12" s="9" customFormat="1" ht="19.9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J128</f>
        <v>0</v>
      </c>
      <c r="L98" s="107"/>
    </row>
    <row r="99" spans="2:12" s="9" customFormat="1" ht="19.9" customHeight="1">
      <c r="B99" s="107"/>
      <c r="D99" s="108" t="s">
        <v>117</v>
      </c>
      <c r="E99" s="109"/>
      <c r="F99" s="109"/>
      <c r="G99" s="109"/>
      <c r="H99" s="109"/>
      <c r="I99" s="109"/>
      <c r="J99" s="110">
        <f>J197</f>
        <v>0</v>
      </c>
      <c r="L99" s="107"/>
    </row>
    <row r="100" spans="2:12" s="9" customFormat="1" ht="19.9" customHeight="1">
      <c r="B100" s="107"/>
      <c r="D100" s="108" t="s">
        <v>118</v>
      </c>
      <c r="E100" s="109"/>
      <c r="F100" s="109"/>
      <c r="G100" s="109"/>
      <c r="H100" s="109"/>
      <c r="I100" s="109"/>
      <c r="J100" s="110">
        <f>J224</f>
        <v>0</v>
      </c>
      <c r="L100" s="107"/>
    </row>
    <row r="101" spans="2:12" s="9" customFormat="1" ht="19.9" customHeight="1">
      <c r="B101" s="107"/>
      <c r="D101" s="108" t="s">
        <v>119</v>
      </c>
      <c r="E101" s="109"/>
      <c r="F101" s="109"/>
      <c r="G101" s="109"/>
      <c r="H101" s="109"/>
      <c r="I101" s="109"/>
      <c r="J101" s="110">
        <f>J263</f>
        <v>0</v>
      </c>
      <c r="L101" s="107"/>
    </row>
    <row r="102" spans="2:12" s="9" customFormat="1" ht="19.9" customHeight="1">
      <c r="B102" s="107"/>
      <c r="D102" s="108" t="s">
        <v>120</v>
      </c>
      <c r="E102" s="109"/>
      <c r="F102" s="109"/>
      <c r="G102" s="109"/>
      <c r="H102" s="109"/>
      <c r="I102" s="109"/>
      <c r="J102" s="110">
        <f>J306</f>
        <v>0</v>
      </c>
      <c r="L102" s="107"/>
    </row>
    <row r="103" spans="2:12" s="9" customFormat="1" ht="19.9" customHeight="1">
      <c r="B103" s="107"/>
      <c r="D103" s="108" t="s">
        <v>121</v>
      </c>
      <c r="E103" s="109"/>
      <c r="F103" s="109"/>
      <c r="G103" s="109"/>
      <c r="H103" s="109"/>
      <c r="I103" s="109"/>
      <c r="J103" s="110">
        <f>J319</f>
        <v>0</v>
      </c>
      <c r="L103" s="107"/>
    </row>
    <row r="104" spans="2:12" s="9" customFormat="1" ht="19.9" customHeight="1">
      <c r="B104" s="107"/>
      <c r="D104" s="108" t="s">
        <v>122</v>
      </c>
      <c r="E104" s="109"/>
      <c r="F104" s="109"/>
      <c r="G104" s="109"/>
      <c r="H104" s="109"/>
      <c r="I104" s="109"/>
      <c r="J104" s="110">
        <f>J355</f>
        <v>0</v>
      </c>
      <c r="L104" s="107"/>
    </row>
    <row r="105" spans="2:12" s="9" customFormat="1" ht="19.9" customHeight="1">
      <c r="B105" s="107"/>
      <c r="D105" s="108" t="s">
        <v>123</v>
      </c>
      <c r="E105" s="109"/>
      <c r="F105" s="109"/>
      <c r="G105" s="109"/>
      <c r="H105" s="109"/>
      <c r="I105" s="109"/>
      <c r="J105" s="110">
        <f>J406</f>
        <v>0</v>
      </c>
      <c r="L105" s="107"/>
    </row>
    <row r="106" spans="2:12" s="9" customFormat="1" ht="19.9" customHeight="1">
      <c r="B106" s="107"/>
      <c r="D106" s="108" t="s">
        <v>124</v>
      </c>
      <c r="E106" s="109"/>
      <c r="F106" s="109"/>
      <c r="G106" s="109"/>
      <c r="H106" s="109"/>
      <c r="I106" s="109"/>
      <c r="J106" s="110">
        <f>J443</f>
        <v>0</v>
      </c>
      <c r="L106" s="107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20" t="s">
        <v>125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16</v>
      </c>
      <c r="L115" s="31"/>
    </row>
    <row r="116" spans="2:12" s="1" customFormat="1" ht="16.5" customHeight="1">
      <c r="B116" s="31"/>
      <c r="E116" s="228" t="str">
        <f>E7</f>
        <v>LOUBÍ U DĚČÍNA – odbahnění malé vodní nádrže na p.p.č. 467/1</v>
      </c>
      <c r="F116" s="229"/>
      <c r="G116" s="229"/>
      <c r="H116" s="229"/>
      <c r="L116" s="31"/>
    </row>
    <row r="117" spans="2:12" s="1" customFormat="1" ht="12" customHeight="1">
      <c r="B117" s="31"/>
      <c r="C117" s="26" t="s">
        <v>108</v>
      </c>
      <c r="L117" s="31"/>
    </row>
    <row r="118" spans="2:12" s="1" customFormat="1" ht="16.5" customHeight="1">
      <c r="B118" s="31"/>
      <c r="E118" s="189" t="str">
        <f>E9</f>
        <v>SO 01 - Oprava zátopy</v>
      </c>
      <c r="F118" s="230"/>
      <c r="G118" s="230"/>
      <c r="H118" s="230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F12</f>
        <v>Děčín; Loubí u Děčína</v>
      </c>
      <c r="I120" s="26" t="s">
        <v>22</v>
      </c>
      <c r="J120" s="51" t="str">
        <f>IF(J12="","",J12)</f>
        <v>21. 2. 2024</v>
      </c>
      <c r="L120" s="31"/>
    </row>
    <row r="121" spans="2:12" s="1" customFormat="1" ht="6.95" customHeight="1">
      <c r="B121" s="31"/>
      <c r="L121" s="31"/>
    </row>
    <row r="122" spans="2:12" s="1" customFormat="1" ht="40.15" customHeight="1">
      <c r="B122" s="31"/>
      <c r="C122" s="26" t="s">
        <v>24</v>
      </c>
      <c r="F122" s="24" t="str">
        <f>E15</f>
        <v>Statutární město Děčín, Mírové nám. 1175/5, Děčín</v>
      </c>
      <c r="I122" s="26" t="s">
        <v>30</v>
      </c>
      <c r="J122" s="29" t="str">
        <f>E21</f>
        <v>Vodohospodářské projekty a služby s.r.o.</v>
      </c>
      <c r="L122" s="31"/>
    </row>
    <row r="123" spans="2:12" s="1" customFormat="1" ht="15.2" customHeight="1">
      <c r="B123" s="31"/>
      <c r="C123" s="26" t="s">
        <v>28</v>
      </c>
      <c r="F123" s="24" t="str">
        <f>IF(E18="","",E18)</f>
        <v>Vyplň údaj</v>
      </c>
      <c r="I123" s="26" t="s">
        <v>34</v>
      </c>
      <c r="J123" s="29" t="str">
        <f>E24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1"/>
      <c r="C125" s="112" t="s">
        <v>126</v>
      </c>
      <c r="D125" s="113" t="s">
        <v>63</v>
      </c>
      <c r="E125" s="113" t="s">
        <v>59</v>
      </c>
      <c r="F125" s="113" t="s">
        <v>60</v>
      </c>
      <c r="G125" s="113" t="s">
        <v>127</v>
      </c>
      <c r="H125" s="113" t="s">
        <v>128</v>
      </c>
      <c r="I125" s="113" t="s">
        <v>129</v>
      </c>
      <c r="J125" s="113" t="s">
        <v>112</v>
      </c>
      <c r="K125" s="114" t="s">
        <v>130</v>
      </c>
      <c r="L125" s="111"/>
      <c r="M125" s="58" t="s">
        <v>1</v>
      </c>
      <c r="N125" s="59" t="s">
        <v>42</v>
      </c>
      <c r="O125" s="59" t="s">
        <v>131</v>
      </c>
      <c r="P125" s="59" t="s">
        <v>132</v>
      </c>
      <c r="Q125" s="59" t="s">
        <v>133</v>
      </c>
      <c r="R125" s="59" t="s">
        <v>134</v>
      </c>
      <c r="S125" s="59" t="s">
        <v>135</v>
      </c>
      <c r="T125" s="60" t="s">
        <v>136</v>
      </c>
    </row>
    <row r="126" spans="2:63" s="1" customFormat="1" ht="22.9" customHeight="1">
      <c r="B126" s="31"/>
      <c r="C126" s="63" t="s">
        <v>137</v>
      </c>
      <c r="J126" s="115">
        <f>BK126</f>
        <v>0</v>
      </c>
      <c r="L126" s="31"/>
      <c r="M126" s="61"/>
      <c r="N126" s="52"/>
      <c r="O126" s="52"/>
      <c r="P126" s="116">
        <f>P127</f>
        <v>0</v>
      </c>
      <c r="Q126" s="52"/>
      <c r="R126" s="116">
        <f>R127</f>
        <v>175.20883761</v>
      </c>
      <c r="S126" s="52"/>
      <c r="T126" s="117">
        <f>T127</f>
        <v>80.24392</v>
      </c>
      <c r="AT126" s="16" t="s">
        <v>77</v>
      </c>
      <c r="AU126" s="16" t="s">
        <v>114</v>
      </c>
      <c r="BK126" s="118">
        <f>BK127</f>
        <v>0</v>
      </c>
    </row>
    <row r="127" spans="2:63" s="11" customFormat="1" ht="25.9" customHeight="1">
      <c r="B127" s="119"/>
      <c r="D127" s="120" t="s">
        <v>77</v>
      </c>
      <c r="E127" s="121" t="s">
        <v>138</v>
      </c>
      <c r="F127" s="121" t="s">
        <v>139</v>
      </c>
      <c r="I127" s="122"/>
      <c r="J127" s="123">
        <f>BK127</f>
        <v>0</v>
      </c>
      <c r="L127" s="119"/>
      <c r="M127" s="124"/>
      <c r="P127" s="125">
        <f>P128+P197+P224+P263+P306+P319+P355+P406+P443</f>
        <v>0</v>
      </c>
      <c r="R127" s="125">
        <f>R128+R197+R224+R263+R306+R319+R355+R406+R443</f>
        <v>175.20883761</v>
      </c>
      <c r="T127" s="126">
        <f>T128+T197+T224+T263+T306+T319+T355+T406+T443</f>
        <v>80.24392</v>
      </c>
      <c r="AR127" s="120" t="s">
        <v>140</v>
      </c>
      <c r="AT127" s="127" t="s">
        <v>77</v>
      </c>
      <c r="AU127" s="127" t="s">
        <v>78</v>
      </c>
      <c r="AY127" s="120" t="s">
        <v>141</v>
      </c>
      <c r="BK127" s="128">
        <f>BK128+BK197+BK224+BK263+BK306+BK319+BK355+BK406+BK443</f>
        <v>0</v>
      </c>
    </row>
    <row r="128" spans="2:63" s="11" customFormat="1" ht="22.9" customHeight="1">
      <c r="B128" s="119"/>
      <c r="D128" s="120" t="s">
        <v>77</v>
      </c>
      <c r="E128" s="129" t="s">
        <v>86</v>
      </c>
      <c r="F128" s="129" t="s">
        <v>142</v>
      </c>
      <c r="I128" s="122"/>
      <c r="J128" s="130">
        <f>BK128</f>
        <v>0</v>
      </c>
      <c r="L128" s="119"/>
      <c r="M128" s="124"/>
      <c r="P128" s="125">
        <f>SUM(P129:P196)</f>
        <v>0</v>
      </c>
      <c r="R128" s="125">
        <f>SUM(R129:R196)</f>
        <v>7.8069</v>
      </c>
      <c r="T128" s="126">
        <f>SUM(T129:T196)</f>
        <v>0</v>
      </c>
      <c r="AR128" s="120" t="s">
        <v>140</v>
      </c>
      <c r="AT128" s="127" t="s">
        <v>77</v>
      </c>
      <c r="AU128" s="127" t="s">
        <v>86</v>
      </c>
      <c r="AY128" s="120" t="s">
        <v>141</v>
      </c>
      <c r="BK128" s="128">
        <f>SUM(BK129:BK196)</f>
        <v>0</v>
      </c>
    </row>
    <row r="129" spans="2:65" s="1" customFormat="1" ht="24.2" customHeight="1">
      <c r="B129" s="131"/>
      <c r="C129" s="132" t="s">
        <v>86</v>
      </c>
      <c r="D129" s="132" t="s">
        <v>143</v>
      </c>
      <c r="E129" s="133" t="s">
        <v>144</v>
      </c>
      <c r="F129" s="134" t="s">
        <v>145</v>
      </c>
      <c r="G129" s="135" t="s">
        <v>146</v>
      </c>
      <c r="H129" s="136">
        <v>27</v>
      </c>
      <c r="I129" s="137"/>
      <c r="J129" s="138">
        <f>ROUND(I129*H129,2)</f>
        <v>0</v>
      </c>
      <c r="K129" s="134" t="s">
        <v>147</v>
      </c>
      <c r="L129" s="31"/>
      <c r="M129" s="139" t="s">
        <v>1</v>
      </c>
      <c r="N129" s="140" t="s">
        <v>43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148</v>
      </c>
      <c r="AT129" s="143" t="s">
        <v>143</v>
      </c>
      <c r="AU129" s="143" t="s">
        <v>88</v>
      </c>
      <c r="AY129" s="16" t="s">
        <v>141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86</v>
      </c>
      <c r="BK129" s="144">
        <f>ROUND(I129*H129,2)</f>
        <v>0</v>
      </c>
      <c r="BL129" s="16" t="s">
        <v>148</v>
      </c>
      <c r="BM129" s="143" t="s">
        <v>149</v>
      </c>
    </row>
    <row r="130" spans="2:47" s="1" customFormat="1" ht="29.25">
      <c r="B130" s="31"/>
      <c r="D130" s="145" t="s">
        <v>150</v>
      </c>
      <c r="F130" s="146" t="s">
        <v>151</v>
      </c>
      <c r="I130" s="147"/>
      <c r="L130" s="31"/>
      <c r="M130" s="148"/>
      <c r="T130" s="55"/>
      <c r="AT130" s="16" t="s">
        <v>150</v>
      </c>
      <c r="AU130" s="16" t="s">
        <v>88</v>
      </c>
    </row>
    <row r="131" spans="2:47" s="1" customFormat="1" ht="11.25">
      <c r="B131" s="31"/>
      <c r="D131" s="149" t="s">
        <v>152</v>
      </c>
      <c r="F131" s="150" t="s">
        <v>153</v>
      </c>
      <c r="I131" s="147"/>
      <c r="L131" s="31"/>
      <c r="M131" s="148"/>
      <c r="T131" s="55"/>
      <c r="AT131" s="16" t="s">
        <v>152</v>
      </c>
      <c r="AU131" s="16" t="s">
        <v>88</v>
      </c>
    </row>
    <row r="132" spans="2:51" s="12" customFormat="1" ht="11.25">
      <c r="B132" s="151"/>
      <c r="D132" s="145" t="s">
        <v>154</v>
      </c>
      <c r="E132" s="152" t="s">
        <v>1</v>
      </c>
      <c r="F132" s="153" t="s">
        <v>155</v>
      </c>
      <c r="H132" s="152" t="s">
        <v>1</v>
      </c>
      <c r="I132" s="154"/>
      <c r="L132" s="151"/>
      <c r="M132" s="155"/>
      <c r="T132" s="156"/>
      <c r="AT132" s="152" t="s">
        <v>154</v>
      </c>
      <c r="AU132" s="152" t="s">
        <v>88</v>
      </c>
      <c r="AV132" s="12" t="s">
        <v>86</v>
      </c>
      <c r="AW132" s="12" t="s">
        <v>33</v>
      </c>
      <c r="AX132" s="12" t="s">
        <v>78</v>
      </c>
      <c r="AY132" s="152" t="s">
        <v>141</v>
      </c>
    </row>
    <row r="133" spans="2:51" s="12" customFormat="1" ht="11.25">
      <c r="B133" s="151"/>
      <c r="D133" s="145" t="s">
        <v>154</v>
      </c>
      <c r="E133" s="152" t="s">
        <v>1</v>
      </c>
      <c r="F133" s="153" t="s">
        <v>156</v>
      </c>
      <c r="H133" s="152" t="s">
        <v>1</v>
      </c>
      <c r="I133" s="154"/>
      <c r="L133" s="151"/>
      <c r="M133" s="155"/>
      <c r="T133" s="156"/>
      <c r="AT133" s="152" t="s">
        <v>154</v>
      </c>
      <c r="AU133" s="152" t="s">
        <v>88</v>
      </c>
      <c r="AV133" s="12" t="s">
        <v>86</v>
      </c>
      <c r="AW133" s="12" t="s">
        <v>33</v>
      </c>
      <c r="AX133" s="12" t="s">
        <v>78</v>
      </c>
      <c r="AY133" s="152" t="s">
        <v>141</v>
      </c>
    </row>
    <row r="134" spans="2:51" s="13" customFormat="1" ht="11.25">
      <c r="B134" s="157"/>
      <c r="D134" s="145" t="s">
        <v>154</v>
      </c>
      <c r="E134" s="158" t="s">
        <v>1</v>
      </c>
      <c r="F134" s="159" t="s">
        <v>157</v>
      </c>
      <c r="H134" s="160">
        <v>25</v>
      </c>
      <c r="I134" s="161"/>
      <c r="L134" s="157"/>
      <c r="M134" s="162"/>
      <c r="T134" s="163"/>
      <c r="AT134" s="158" t="s">
        <v>154</v>
      </c>
      <c r="AU134" s="158" t="s">
        <v>88</v>
      </c>
      <c r="AV134" s="13" t="s">
        <v>88</v>
      </c>
      <c r="AW134" s="13" t="s">
        <v>33</v>
      </c>
      <c r="AX134" s="13" t="s">
        <v>78</v>
      </c>
      <c r="AY134" s="158" t="s">
        <v>141</v>
      </c>
    </row>
    <row r="135" spans="2:51" s="12" customFormat="1" ht="11.25">
      <c r="B135" s="151"/>
      <c r="D135" s="145" t="s">
        <v>154</v>
      </c>
      <c r="E135" s="152" t="s">
        <v>1</v>
      </c>
      <c r="F135" s="153" t="s">
        <v>158</v>
      </c>
      <c r="H135" s="152" t="s">
        <v>1</v>
      </c>
      <c r="I135" s="154"/>
      <c r="L135" s="151"/>
      <c r="M135" s="155"/>
      <c r="T135" s="156"/>
      <c r="AT135" s="152" t="s">
        <v>154</v>
      </c>
      <c r="AU135" s="152" t="s">
        <v>88</v>
      </c>
      <c r="AV135" s="12" t="s">
        <v>86</v>
      </c>
      <c r="AW135" s="12" t="s">
        <v>33</v>
      </c>
      <c r="AX135" s="12" t="s">
        <v>78</v>
      </c>
      <c r="AY135" s="152" t="s">
        <v>141</v>
      </c>
    </row>
    <row r="136" spans="2:51" s="13" customFormat="1" ht="11.25">
      <c r="B136" s="157"/>
      <c r="D136" s="145" t="s">
        <v>154</v>
      </c>
      <c r="E136" s="158" t="s">
        <v>1</v>
      </c>
      <c r="F136" s="159" t="s">
        <v>159</v>
      </c>
      <c r="H136" s="160">
        <v>2</v>
      </c>
      <c r="I136" s="161"/>
      <c r="L136" s="157"/>
      <c r="M136" s="162"/>
      <c r="T136" s="163"/>
      <c r="AT136" s="158" t="s">
        <v>154</v>
      </c>
      <c r="AU136" s="158" t="s">
        <v>88</v>
      </c>
      <c r="AV136" s="13" t="s">
        <v>88</v>
      </c>
      <c r="AW136" s="13" t="s">
        <v>33</v>
      </c>
      <c r="AX136" s="13" t="s">
        <v>78</v>
      </c>
      <c r="AY136" s="158" t="s">
        <v>141</v>
      </c>
    </row>
    <row r="137" spans="2:51" s="14" customFormat="1" ht="11.25">
      <c r="B137" s="164"/>
      <c r="D137" s="145" t="s">
        <v>154</v>
      </c>
      <c r="E137" s="165" t="s">
        <v>1</v>
      </c>
      <c r="F137" s="166" t="s">
        <v>160</v>
      </c>
      <c r="H137" s="167">
        <v>27</v>
      </c>
      <c r="I137" s="168"/>
      <c r="L137" s="164"/>
      <c r="M137" s="169"/>
      <c r="T137" s="170"/>
      <c r="AT137" s="165" t="s">
        <v>154</v>
      </c>
      <c r="AU137" s="165" t="s">
        <v>88</v>
      </c>
      <c r="AV137" s="14" t="s">
        <v>148</v>
      </c>
      <c r="AW137" s="14" t="s">
        <v>33</v>
      </c>
      <c r="AX137" s="14" t="s">
        <v>86</v>
      </c>
      <c r="AY137" s="165" t="s">
        <v>141</v>
      </c>
    </row>
    <row r="138" spans="2:65" s="1" customFormat="1" ht="33" customHeight="1">
      <c r="B138" s="131"/>
      <c r="C138" s="132" t="s">
        <v>88</v>
      </c>
      <c r="D138" s="132" t="s">
        <v>143</v>
      </c>
      <c r="E138" s="133" t="s">
        <v>161</v>
      </c>
      <c r="F138" s="134" t="s">
        <v>162</v>
      </c>
      <c r="G138" s="135" t="s">
        <v>146</v>
      </c>
      <c r="H138" s="136">
        <v>45</v>
      </c>
      <c r="I138" s="137"/>
      <c r="J138" s="138">
        <f>ROUND(I138*H138,2)</f>
        <v>0</v>
      </c>
      <c r="K138" s="134" t="s">
        <v>147</v>
      </c>
      <c r="L138" s="31"/>
      <c r="M138" s="139" t="s">
        <v>1</v>
      </c>
      <c r="N138" s="140" t="s">
        <v>43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148</v>
      </c>
      <c r="AT138" s="143" t="s">
        <v>143</v>
      </c>
      <c r="AU138" s="143" t="s">
        <v>88</v>
      </c>
      <c r="AY138" s="16" t="s">
        <v>141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148</v>
      </c>
      <c r="BM138" s="143" t="s">
        <v>163</v>
      </c>
    </row>
    <row r="139" spans="2:47" s="1" customFormat="1" ht="19.5">
      <c r="B139" s="31"/>
      <c r="D139" s="145" t="s">
        <v>150</v>
      </c>
      <c r="F139" s="146" t="s">
        <v>164</v>
      </c>
      <c r="I139" s="147"/>
      <c r="L139" s="31"/>
      <c r="M139" s="148"/>
      <c r="T139" s="55"/>
      <c r="AT139" s="16" t="s">
        <v>150</v>
      </c>
      <c r="AU139" s="16" t="s">
        <v>88</v>
      </c>
    </row>
    <row r="140" spans="2:47" s="1" customFormat="1" ht="11.25">
      <c r="B140" s="31"/>
      <c r="D140" s="149" t="s">
        <v>152</v>
      </c>
      <c r="F140" s="150" t="s">
        <v>165</v>
      </c>
      <c r="I140" s="147"/>
      <c r="L140" s="31"/>
      <c r="M140" s="148"/>
      <c r="T140" s="55"/>
      <c r="AT140" s="16" t="s">
        <v>152</v>
      </c>
      <c r="AU140" s="16" t="s">
        <v>88</v>
      </c>
    </row>
    <row r="141" spans="2:51" s="12" customFormat="1" ht="11.25">
      <c r="B141" s="151"/>
      <c r="D141" s="145" t="s">
        <v>154</v>
      </c>
      <c r="E141" s="152" t="s">
        <v>1</v>
      </c>
      <c r="F141" s="153" t="s">
        <v>155</v>
      </c>
      <c r="H141" s="152" t="s">
        <v>1</v>
      </c>
      <c r="I141" s="154"/>
      <c r="L141" s="151"/>
      <c r="M141" s="155"/>
      <c r="T141" s="156"/>
      <c r="AT141" s="152" t="s">
        <v>154</v>
      </c>
      <c r="AU141" s="152" t="s">
        <v>88</v>
      </c>
      <c r="AV141" s="12" t="s">
        <v>86</v>
      </c>
      <c r="AW141" s="12" t="s">
        <v>33</v>
      </c>
      <c r="AX141" s="12" t="s">
        <v>78</v>
      </c>
      <c r="AY141" s="152" t="s">
        <v>141</v>
      </c>
    </row>
    <row r="142" spans="2:51" s="12" customFormat="1" ht="11.25">
      <c r="B142" s="151"/>
      <c r="D142" s="145" t="s">
        <v>154</v>
      </c>
      <c r="E142" s="152" t="s">
        <v>1</v>
      </c>
      <c r="F142" s="153" t="s">
        <v>166</v>
      </c>
      <c r="H142" s="152" t="s">
        <v>1</v>
      </c>
      <c r="I142" s="154"/>
      <c r="L142" s="151"/>
      <c r="M142" s="155"/>
      <c r="T142" s="156"/>
      <c r="AT142" s="152" t="s">
        <v>154</v>
      </c>
      <c r="AU142" s="152" t="s">
        <v>88</v>
      </c>
      <c r="AV142" s="12" t="s">
        <v>86</v>
      </c>
      <c r="AW142" s="12" t="s">
        <v>33</v>
      </c>
      <c r="AX142" s="12" t="s">
        <v>78</v>
      </c>
      <c r="AY142" s="152" t="s">
        <v>141</v>
      </c>
    </row>
    <row r="143" spans="2:51" s="12" customFormat="1" ht="11.25">
      <c r="B143" s="151"/>
      <c r="D143" s="145" t="s">
        <v>154</v>
      </c>
      <c r="E143" s="152" t="s">
        <v>1</v>
      </c>
      <c r="F143" s="153" t="s">
        <v>167</v>
      </c>
      <c r="H143" s="152" t="s">
        <v>1</v>
      </c>
      <c r="I143" s="154"/>
      <c r="L143" s="151"/>
      <c r="M143" s="155"/>
      <c r="T143" s="156"/>
      <c r="AT143" s="152" t="s">
        <v>154</v>
      </c>
      <c r="AU143" s="152" t="s">
        <v>88</v>
      </c>
      <c r="AV143" s="12" t="s">
        <v>86</v>
      </c>
      <c r="AW143" s="12" t="s">
        <v>33</v>
      </c>
      <c r="AX143" s="12" t="s">
        <v>78</v>
      </c>
      <c r="AY143" s="152" t="s">
        <v>141</v>
      </c>
    </row>
    <row r="144" spans="2:51" s="13" customFormat="1" ht="11.25">
      <c r="B144" s="157"/>
      <c r="D144" s="145" t="s">
        <v>154</v>
      </c>
      <c r="E144" s="158" t="s">
        <v>1</v>
      </c>
      <c r="F144" s="159" t="s">
        <v>168</v>
      </c>
      <c r="H144" s="160">
        <v>45</v>
      </c>
      <c r="I144" s="161"/>
      <c r="L144" s="157"/>
      <c r="M144" s="162"/>
      <c r="T144" s="163"/>
      <c r="AT144" s="158" t="s">
        <v>154</v>
      </c>
      <c r="AU144" s="158" t="s">
        <v>88</v>
      </c>
      <c r="AV144" s="13" t="s">
        <v>88</v>
      </c>
      <c r="AW144" s="13" t="s">
        <v>33</v>
      </c>
      <c r="AX144" s="13" t="s">
        <v>78</v>
      </c>
      <c r="AY144" s="158" t="s">
        <v>141</v>
      </c>
    </row>
    <row r="145" spans="2:51" s="14" customFormat="1" ht="11.25">
      <c r="B145" s="164"/>
      <c r="D145" s="145" t="s">
        <v>154</v>
      </c>
      <c r="E145" s="165" t="s">
        <v>1</v>
      </c>
      <c r="F145" s="166" t="s">
        <v>160</v>
      </c>
      <c r="H145" s="167">
        <v>45</v>
      </c>
      <c r="I145" s="168"/>
      <c r="L145" s="164"/>
      <c r="M145" s="169"/>
      <c r="T145" s="170"/>
      <c r="AT145" s="165" t="s">
        <v>154</v>
      </c>
      <c r="AU145" s="165" t="s">
        <v>88</v>
      </c>
      <c r="AV145" s="14" t="s">
        <v>148</v>
      </c>
      <c r="AW145" s="14" t="s">
        <v>33</v>
      </c>
      <c r="AX145" s="14" t="s">
        <v>86</v>
      </c>
      <c r="AY145" s="165" t="s">
        <v>141</v>
      </c>
    </row>
    <row r="146" spans="2:65" s="1" customFormat="1" ht="24.2" customHeight="1">
      <c r="B146" s="131"/>
      <c r="C146" s="132" t="s">
        <v>169</v>
      </c>
      <c r="D146" s="132" t="s">
        <v>143</v>
      </c>
      <c r="E146" s="133" t="s">
        <v>170</v>
      </c>
      <c r="F146" s="134" t="s">
        <v>171</v>
      </c>
      <c r="G146" s="135" t="s">
        <v>146</v>
      </c>
      <c r="H146" s="136">
        <v>5</v>
      </c>
      <c r="I146" s="137"/>
      <c r="J146" s="138">
        <f>ROUND(I146*H146,2)</f>
        <v>0</v>
      </c>
      <c r="K146" s="134" t="s">
        <v>147</v>
      </c>
      <c r="L146" s="31"/>
      <c r="M146" s="139" t="s">
        <v>1</v>
      </c>
      <c r="N146" s="140" t="s">
        <v>43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148</v>
      </c>
      <c r="AT146" s="143" t="s">
        <v>143</v>
      </c>
      <c r="AU146" s="143" t="s">
        <v>88</v>
      </c>
      <c r="AY146" s="16" t="s">
        <v>141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148</v>
      </c>
      <c r="BM146" s="143" t="s">
        <v>172</v>
      </c>
    </row>
    <row r="147" spans="2:47" s="1" customFormat="1" ht="19.5">
      <c r="B147" s="31"/>
      <c r="D147" s="145" t="s">
        <v>150</v>
      </c>
      <c r="F147" s="146" t="s">
        <v>173</v>
      </c>
      <c r="I147" s="147"/>
      <c r="L147" s="31"/>
      <c r="M147" s="148"/>
      <c r="T147" s="55"/>
      <c r="AT147" s="16" t="s">
        <v>150</v>
      </c>
      <c r="AU147" s="16" t="s">
        <v>88</v>
      </c>
    </row>
    <row r="148" spans="2:47" s="1" customFormat="1" ht="11.25">
      <c r="B148" s="31"/>
      <c r="D148" s="149" t="s">
        <v>152</v>
      </c>
      <c r="F148" s="150" t="s">
        <v>174</v>
      </c>
      <c r="I148" s="147"/>
      <c r="L148" s="31"/>
      <c r="M148" s="148"/>
      <c r="T148" s="55"/>
      <c r="AT148" s="16" t="s">
        <v>152</v>
      </c>
      <c r="AU148" s="16" t="s">
        <v>88</v>
      </c>
    </row>
    <row r="149" spans="2:51" s="12" customFormat="1" ht="11.25">
      <c r="B149" s="151"/>
      <c r="D149" s="145" t="s">
        <v>154</v>
      </c>
      <c r="E149" s="152" t="s">
        <v>1</v>
      </c>
      <c r="F149" s="153" t="s">
        <v>155</v>
      </c>
      <c r="H149" s="152" t="s">
        <v>1</v>
      </c>
      <c r="I149" s="154"/>
      <c r="L149" s="151"/>
      <c r="M149" s="155"/>
      <c r="T149" s="156"/>
      <c r="AT149" s="152" t="s">
        <v>154</v>
      </c>
      <c r="AU149" s="152" t="s">
        <v>88</v>
      </c>
      <c r="AV149" s="12" t="s">
        <v>86</v>
      </c>
      <c r="AW149" s="12" t="s">
        <v>33</v>
      </c>
      <c r="AX149" s="12" t="s">
        <v>78</v>
      </c>
      <c r="AY149" s="152" t="s">
        <v>141</v>
      </c>
    </row>
    <row r="150" spans="2:51" s="13" customFormat="1" ht="11.25">
      <c r="B150" s="157"/>
      <c r="D150" s="145" t="s">
        <v>154</v>
      </c>
      <c r="E150" s="158" t="s">
        <v>1</v>
      </c>
      <c r="F150" s="159" t="s">
        <v>175</v>
      </c>
      <c r="H150" s="160">
        <v>5</v>
      </c>
      <c r="I150" s="161"/>
      <c r="L150" s="157"/>
      <c r="M150" s="162"/>
      <c r="T150" s="163"/>
      <c r="AT150" s="158" t="s">
        <v>154</v>
      </c>
      <c r="AU150" s="158" t="s">
        <v>88</v>
      </c>
      <c r="AV150" s="13" t="s">
        <v>88</v>
      </c>
      <c r="AW150" s="13" t="s">
        <v>33</v>
      </c>
      <c r="AX150" s="13" t="s">
        <v>78</v>
      </c>
      <c r="AY150" s="158" t="s">
        <v>141</v>
      </c>
    </row>
    <row r="151" spans="2:51" s="14" customFormat="1" ht="11.25">
      <c r="B151" s="164"/>
      <c r="D151" s="145" t="s">
        <v>154</v>
      </c>
      <c r="E151" s="165" t="s">
        <v>1</v>
      </c>
      <c r="F151" s="166" t="s">
        <v>160</v>
      </c>
      <c r="H151" s="167">
        <v>5</v>
      </c>
      <c r="I151" s="168"/>
      <c r="L151" s="164"/>
      <c r="M151" s="169"/>
      <c r="T151" s="170"/>
      <c r="AT151" s="165" t="s">
        <v>154</v>
      </c>
      <c r="AU151" s="165" t="s">
        <v>88</v>
      </c>
      <c r="AV151" s="14" t="s">
        <v>148</v>
      </c>
      <c r="AW151" s="14" t="s">
        <v>33</v>
      </c>
      <c r="AX151" s="14" t="s">
        <v>86</v>
      </c>
      <c r="AY151" s="165" t="s">
        <v>141</v>
      </c>
    </row>
    <row r="152" spans="2:65" s="1" customFormat="1" ht="24.2" customHeight="1">
      <c r="B152" s="131"/>
      <c r="C152" s="132" t="s">
        <v>148</v>
      </c>
      <c r="D152" s="132" t="s">
        <v>143</v>
      </c>
      <c r="E152" s="133" t="s">
        <v>176</v>
      </c>
      <c r="F152" s="134" t="s">
        <v>177</v>
      </c>
      <c r="G152" s="135" t="s">
        <v>146</v>
      </c>
      <c r="H152" s="136">
        <v>15</v>
      </c>
      <c r="I152" s="137"/>
      <c r="J152" s="138">
        <f>ROUND(I152*H152,2)</f>
        <v>0</v>
      </c>
      <c r="K152" s="134" t="s">
        <v>178</v>
      </c>
      <c r="L152" s="31"/>
      <c r="M152" s="139" t="s">
        <v>1</v>
      </c>
      <c r="N152" s="140" t="s">
        <v>43</v>
      </c>
      <c r="P152" s="141">
        <f>O152*H152</f>
        <v>0</v>
      </c>
      <c r="Q152" s="141">
        <v>0.00046</v>
      </c>
      <c r="R152" s="141">
        <f>Q152*H152</f>
        <v>0.0069</v>
      </c>
      <c r="S152" s="141">
        <v>0</v>
      </c>
      <c r="T152" s="142">
        <f>S152*H152</f>
        <v>0</v>
      </c>
      <c r="AR152" s="143" t="s">
        <v>148</v>
      </c>
      <c r="AT152" s="143" t="s">
        <v>143</v>
      </c>
      <c r="AU152" s="143" t="s">
        <v>88</v>
      </c>
      <c r="AY152" s="16" t="s">
        <v>141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148</v>
      </c>
      <c r="BM152" s="143" t="s">
        <v>179</v>
      </c>
    </row>
    <row r="153" spans="2:65" s="1" customFormat="1" ht="37.9" customHeight="1">
      <c r="B153" s="131"/>
      <c r="C153" s="132" t="s">
        <v>140</v>
      </c>
      <c r="D153" s="132" t="s">
        <v>143</v>
      </c>
      <c r="E153" s="133" t="s">
        <v>180</v>
      </c>
      <c r="F153" s="134" t="s">
        <v>181</v>
      </c>
      <c r="G153" s="135" t="s">
        <v>146</v>
      </c>
      <c r="H153" s="136">
        <v>90</v>
      </c>
      <c r="I153" s="137"/>
      <c r="J153" s="138">
        <f>ROUND(I153*H153,2)</f>
        <v>0</v>
      </c>
      <c r="K153" s="134" t="s">
        <v>147</v>
      </c>
      <c r="L153" s="31"/>
      <c r="M153" s="139" t="s">
        <v>1</v>
      </c>
      <c r="N153" s="140" t="s">
        <v>43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148</v>
      </c>
      <c r="AT153" s="143" t="s">
        <v>143</v>
      </c>
      <c r="AU153" s="143" t="s">
        <v>88</v>
      </c>
      <c r="AY153" s="16" t="s">
        <v>141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148</v>
      </c>
      <c r="BM153" s="143" t="s">
        <v>182</v>
      </c>
    </row>
    <row r="154" spans="2:47" s="1" customFormat="1" ht="39">
      <c r="B154" s="31"/>
      <c r="D154" s="145" t="s">
        <v>150</v>
      </c>
      <c r="F154" s="146" t="s">
        <v>183</v>
      </c>
      <c r="I154" s="147"/>
      <c r="L154" s="31"/>
      <c r="M154" s="148"/>
      <c r="T154" s="55"/>
      <c r="AT154" s="16" t="s">
        <v>150</v>
      </c>
      <c r="AU154" s="16" t="s">
        <v>88</v>
      </c>
    </row>
    <row r="155" spans="2:47" s="1" customFormat="1" ht="11.25">
      <c r="B155" s="31"/>
      <c r="D155" s="149" t="s">
        <v>152</v>
      </c>
      <c r="F155" s="150" t="s">
        <v>184</v>
      </c>
      <c r="I155" s="147"/>
      <c r="L155" s="31"/>
      <c r="M155" s="148"/>
      <c r="T155" s="55"/>
      <c r="AT155" s="16" t="s">
        <v>152</v>
      </c>
      <c r="AU155" s="16" t="s">
        <v>88</v>
      </c>
    </row>
    <row r="156" spans="2:51" s="12" customFormat="1" ht="11.25">
      <c r="B156" s="151"/>
      <c r="D156" s="145" t="s">
        <v>154</v>
      </c>
      <c r="E156" s="152" t="s">
        <v>1</v>
      </c>
      <c r="F156" s="153" t="s">
        <v>185</v>
      </c>
      <c r="H156" s="152" t="s">
        <v>1</v>
      </c>
      <c r="I156" s="154"/>
      <c r="L156" s="151"/>
      <c r="M156" s="155"/>
      <c r="T156" s="156"/>
      <c r="AT156" s="152" t="s">
        <v>154</v>
      </c>
      <c r="AU156" s="152" t="s">
        <v>88</v>
      </c>
      <c r="AV156" s="12" t="s">
        <v>86</v>
      </c>
      <c r="AW156" s="12" t="s">
        <v>33</v>
      </c>
      <c r="AX156" s="12" t="s">
        <v>78</v>
      </c>
      <c r="AY156" s="152" t="s">
        <v>141</v>
      </c>
    </row>
    <row r="157" spans="2:51" s="13" customFormat="1" ht="11.25">
      <c r="B157" s="157"/>
      <c r="D157" s="145" t="s">
        <v>154</v>
      </c>
      <c r="E157" s="158" t="s">
        <v>1</v>
      </c>
      <c r="F157" s="159" t="s">
        <v>168</v>
      </c>
      <c r="H157" s="160">
        <v>45</v>
      </c>
      <c r="I157" s="161"/>
      <c r="L157" s="157"/>
      <c r="M157" s="162"/>
      <c r="T157" s="163"/>
      <c r="AT157" s="158" t="s">
        <v>154</v>
      </c>
      <c r="AU157" s="158" t="s">
        <v>88</v>
      </c>
      <c r="AV157" s="13" t="s">
        <v>88</v>
      </c>
      <c r="AW157" s="13" t="s">
        <v>33</v>
      </c>
      <c r="AX157" s="13" t="s">
        <v>78</v>
      </c>
      <c r="AY157" s="158" t="s">
        <v>141</v>
      </c>
    </row>
    <row r="158" spans="2:51" s="12" customFormat="1" ht="11.25">
      <c r="B158" s="151"/>
      <c r="D158" s="145" t="s">
        <v>154</v>
      </c>
      <c r="E158" s="152" t="s">
        <v>1</v>
      </c>
      <c r="F158" s="153" t="s">
        <v>186</v>
      </c>
      <c r="H158" s="152" t="s">
        <v>1</v>
      </c>
      <c r="I158" s="154"/>
      <c r="L158" s="151"/>
      <c r="M158" s="155"/>
      <c r="T158" s="156"/>
      <c r="AT158" s="152" t="s">
        <v>154</v>
      </c>
      <c r="AU158" s="152" t="s">
        <v>88</v>
      </c>
      <c r="AV158" s="12" t="s">
        <v>86</v>
      </c>
      <c r="AW158" s="12" t="s">
        <v>33</v>
      </c>
      <c r="AX158" s="12" t="s">
        <v>78</v>
      </c>
      <c r="AY158" s="152" t="s">
        <v>141</v>
      </c>
    </row>
    <row r="159" spans="2:51" s="13" customFormat="1" ht="11.25">
      <c r="B159" s="157"/>
      <c r="D159" s="145" t="s">
        <v>154</v>
      </c>
      <c r="E159" s="158" t="s">
        <v>1</v>
      </c>
      <c r="F159" s="159" t="s">
        <v>187</v>
      </c>
      <c r="H159" s="160">
        <v>14</v>
      </c>
      <c r="I159" s="161"/>
      <c r="L159" s="157"/>
      <c r="M159" s="162"/>
      <c r="T159" s="163"/>
      <c r="AT159" s="158" t="s">
        <v>154</v>
      </c>
      <c r="AU159" s="158" t="s">
        <v>88</v>
      </c>
      <c r="AV159" s="13" t="s">
        <v>88</v>
      </c>
      <c r="AW159" s="13" t="s">
        <v>33</v>
      </c>
      <c r="AX159" s="13" t="s">
        <v>78</v>
      </c>
      <c r="AY159" s="158" t="s">
        <v>141</v>
      </c>
    </row>
    <row r="160" spans="2:51" s="12" customFormat="1" ht="22.5">
      <c r="B160" s="151"/>
      <c r="D160" s="145" t="s">
        <v>154</v>
      </c>
      <c r="E160" s="152" t="s">
        <v>1</v>
      </c>
      <c r="F160" s="153" t="s">
        <v>188</v>
      </c>
      <c r="H160" s="152" t="s">
        <v>1</v>
      </c>
      <c r="I160" s="154"/>
      <c r="L160" s="151"/>
      <c r="M160" s="155"/>
      <c r="T160" s="156"/>
      <c r="AT160" s="152" t="s">
        <v>154</v>
      </c>
      <c r="AU160" s="152" t="s">
        <v>88</v>
      </c>
      <c r="AV160" s="12" t="s">
        <v>86</v>
      </c>
      <c r="AW160" s="12" t="s">
        <v>33</v>
      </c>
      <c r="AX160" s="12" t="s">
        <v>78</v>
      </c>
      <c r="AY160" s="152" t="s">
        <v>141</v>
      </c>
    </row>
    <row r="161" spans="2:51" s="13" customFormat="1" ht="11.25">
      <c r="B161" s="157"/>
      <c r="D161" s="145" t="s">
        <v>154</v>
      </c>
      <c r="E161" s="158" t="s">
        <v>1</v>
      </c>
      <c r="F161" s="159" t="s">
        <v>189</v>
      </c>
      <c r="H161" s="160">
        <v>31</v>
      </c>
      <c r="I161" s="161"/>
      <c r="L161" s="157"/>
      <c r="M161" s="162"/>
      <c r="T161" s="163"/>
      <c r="AT161" s="158" t="s">
        <v>154</v>
      </c>
      <c r="AU161" s="158" t="s">
        <v>88</v>
      </c>
      <c r="AV161" s="13" t="s">
        <v>88</v>
      </c>
      <c r="AW161" s="13" t="s">
        <v>33</v>
      </c>
      <c r="AX161" s="13" t="s">
        <v>78</v>
      </c>
      <c r="AY161" s="158" t="s">
        <v>141</v>
      </c>
    </row>
    <row r="162" spans="2:51" s="14" customFormat="1" ht="11.25">
      <c r="B162" s="164"/>
      <c r="D162" s="145" t="s">
        <v>154</v>
      </c>
      <c r="E162" s="165" t="s">
        <v>1</v>
      </c>
      <c r="F162" s="166" t="s">
        <v>160</v>
      </c>
      <c r="H162" s="167">
        <v>90</v>
      </c>
      <c r="I162" s="168"/>
      <c r="L162" s="164"/>
      <c r="M162" s="169"/>
      <c r="T162" s="170"/>
      <c r="AT162" s="165" t="s">
        <v>154</v>
      </c>
      <c r="AU162" s="165" t="s">
        <v>88</v>
      </c>
      <c r="AV162" s="14" t="s">
        <v>148</v>
      </c>
      <c r="AW162" s="14" t="s">
        <v>33</v>
      </c>
      <c r="AX162" s="14" t="s">
        <v>86</v>
      </c>
      <c r="AY162" s="165" t="s">
        <v>141</v>
      </c>
    </row>
    <row r="163" spans="2:65" s="1" customFormat="1" ht="16.5" customHeight="1">
      <c r="B163" s="131"/>
      <c r="C163" s="132" t="s">
        <v>190</v>
      </c>
      <c r="D163" s="132" t="s">
        <v>143</v>
      </c>
      <c r="E163" s="133" t="s">
        <v>191</v>
      </c>
      <c r="F163" s="134" t="s">
        <v>192</v>
      </c>
      <c r="G163" s="135" t="s">
        <v>146</v>
      </c>
      <c r="H163" s="136">
        <v>31</v>
      </c>
      <c r="I163" s="137"/>
      <c r="J163" s="138">
        <f>ROUND(I163*H163,2)</f>
        <v>0</v>
      </c>
      <c r="K163" s="134" t="s">
        <v>147</v>
      </c>
      <c r="L163" s="31"/>
      <c r="M163" s="139" t="s">
        <v>1</v>
      </c>
      <c r="N163" s="140" t="s">
        <v>43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148</v>
      </c>
      <c r="AT163" s="143" t="s">
        <v>143</v>
      </c>
      <c r="AU163" s="143" t="s">
        <v>88</v>
      </c>
      <c r="AY163" s="16" t="s">
        <v>141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148</v>
      </c>
      <c r="BM163" s="143" t="s">
        <v>193</v>
      </c>
    </row>
    <row r="164" spans="2:47" s="1" customFormat="1" ht="29.25">
      <c r="B164" s="31"/>
      <c r="D164" s="145" t="s">
        <v>150</v>
      </c>
      <c r="F164" s="146" t="s">
        <v>194</v>
      </c>
      <c r="I164" s="147"/>
      <c r="L164" s="31"/>
      <c r="M164" s="148"/>
      <c r="T164" s="55"/>
      <c r="AT164" s="16" t="s">
        <v>150</v>
      </c>
      <c r="AU164" s="16" t="s">
        <v>88</v>
      </c>
    </row>
    <row r="165" spans="2:47" s="1" customFormat="1" ht="11.25">
      <c r="B165" s="31"/>
      <c r="D165" s="149" t="s">
        <v>152</v>
      </c>
      <c r="F165" s="150" t="s">
        <v>195</v>
      </c>
      <c r="I165" s="147"/>
      <c r="L165" s="31"/>
      <c r="M165" s="148"/>
      <c r="T165" s="55"/>
      <c r="AT165" s="16" t="s">
        <v>152</v>
      </c>
      <c r="AU165" s="16" t="s">
        <v>88</v>
      </c>
    </row>
    <row r="166" spans="2:51" s="12" customFormat="1" ht="22.5">
      <c r="B166" s="151"/>
      <c r="D166" s="145" t="s">
        <v>154</v>
      </c>
      <c r="E166" s="152" t="s">
        <v>1</v>
      </c>
      <c r="F166" s="153" t="s">
        <v>196</v>
      </c>
      <c r="H166" s="152" t="s">
        <v>1</v>
      </c>
      <c r="I166" s="154"/>
      <c r="L166" s="151"/>
      <c r="M166" s="155"/>
      <c r="T166" s="156"/>
      <c r="AT166" s="152" t="s">
        <v>154</v>
      </c>
      <c r="AU166" s="152" t="s">
        <v>88</v>
      </c>
      <c r="AV166" s="12" t="s">
        <v>86</v>
      </c>
      <c r="AW166" s="12" t="s">
        <v>33</v>
      </c>
      <c r="AX166" s="12" t="s">
        <v>78</v>
      </c>
      <c r="AY166" s="152" t="s">
        <v>141</v>
      </c>
    </row>
    <row r="167" spans="2:51" s="13" customFormat="1" ht="11.25">
      <c r="B167" s="157"/>
      <c r="D167" s="145" t="s">
        <v>154</v>
      </c>
      <c r="E167" s="158" t="s">
        <v>1</v>
      </c>
      <c r="F167" s="159" t="s">
        <v>197</v>
      </c>
      <c r="H167" s="160">
        <v>31</v>
      </c>
      <c r="I167" s="161"/>
      <c r="L167" s="157"/>
      <c r="M167" s="162"/>
      <c r="T167" s="163"/>
      <c r="AT167" s="158" t="s">
        <v>154</v>
      </c>
      <c r="AU167" s="158" t="s">
        <v>88</v>
      </c>
      <c r="AV167" s="13" t="s">
        <v>88</v>
      </c>
      <c r="AW167" s="13" t="s">
        <v>33</v>
      </c>
      <c r="AX167" s="13" t="s">
        <v>78</v>
      </c>
      <c r="AY167" s="158" t="s">
        <v>141</v>
      </c>
    </row>
    <row r="168" spans="2:51" s="14" customFormat="1" ht="11.25">
      <c r="B168" s="164"/>
      <c r="D168" s="145" t="s">
        <v>154</v>
      </c>
      <c r="E168" s="165" t="s">
        <v>1</v>
      </c>
      <c r="F168" s="166" t="s">
        <v>160</v>
      </c>
      <c r="H168" s="167">
        <v>31</v>
      </c>
      <c r="I168" s="168"/>
      <c r="L168" s="164"/>
      <c r="M168" s="169"/>
      <c r="T168" s="170"/>
      <c r="AT168" s="165" t="s">
        <v>154</v>
      </c>
      <c r="AU168" s="165" t="s">
        <v>88</v>
      </c>
      <c r="AV168" s="14" t="s">
        <v>148</v>
      </c>
      <c r="AW168" s="14" t="s">
        <v>33</v>
      </c>
      <c r="AX168" s="14" t="s">
        <v>86</v>
      </c>
      <c r="AY168" s="165" t="s">
        <v>141</v>
      </c>
    </row>
    <row r="169" spans="2:65" s="1" customFormat="1" ht="24.2" customHeight="1">
      <c r="B169" s="131"/>
      <c r="C169" s="132" t="s">
        <v>198</v>
      </c>
      <c r="D169" s="132" t="s">
        <v>143</v>
      </c>
      <c r="E169" s="133" t="s">
        <v>199</v>
      </c>
      <c r="F169" s="134" t="s">
        <v>200</v>
      </c>
      <c r="G169" s="135" t="s">
        <v>146</v>
      </c>
      <c r="H169" s="136">
        <v>17.9</v>
      </c>
      <c r="I169" s="137"/>
      <c r="J169" s="138">
        <f>ROUND(I169*H169,2)</f>
        <v>0</v>
      </c>
      <c r="K169" s="134" t="s">
        <v>147</v>
      </c>
      <c r="L169" s="31"/>
      <c r="M169" s="139" t="s">
        <v>1</v>
      </c>
      <c r="N169" s="140" t="s">
        <v>43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148</v>
      </c>
      <c r="AT169" s="143" t="s">
        <v>143</v>
      </c>
      <c r="AU169" s="143" t="s">
        <v>88</v>
      </c>
      <c r="AY169" s="16" t="s">
        <v>141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148</v>
      </c>
      <c r="BM169" s="143" t="s">
        <v>201</v>
      </c>
    </row>
    <row r="170" spans="2:47" s="1" customFormat="1" ht="29.25">
      <c r="B170" s="31"/>
      <c r="D170" s="145" t="s">
        <v>150</v>
      </c>
      <c r="F170" s="146" t="s">
        <v>202</v>
      </c>
      <c r="I170" s="147"/>
      <c r="L170" s="31"/>
      <c r="M170" s="148"/>
      <c r="T170" s="55"/>
      <c r="AT170" s="16" t="s">
        <v>150</v>
      </c>
      <c r="AU170" s="16" t="s">
        <v>88</v>
      </c>
    </row>
    <row r="171" spans="2:47" s="1" customFormat="1" ht="11.25">
      <c r="B171" s="31"/>
      <c r="D171" s="149" t="s">
        <v>152</v>
      </c>
      <c r="F171" s="150" t="s">
        <v>203</v>
      </c>
      <c r="I171" s="147"/>
      <c r="L171" s="31"/>
      <c r="M171" s="148"/>
      <c r="T171" s="55"/>
      <c r="AT171" s="16" t="s">
        <v>152</v>
      </c>
      <c r="AU171" s="16" t="s">
        <v>88</v>
      </c>
    </row>
    <row r="172" spans="2:51" s="12" customFormat="1" ht="11.25">
      <c r="B172" s="151"/>
      <c r="D172" s="145" t="s">
        <v>154</v>
      </c>
      <c r="E172" s="152" t="s">
        <v>1</v>
      </c>
      <c r="F172" s="153" t="s">
        <v>155</v>
      </c>
      <c r="H172" s="152" t="s">
        <v>1</v>
      </c>
      <c r="I172" s="154"/>
      <c r="L172" s="151"/>
      <c r="M172" s="155"/>
      <c r="T172" s="156"/>
      <c r="AT172" s="152" t="s">
        <v>154</v>
      </c>
      <c r="AU172" s="152" t="s">
        <v>88</v>
      </c>
      <c r="AV172" s="12" t="s">
        <v>86</v>
      </c>
      <c r="AW172" s="12" t="s">
        <v>33</v>
      </c>
      <c r="AX172" s="12" t="s">
        <v>78</v>
      </c>
      <c r="AY172" s="152" t="s">
        <v>141</v>
      </c>
    </row>
    <row r="173" spans="2:51" s="12" customFormat="1" ht="11.25">
      <c r="B173" s="151"/>
      <c r="D173" s="145" t="s">
        <v>154</v>
      </c>
      <c r="E173" s="152" t="s">
        <v>1</v>
      </c>
      <c r="F173" s="153" t="s">
        <v>166</v>
      </c>
      <c r="H173" s="152" t="s">
        <v>1</v>
      </c>
      <c r="I173" s="154"/>
      <c r="L173" s="151"/>
      <c r="M173" s="155"/>
      <c r="T173" s="156"/>
      <c r="AT173" s="152" t="s">
        <v>154</v>
      </c>
      <c r="AU173" s="152" t="s">
        <v>88</v>
      </c>
      <c r="AV173" s="12" t="s">
        <v>86</v>
      </c>
      <c r="AW173" s="12" t="s">
        <v>33</v>
      </c>
      <c r="AX173" s="12" t="s">
        <v>78</v>
      </c>
      <c r="AY173" s="152" t="s">
        <v>141</v>
      </c>
    </row>
    <row r="174" spans="2:51" s="12" customFormat="1" ht="11.25">
      <c r="B174" s="151"/>
      <c r="D174" s="145" t="s">
        <v>154</v>
      </c>
      <c r="E174" s="152" t="s">
        <v>1</v>
      </c>
      <c r="F174" s="153" t="s">
        <v>204</v>
      </c>
      <c r="H174" s="152" t="s">
        <v>1</v>
      </c>
      <c r="I174" s="154"/>
      <c r="L174" s="151"/>
      <c r="M174" s="155"/>
      <c r="T174" s="156"/>
      <c r="AT174" s="152" t="s">
        <v>154</v>
      </c>
      <c r="AU174" s="152" t="s">
        <v>88</v>
      </c>
      <c r="AV174" s="12" t="s">
        <v>86</v>
      </c>
      <c r="AW174" s="12" t="s">
        <v>33</v>
      </c>
      <c r="AX174" s="12" t="s">
        <v>78</v>
      </c>
      <c r="AY174" s="152" t="s">
        <v>141</v>
      </c>
    </row>
    <row r="175" spans="2:51" s="13" customFormat="1" ht="11.25">
      <c r="B175" s="157"/>
      <c r="D175" s="145" t="s">
        <v>154</v>
      </c>
      <c r="E175" s="158" t="s">
        <v>1</v>
      </c>
      <c r="F175" s="159" t="s">
        <v>187</v>
      </c>
      <c r="H175" s="160">
        <v>14</v>
      </c>
      <c r="I175" s="161"/>
      <c r="L175" s="157"/>
      <c r="M175" s="162"/>
      <c r="T175" s="163"/>
      <c r="AT175" s="158" t="s">
        <v>154</v>
      </c>
      <c r="AU175" s="158" t="s">
        <v>88</v>
      </c>
      <c r="AV175" s="13" t="s">
        <v>88</v>
      </c>
      <c r="AW175" s="13" t="s">
        <v>33</v>
      </c>
      <c r="AX175" s="13" t="s">
        <v>78</v>
      </c>
      <c r="AY175" s="158" t="s">
        <v>141</v>
      </c>
    </row>
    <row r="176" spans="2:51" s="12" customFormat="1" ht="11.25">
      <c r="B176" s="151"/>
      <c r="D176" s="145" t="s">
        <v>154</v>
      </c>
      <c r="E176" s="152" t="s">
        <v>1</v>
      </c>
      <c r="F176" s="153" t="s">
        <v>205</v>
      </c>
      <c r="H176" s="152" t="s">
        <v>1</v>
      </c>
      <c r="I176" s="154"/>
      <c r="L176" s="151"/>
      <c r="M176" s="155"/>
      <c r="T176" s="156"/>
      <c r="AT176" s="152" t="s">
        <v>154</v>
      </c>
      <c r="AU176" s="152" t="s">
        <v>88</v>
      </c>
      <c r="AV176" s="12" t="s">
        <v>86</v>
      </c>
      <c r="AW176" s="12" t="s">
        <v>33</v>
      </c>
      <c r="AX176" s="12" t="s">
        <v>78</v>
      </c>
      <c r="AY176" s="152" t="s">
        <v>141</v>
      </c>
    </row>
    <row r="177" spans="2:51" s="13" customFormat="1" ht="11.25">
      <c r="B177" s="157"/>
      <c r="D177" s="145" t="s">
        <v>154</v>
      </c>
      <c r="E177" s="158" t="s">
        <v>1</v>
      </c>
      <c r="F177" s="159" t="s">
        <v>206</v>
      </c>
      <c r="H177" s="160">
        <v>3.9</v>
      </c>
      <c r="I177" s="161"/>
      <c r="L177" s="157"/>
      <c r="M177" s="162"/>
      <c r="T177" s="163"/>
      <c r="AT177" s="158" t="s">
        <v>154</v>
      </c>
      <c r="AU177" s="158" t="s">
        <v>88</v>
      </c>
      <c r="AV177" s="13" t="s">
        <v>88</v>
      </c>
      <c r="AW177" s="13" t="s">
        <v>33</v>
      </c>
      <c r="AX177" s="13" t="s">
        <v>78</v>
      </c>
      <c r="AY177" s="158" t="s">
        <v>141</v>
      </c>
    </row>
    <row r="178" spans="2:51" s="14" customFormat="1" ht="11.25">
      <c r="B178" s="164"/>
      <c r="D178" s="145" t="s">
        <v>154</v>
      </c>
      <c r="E178" s="165" t="s">
        <v>1</v>
      </c>
      <c r="F178" s="166" t="s">
        <v>160</v>
      </c>
      <c r="H178" s="167">
        <v>17.9</v>
      </c>
      <c r="I178" s="168"/>
      <c r="L178" s="164"/>
      <c r="M178" s="169"/>
      <c r="T178" s="170"/>
      <c r="AT178" s="165" t="s">
        <v>154</v>
      </c>
      <c r="AU178" s="165" t="s">
        <v>88</v>
      </c>
      <c r="AV178" s="14" t="s">
        <v>148</v>
      </c>
      <c r="AW178" s="14" t="s">
        <v>33</v>
      </c>
      <c r="AX178" s="14" t="s">
        <v>86</v>
      </c>
      <c r="AY178" s="165" t="s">
        <v>141</v>
      </c>
    </row>
    <row r="179" spans="2:65" s="1" customFormat="1" ht="16.5" customHeight="1">
      <c r="B179" s="131"/>
      <c r="C179" s="171" t="s">
        <v>207</v>
      </c>
      <c r="D179" s="171" t="s">
        <v>208</v>
      </c>
      <c r="E179" s="172" t="s">
        <v>209</v>
      </c>
      <c r="F179" s="173" t="s">
        <v>210</v>
      </c>
      <c r="G179" s="174" t="s">
        <v>211</v>
      </c>
      <c r="H179" s="175">
        <v>7.8</v>
      </c>
      <c r="I179" s="176"/>
      <c r="J179" s="177">
        <f>ROUND(I179*H179,2)</f>
        <v>0</v>
      </c>
      <c r="K179" s="173" t="s">
        <v>147</v>
      </c>
      <c r="L179" s="178"/>
      <c r="M179" s="179" t="s">
        <v>1</v>
      </c>
      <c r="N179" s="180" t="s">
        <v>43</v>
      </c>
      <c r="P179" s="141">
        <f>O179*H179</f>
        <v>0</v>
      </c>
      <c r="Q179" s="141">
        <v>1</v>
      </c>
      <c r="R179" s="141">
        <f>Q179*H179</f>
        <v>7.8</v>
      </c>
      <c r="S179" s="141">
        <v>0</v>
      </c>
      <c r="T179" s="142">
        <f>S179*H179</f>
        <v>0</v>
      </c>
      <c r="AR179" s="143" t="s">
        <v>207</v>
      </c>
      <c r="AT179" s="143" t="s">
        <v>208</v>
      </c>
      <c r="AU179" s="143" t="s">
        <v>88</v>
      </c>
      <c r="AY179" s="16" t="s">
        <v>141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6" t="s">
        <v>86</v>
      </c>
      <c r="BK179" s="144">
        <f>ROUND(I179*H179,2)</f>
        <v>0</v>
      </c>
      <c r="BL179" s="16" t="s">
        <v>148</v>
      </c>
      <c r="BM179" s="143" t="s">
        <v>212</v>
      </c>
    </row>
    <row r="180" spans="2:47" s="1" customFormat="1" ht="11.25">
      <c r="B180" s="31"/>
      <c r="D180" s="145" t="s">
        <v>150</v>
      </c>
      <c r="F180" s="146" t="s">
        <v>210</v>
      </c>
      <c r="I180" s="147"/>
      <c r="L180" s="31"/>
      <c r="M180" s="148"/>
      <c r="T180" s="55"/>
      <c r="AT180" s="16" t="s">
        <v>150</v>
      </c>
      <c r="AU180" s="16" t="s">
        <v>88</v>
      </c>
    </row>
    <row r="181" spans="2:51" s="12" customFormat="1" ht="11.25">
      <c r="B181" s="151"/>
      <c r="D181" s="145" t="s">
        <v>154</v>
      </c>
      <c r="E181" s="152" t="s">
        <v>1</v>
      </c>
      <c r="F181" s="153" t="s">
        <v>205</v>
      </c>
      <c r="H181" s="152" t="s">
        <v>1</v>
      </c>
      <c r="I181" s="154"/>
      <c r="L181" s="151"/>
      <c r="M181" s="155"/>
      <c r="T181" s="156"/>
      <c r="AT181" s="152" t="s">
        <v>154</v>
      </c>
      <c r="AU181" s="152" t="s">
        <v>88</v>
      </c>
      <c r="AV181" s="12" t="s">
        <v>86</v>
      </c>
      <c r="AW181" s="12" t="s">
        <v>33</v>
      </c>
      <c r="AX181" s="12" t="s">
        <v>78</v>
      </c>
      <c r="AY181" s="152" t="s">
        <v>141</v>
      </c>
    </row>
    <row r="182" spans="2:51" s="13" customFormat="1" ht="11.25">
      <c r="B182" s="157"/>
      <c r="D182" s="145" t="s">
        <v>154</v>
      </c>
      <c r="E182" s="158" t="s">
        <v>1</v>
      </c>
      <c r="F182" s="159" t="s">
        <v>206</v>
      </c>
      <c r="H182" s="160">
        <v>3.9</v>
      </c>
      <c r="I182" s="161"/>
      <c r="L182" s="157"/>
      <c r="M182" s="162"/>
      <c r="T182" s="163"/>
      <c r="AT182" s="158" t="s">
        <v>154</v>
      </c>
      <c r="AU182" s="158" t="s">
        <v>88</v>
      </c>
      <c r="AV182" s="13" t="s">
        <v>88</v>
      </c>
      <c r="AW182" s="13" t="s">
        <v>33</v>
      </c>
      <c r="AX182" s="13" t="s">
        <v>78</v>
      </c>
      <c r="AY182" s="158" t="s">
        <v>141</v>
      </c>
    </row>
    <row r="183" spans="2:51" s="14" customFormat="1" ht="11.25">
      <c r="B183" s="164"/>
      <c r="D183" s="145" t="s">
        <v>154</v>
      </c>
      <c r="E183" s="165" t="s">
        <v>1</v>
      </c>
      <c r="F183" s="166" t="s">
        <v>160</v>
      </c>
      <c r="H183" s="167">
        <v>3.9</v>
      </c>
      <c r="I183" s="168"/>
      <c r="L183" s="164"/>
      <c r="M183" s="169"/>
      <c r="T183" s="170"/>
      <c r="AT183" s="165" t="s">
        <v>154</v>
      </c>
      <c r="AU183" s="165" t="s">
        <v>88</v>
      </c>
      <c r="AV183" s="14" t="s">
        <v>148</v>
      </c>
      <c r="AW183" s="14" t="s">
        <v>33</v>
      </c>
      <c r="AX183" s="14" t="s">
        <v>86</v>
      </c>
      <c r="AY183" s="165" t="s">
        <v>141</v>
      </c>
    </row>
    <row r="184" spans="2:51" s="13" customFormat="1" ht="11.25">
      <c r="B184" s="157"/>
      <c r="D184" s="145" t="s">
        <v>154</v>
      </c>
      <c r="F184" s="159" t="s">
        <v>213</v>
      </c>
      <c r="H184" s="160">
        <v>7.8</v>
      </c>
      <c r="I184" s="161"/>
      <c r="L184" s="157"/>
      <c r="M184" s="162"/>
      <c r="T184" s="163"/>
      <c r="AT184" s="158" t="s">
        <v>154</v>
      </c>
      <c r="AU184" s="158" t="s">
        <v>88</v>
      </c>
      <c r="AV184" s="13" t="s">
        <v>88</v>
      </c>
      <c r="AW184" s="13" t="s">
        <v>3</v>
      </c>
      <c r="AX184" s="13" t="s">
        <v>86</v>
      </c>
      <c r="AY184" s="158" t="s">
        <v>141</v>
      </c>
    </row>
    <row r="185" spans="2:65" s="1" customFormat="1" ht="16.5" customHeight="1">
      <c r="B185" s="131"/>
      <c r="C185" s="132" t="s">
        <v>214</v>
      </c>
      <c r="D185" s="132" t="s">
        <v>143</v>
      </c>
      <c r="E185" s="133" t="s">
        <v>215</v>
      </c>
      <c r="F185" s="134" t="s">
        <v>216</v>
      </c>
      <c r="G185" s="135" t="s">
        <v>146</v>
      </c>
      <c r="H185" s="136">
        <v>20.57</v>
      </c>
      <c r="I185" s="137"/>
      <c r="J185" s="138">
        <f>ROUND(I185*H185,2)</f>
        <v>0</v>
      </c>
      <c r="K185" s="134" t="s">
        <v>178</v>
      </c>
      <c r="L185" s="31"/>
      <c r="M185" s="139" t="s">
        <v>1</v>
      </c>
      <c r="N185" s="140" t="s">
        <v>43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148</v>
      </c>
      <c r="AT185" s="143" t="s">
        <v>143</v>
      </c>
      <c r="AU185" s="143" t="s">
        <v>88</v>
      </c>
      <c r="AY185" s="16" t="s">
        <v>141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86</v>
      </c>
      <c r="BK185" s="144">
        <f>ROUND(I185*H185,2)</f>
        <v>0</v>
      </c>
      <c r="BL185" s="16" t="s">
        <v>148</v>
      </c>
      <c r="BM185" s="143" t="s">
        <v>217</v>
      </c>
    </row>
    <row r="186" spans="2:51" s="12" customFormat="1" ht="11.25">
      <c r="B186" s="151"/>
      <c r="D186" s="145" t="s">
        <v>154</v>
      </c>
      <c r="E186" s="152" t="s">
        <v>1</v>
      </c>
      <c r="F186" s="153" t="s">
        <v>155</v>
      </c>
      <c r="H186" s="152" t="s">
        <v>1</v>
      </c>
      <c r="I186" s="154"/>
      <c r="L186" s="151"/>
      <c r="M186" s="155"/>
      <c r="T186" s="156"/>
      <c r="AT186" s="152" t="s">
        <v>154</v>
      </c>
      <c r="AU186" s="152" t="s">
        <v>88</v>
      </c>
      <c r="AV186" s="12" t="s">
        <v>86</v>
      </c>
      <c r="AW186" s="12" t="s">
        <v>33</v>
      </c>
      <c r="AX186" s="12" t="s">
        <v>78</v>
      </c>
      <c r="AY186" s="152" t="s">
        <v>141</v>
      </c>
    </row>
    <row r="187" spans="2:51" s="12" customFormat="1" ht="11.25">
      <c r="B187" s="151"/>
      <c r="D187" s="145" t="s">
        <v>154</v>
      </c>
      <c r="E187" s="152" t="s">
        <v>1</v>
      </c>
      <c r="F187" s="153" t="s">
        <v>218</v>
      </c>
      <c r="H187" s="152" t="s">
        <v>1</v>
      </c>
      <c r="I187" s="154"/>
      <c r="L187" s="151"/>
      <c r="M187" s="155"/>
      <c r="T187" s="156"/>
      <c r="AT187" s="152" t="s">
        <v>154</v>
      </c>
      <c r="AU187" s="152" t="s">
        <v>88</v>
      </c>
      <c r="AV187" s="12" t="s">
        <v>86</v>
      </c>
      <c r="AW187" s="12" t="s">
        <v>33</v>
      </c>
      <c r="AX187" s="12" t="s">
        <v>78</v>
      </c>
      <c r="AY187" s="152" t="s">
        <v>141</v>
      </c>
    </row>
    <row r="188" spans="2:51" s="13" customFormat="1" ht="11.25">
      <c r="B188" s="157"/>
      <c r="D188" s="145" t="s">
        <v>154</v>
      </c>
      <c r="E188" s="158" t="s">
        <v>1</v>
      </c>
      <c r="F188" s="159" t="s">
        <v>219</v>
      </c>
      <c r="H188" s="160">
        <v>20.57</v>
      </c>
      <c r="I188" s="161"/>
      <c r="L188" s="157"/>
      <c r="M188" s="162"/>
      <c r="T188" s="163"/>
      <c r="AT188" s="158" t="s">
        <v>154</v>
      </c>
      <c r="AU188" s="158" t="s">
        <v>88</v>
      </c>
      <c r="AV188" s="13" t="s">
        <v>88</v>
      </c>
      <c r="AW188" s="13" t="s">
        <v>33</v>
      </c>
      <c r="AX188" s="13" t="s">
        <v>78</v>
      </c>
      <c r="AY188" s="158" t="s">
        <v>141</v>
      </c>
    </row>
    <row r="189" spans="2:51" s="14" customFormat="1" ht="11.25">
      <c r="B189" s="164"/>
      <c r="D189" s="145" t="s">
        <v>154</v>
      </c>
      <c r="E189" s="165" t="s">
        <v>1</v>
      </c>
      <c r="F189" s="166" t="s">
        <v>160</v>
      </c>
      <c r="H189" s="167">
        <v>20.57</v>
      </c>
      <c r="I189" s="168"/>
      <c r="L189" s="164"/>
      <c r="M189" s="169"/>
      <c r="T189" s="170"/>
      <c r="AT189" s="165" t="s">
        <v>154</v>
      </c>
      <c r="AU189" s="165" t="s">
        <v>88</v>
      </c>
      <c r="AV189" s="14" t="s">
        <v>148</v>
      </c>
      <c r="AW189" s="14" t="s">
        <v>33</v>
      </c>
      <c r="AX189" s="14" t="s">
        <v>86</v>
      </c>
      <c r="AY189" s="165" t="s">
        <v>141</v>
      </c>
    </row>
    <row r="190" spans="2:65" s="1" customFormat="1" ht="24.2" customHeight="1">
      <c r="B190" s="131"/>
      <c r="C190" s="132" t="s">
        <v>220</v>
      </c>
      <c r="D190" s="132" t="s">
        <v>143</v>
      </c>
      <c r="E190" s="133" t="s">
        <v>221</v>
      </c>
      <c r="F190" s="134" t="s">
        <v>222</v>
      </c>
      <c r="G190" s="135" t="s">
        <v>146</v>
      </c>
      <c r="H190" s="136">
        <v>5</v>
      </c>
      <c r="I190" s="137"/>
      <c r="J190" s="138">
        <f>ROUND(I190*H190,2)</f>
        <v>0</v>
      </c>
      <c r="K190" s="134" t="s">
        <v>147</v>
      </c>
      <c r="L190" s="31"/>
      <c r="M190" s="139" t="s">
        <v>1</v>
      </c>
      <c r="N190" s="140" t="s">
        <v>43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148</v>
      </c>
      <c r="AT190" s="143" t="s">
        <v>143</v>
      </c>
      <c r="AU190" s="143" t="s">
        <v>88</v>
      </c>
      <c r="AY190" s="16" t="s">
        <v>141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86</v>
      </c>
      <c r="BK190" s="144">
        <f>ROUND(I190*H190,2)</f>
        <v>0</v>
      </c>
      <c r="BL190" s="16" t="s">
        <v>148</v>
      </c>
      <c r="BM190" s="143" t="s">
        <v>223</v>
      </c>
    </row>
    <row r="191" spans="2:47" s="1" customFormat="1" ht="29.25">
      <c r="B191" s="31"/>
      <c r="D191" s="145" t="s">
        <v>150</v>
      </c>
      <c r="F191" s="146" t="s">
        <v>224</v>
      </c>
      <c r="I191" s="147"/>
      <c r="L191" s="31"/>
      <c r="M191" s="148"/>
      <c r="T191" s="55"/>
      <c r="AT191" s="16" t="s">
        <v>150</v>
      </c>
      <c r="AU191" s="16" t="s">
        <v>88</v>
      </c>
    </row>
    <row r="192" spans="2:47" s="1" customFormat="1" ht="11.25">
      <c r="B192" s="31"/>
      <c r="D192" s="149" t="s">
        <v>152</v>
      </c>
      <c r="F192" s="150" t="s">
        <v>225</v>
      </c>
      <c r="I192" s="147"/>
      <c r="L192" s="31"/>
      <c r="M192" s="148"/>
      <c r="T192" s="55"/>
      <c r="AT192" s="16" t="s">
        <v>152</v>
      </c>
      <c r="AU192" s="16" t="s">
        <v>88</v>
      </c>
    </row>
    <row r="193" spans="2:51" s="12" customFormat="1" ht="11.25">
      <c r="B193" s="151"/>
      <c r="D193" s="145" t="s">
        <v>154</v>
      </c>
      <c r="E193" s="152" t="s">
        <v>1</v>
      </c>
      <c r="F193" s="153" t="s">
        <v>155</v>
      </c>
      <c r="H193" s="152" t="s">
        <v>1</v>
      </c>
      <c r="I193" s="154"/>
      <c r="L193" s="151"/>
      <c r="M193" s="155"/>
      <c r="T193" s="156"/>
      <c r="AT193" s="152" t="s">
        <v>154</v>
      </c>
      <c r="AU193" s="152" t="s">
        <v>88</v>
      </c>
      <c r="AV193" s="12" t="s">
        <v>86</v>
      </c>
      <c r="AW193" s="12" t="s">
        <v>33</v>
      </c>
      <c r="AX193" s="12" t="s">
        <v>78</v>
      </c>
      <c r="AY193" s="152" t="s">
        <v>141</v>
      </c>
    </row>
    <row r="194" spans="2:51" s="12" customFormat="1" ht="11.25">
      <c r="B194" s="151"/>
      <c r="D194" s="145" t="s">
        <v>154</v>
      </c>
      <c r="E194" s="152" t="s">
        <v>1</v>
      </c>
      <c r="F194" s="153" t="s">
        <v>226</v>
      </c>
      <c r="H194" s="152" t="s">
        <v>1</v>
      </c>
      <c r="I194" s="154"/>
      <c r="L194" s="151"/>
      <c r="M194" s="155"/>
      <c r="T194" s="156"/>
      <c r="AT194" s="152" t="s">
        <v>154</v>
      </c>
      <c r="AU194" s="152" t="s">
        <v>88</v>
      </c>
      <c r="AV194" s="12" t="s">
        <v>86</v>
      </c>
      <c r="AW194" s="12" t="s">
        <v>33</v>
      </c>
      <c r="AX194" s="12" t="s">
        <v>78</v>
      </c>
      <c r="AY194" s="152" t="s">
        <v>141</v>
      </c>
    </row>
    <row r="195" spans="2:51" s="13" customFormat="1" ht="11.25">
      <c r="B195" s="157"/>
      <c r="D195" s="145" t="s">
        <v>154</v>
      </c>
      <c r="E195" s="158" t="s">
        <v>1</v>
      </c>
      <c r="F195" s="159" t="s">
        <v>175</v>
      </c>
      <c r="H195" s="160">
        <v>5</v>
      </c>
      <c r="I195" s="161"/>
      <c r="L195" s="157"/>
      <c r="M195" s="162"/>
      <c r="T195" s="163"/>
      <c r="AT195" s="158" t="s">
        <v>154</v>
      </c>
      <c r="AU195" s="158" t="s">
        <v>88</v>
      </c>
      <c r="AV195" s="13" t="s">
        <v>88</v>
      </c>
      <c r="AW195" s="13" t="s">
        <v>33</v>
      </c>
      <c r="AX195" s="13" t="s">
        <v>78</v>
      </c>
      <c r="AY195" s="158" t="s">
        <v>141</v>
      </c>
    </row>
    <row r="196" spans="2:51" s="14" customFormat="1" ht="11.25">
      <c r="B196" s="164"/>
      <c r="D196" s="145" t="s">
        <v>154</v>
      </c>
      <c r="E196" s="165" t="s">
        <v>1</v>
      </c>
      <c r="F196" s="166" t="s">
        <v>160</v>
      </c>
      <c r="H196" s="167">
        <v>5</v>
      </c>
      <c r="I196" s="168"/>
      <c r="L196" s="164"/>
      <c r="M196" s="169"/>
      <c r="T196" s="170"/>
      <c r="AT196" s="165" t="s">
        <v>154</v>
      </c>
      <c r="AU196" s="165" t="s">
        <v>88</v>
      </c>
      <c r="AV196" s="14" t="s">
        <v>148</v>
      </c>
      <c r="AW196" s="14" t="s">
        <v>33</v>
      </c>
      <c r="AX196" s="14" t="s">
        <v>86</v>
      </c>
      <c r="AY196" s="165" t="s">
        <v>141</v>
      </c>
    </row>
    <row r="197" spans="2:63" s="11" customFormat="1" ht="22.9" customHeight="1">
      <c r="B197" s="119"/>
      <c r="D197" s="120" t="s">
        <v>77</v>
      </c>
      <c r="E197" s="129" t="s">
        <v>88</v>
      </c>
      <c r="F197" s="129" t="s">
        <v>227</v>
      </c>
      <c r="I197" s="122"/>
      <c r="J197" s="130">
        <f>BK197</f>
        <v>0</v>
      </c>
      <c r="L197" s="119"/>
      <c r="M197" s="124"/>
      <c r="P197" s="125">
        <f>SUM(P198:P223)</f>
        <v>0</v>
      </c>
      <c r="R197" s="125">
        <f>SUM(R198:R223)</f>
        <v>6.912318000000001</v>
      </c>
      <c r="T197" s="126">
        <f>SUM(T198:T223)</f>
        <v>0</v>
      </c>
      <c r="AR197" s="120" t="s">
        <v>140</v>
      </c>
      <c r="AT197" s="127" t="s">
        <v>77</v>
      </c>
      <c r="AU197" s="127" t="s">
        <v>86</v>
      </c>
      <c r="AY197" s="120" t="s">
        <v>141</v>
      </c>
      <c r="BK197" s="128">
        <f>SUM(BK198:BK223)</f>
        <v>0</v>
      </c>
    </row>
    <row r="198" spans="2:65" s="1" customFormat="1" ht="33" customHeight="1">
      <c r="B198" s="131"/>
      <c r="C198" s="132" t="s">
        <v>228</v>
      </c>
      <c r="D198" s="132" t="s">
        <v>143</v>
      </c>
      <c r="E198" s="133" t="s">
        <v>229</v>
      </c>
      <c r="F198" s="134" t="s">
        <v>230</v>
      </c>
      <c r="G198" s="135" t="s">
        <v>231</v>
      </c>
      <c r="H198" s="136">
        <v>69.1</v>
      </c>
      <c r="I198" s="137"/>
      <c r="J198" s="138">
        <f>ROUND(I198*H198,2)</f>
        <v>0</v>
      </c>
      <c r="K198" s="134" t="s">
        <v>147</v>
      </c>
      <c r="L198" s="31"/>
      <c r="M198" s="139" t="s">
        <v>1</v>
      </c>
      <c r="N198" s="140" t="s">
        <v>43</v>
      </c>
      <c r="P198" s="141">
        <f>O198*H198</f>
        <v>0</v>
      </c>
      <c r="Q198" s="141">
        <v>0.00031</v>
      </c>
      <c r="R198" s="141">
        <f>Q198*H198</f>
        <v>0.021421</v>
      </c>
      <c r="S198" s="141">
        <v>0</v>
      </c>
      <c r="T198" s="142">
        <f>S198*H198</f>
        <v>0</v>
      </c>
      <c r="AR198" s="143" t="s">
        <v>148</v>
      </c>
      <c r="AT198" s="143" t="s">
        <v>143</v>
      </c>
      <c r="AU198" s="143" t="s">
        <v>88</v>
      </c>
      <c r="AY198" s="16" t="s">
        <v>141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86</v>
      </c>
      <c r="BK198" s="144">
        <f>ROUND(I198*H198,2)</f>
        <v>0</v>
      </c>
      <c r="BL198" s="16" t="s">
        <v>148</v>
      </c>
      <c r="BM198" s="143" t="s">
        <v>232</v>
      </c>
    </row>
    <row r="199" spans="2:47" s="1" customFormat="1" ht="29.25">
      <c r="B199" s="31"/>
      <c r="D199" s="145" t="s">
        <v>150</v>
      </c>
      <c r="F199" s="146" t="s">
        <v>233</v>
      </c>
      <c r="I199" s="147"/>
      <c r="L199" s="31"/>
      <c r="M199" s="148"/>
      <c r="T199" s="55"/>
      <c r="AT199" s="16" t="s">
        <v>150</v>
      </c>
      <c r="AU199" s="16" t="s">
        <v>88</v>
      </c>
    </row>
    <row r="200" spans="2:47" s="1" customFormat="1" ht="11.25">
      <c r="B200" s="31"/>
      <c r="D200" s="149" t="s">
        <v>152</v>
      </c>
      <c r="F200" s="150" t="s">
        <v>234</v>
      </c>
      <c r="I200" s="147"/>
      <c r="L200" s="31"/>
      <c r="M200" s="148"/>
      <c r="T200" s="55"/>
      <c r="AT200" s="16" t="s">
        <v>152</v>
      </c>
      <c r="AU200" s="16" t="s">
        <v>88</v>
      </c>
    </row>
    <row r="201" spans="2:51" s="12" customFormat="1" ht="11.25">
      <c r="B201" s="151"/>
      <c r="D201" s="145" t="s">
        <v>154</v>
      </c>
      <c r="E201" s="152" t="s">
        <v>1</v>
      </c>
      <c r="F201" s="153" t="s">
        <v>155</v>
      </c>
      <c r="H201" s="152" t="s">
        <v>1</v>
      </c>
      <c r="I201" s="154"/>
      <c r="L201" s="151"/>
      <c r="M201" s="155"/>
      <c r="T201" s="156"/>
      <c r="AT201" s="152" t="s">
        <v>154</v>
      </c>
      <c r="AU201" s="152" t="s">
        <v>88</v>
      </c>
      <c r="AV201" s="12" t="s">
        <v>86</v>
      </c>
      <c r="AW201" s="12" t="s">
        <v>33</v>
      </c>
      <c r="AX201" s="12" t="s">
        <v>78</v>
      </c>
      <c r="AY201" s="152" t="s">
        <v>141</v>
      </c>
    </row>
    <row r="202" spans="2:51" s="12" customFormat="1" ht="11.25">
      <c r="B202" s="151"/>
      <c r="D202" s="145" t="s">
        <v>154</v>
      </c>
      <c r="E202" s="152" t="s">
        <v>1</v>
      </c>
      <c r="F202" s="153" t="s">
        <v>166</v>
      </c>
      <c r="H202" s="152" t="s">
        <v>1</v>
      </c>
      <c r="I202" s="154"/>
      <c r="L202" s="151"/>
      <c r="M202" s="155"/>
      <c r="T202" s="156"/>
      <c r="AT202" s="152" t="s">
        <v>154</v>
      </c>
      <c r="AU202" s="152" t="s">
        <v>88</v>
      </c>
      <c r="AV202" s="12" t="s">
        <v>86</v>
      </c>
      <c r="AW202" s="12" t="s">
        <v>33</v>
      </c>
      <c r="AX202" s="12" t="s">
        <v>78</v>
      </c>
      <c r="AY202" s="152" t="s">
        <v>141</v>
      </c>
    </row>
    <row r="203" spans="2:51" s="12" customFormat="1" ht="11.25">
      <c r="B203" s="151"/>
      <c r="D203" s="145" t="s">
        <v>154</v>
      </c>
      <c r="E203" s="152" t="s">
        <v>1</v>
      </c>
      <c r="F203" s="153" t="s">
        <v>235</v>
      </c>
      <c r="H203" s="152" t="s">
        <v>1</v>
      </c>
      <c r="I203" s="154"/>
      <c r="L203" s="151"/>
      <c r="M203" s="155"/>
      <c r="T203" s="156"/>
      <c r="AT203" s="152" t="s">
        <v>154</v>
      </c>
      <c r="AU203" s="152" t="s">
        <v>88</v>
      </c>
      <c r="AV203" s="12" t="s">
        <v>86</v>
      </c>
      <c r="AW203" s="12" t="s">
        <v>33</v>
      </c>
      <c r="AX203" s="12" t="s">
        <v>78</v>
      </c>
      <c r="AY203" s="152" t="s">
        <v>141</v>
      </c>
    </row>
    <row r="204" spans="2:51" s="13" customFormat="1" ht="11.25">
      <c r="B204" s="157"/>
      <c r="D204" s="145" t="s">
        <v>154</v>
      </c>
      <c r="E204" s="158" t="s">
        <v>1</v>
      </c>
      <c r="F204" s="159" t="s">
        <v>236</v>
      </c>
      <c r="H204" s="160">
        <v>21.1</v>
      </c>
      <c r="I204" s="161"/>
      <c r="L204" s="157"/>
      <c r="M204" s="162"/>
      <c r="T204" s="163"/>
      <c r="AT204" s="158" t="s">
        <v>154</v>
      </c>
      <c r="AU204" s="158" t="s">
        <v>88</v>
      </c>
      <c r="AV204" s="13" t="s">
        <v>88</v>
      </c>
      <c r="AW204" s="13" t="s">
        <v>33</v>
      </c>
      <c r="AX204" s="13" t="s">
        <v>78</v>
      </c>
      <c r="AY204" s="158" t="s">
        <v>141</v>
      </c>
    </row>
    <row r="205" spans="2:51" s="13" customFormat="1" ht="11.25">
      <c r="B205" s="157"/>
      <c r="D205" s="145" t="s">
        <v>154</v>
      </c>
      <c r="E205" s="158" t="s">
        <v>1</v>
      </c>
      <c r="F205" s="159" t="s">
        <v>237</v>
      </c>
      <c r="H205" s="160">
        <v>48</v>
      </c>
      <c r="I205" s="161"/>
      <c r="L205" s="157"/>
      <c r="M205" s="162"/>
      <c r="T205" s="163"/>
      <c r="AT205" s="158" t="s">
        <v>154</v>
      </c>
      <c r="AU205" s="158" t="s">
        <v>88</v>
      </c>
      <c r="AV205" s="13" t="s">
        <v>88</v>
      </c>
      <c r="AW205" s="13" t="s">
        <v>33</v>
      </c>
      <c r="AX205" s="13" t="s">
        <v>78</v>
      </c>
      <c r="AY205" s="158" t="s">
        <v>141</v>
      </c>
    </row>
    <row r="206" spans="2:51" s="14" customFormat="1" ht="11.25">
      <c r="B206" s="164"/>
      <c r="D206" s="145" t="s">
        <v>154</v>
      </c>
      <c r="E206" s="165" t="s">
        <v>1</v>
      </c>
      <c r="F206" s="166" t="s">
        <v>160</v>
      </c>
      <c r="H206" s="167">
        <v>69.1</v>
      </c>
      <c r="I206" s="168"/>
      <c r="L206" s="164"/>
      <c r="M206" s="169"/>
      <c r="T206" s="170"/>
      <c r="AT206" s="165" t="s">
        <v>154</v>
      </c>
      <c r="AU206" s="165" t="s">
        <v>88</v>
      </c>
      <c r="AV206" s="14" t="s">
        <v>148</v>
      </c>
      <c r="AW206" s="14" t="s">
        <v>33</v>
      </c>
      <c r="AX206" s="14" t="s">
        <v>86</v>
      </c>
      <c r="AY206" s="165" t="s">
        <v>141</v>
      </c>
    </row>
    <row r="207" spans="2:65" s="1" customFormat="1" ht="24.2" customHeight="1">
      <c r="B207" s="131"/>
      <c r="C207" s="171" t="s">
        <v>8</v>
      </c>
      <c r="D207" s="171" t="s">
        <v>208</v>
      </c>
      <c r="E207" s="172" t="s">
        <v>238</v>
      </c>
      <c r="F207" s="173" t="s">
        <v>239</v>
      </c>
      <c r="G207" s="174" t="s">
        <v>231</v>
      </c>
      <c r="H207" s="175">
        <v>89.83</v>
      </c>
      <c r="I207" s="176"/>
      <c r="J207" s="177">
        <f>ROUND(I207*H207,2)</f>
        <v>0</v>
      </c>
      <c r="K207" s="173" t="s">
        <v>147</v>
      </c>
      <c r="L207" s="178"/>
      <c r="M207" s="179" t="s">
        <v>1</v>
      </c>
      <c r="N207" s="180" t="s">
        <v>43</v>
      </c>
      <c r="P207" s="141">
        <f>O207*H207</f>
        <v>0</v>
      </c>
      <c r="Q207" s="141">
        <v>0.0005</v>
      </c>
      <c r="R207" s="141">
        <f>Q207*H207</f>
        <v>0.044915000000000004</v>
      </c>
      <c r="S207" s="141">
        <v>0</v>
      </c>
      <c r="T207" s="142">
        <f>S207*H207</f>
        <v>0</v>
      </c>
      <c r="AR207" s="143" t="s">
        <v>207</v>
      </c>
      <c r="AT207" s="143" t="s">
        <v>208</v>
      </c>
      <c r="AU207" s="143" t="s">
        <v>88</v>
      </c>
      <c r="AY207" s="16" t="s">
        <v>141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86</v>
      </c>
      <c r="BK207" s="144">
        <f>ROUND(I207*H207,2)</f>
        <v>0</v>
      </c>
      <c r="BL207" s="16" t="s">
        <v>148</v>
      </c>
      <c r="BM207" s="143" t="s">
        <v>240</v>
      </c>
    </row>
    <row r="208" spans="2:47" s="1" customFormat="1" ht="19.5">
      <c r="B208" s="31"/>
      <c r="D208" s="145" t="s">
        <v>150</v>
      </c>
      <c r="F208" s="146" t="s">
        <v>239</v>
      </c>
      <c r="I208" s="147"/>
      <c r="L208" s="31"/>
      <c r="M208" s="148"/>
      <c r="T208" s="55"/>
      <c r="AT208" s="16" t="s">
        <v>150</v>
      </c>
      <c r="AU208" s="16" t="s">
        <v>88</v>
      </c>
    </row>
    <row r="209" spans="2:51" s="13" customFormat="1" ht="11.25">
      <c r="B209" s="157"/>
      <c r="D209" s="145" t="s">
        <v>154</v>
      </c>
      <c r="F209" s="159" t="s">
        <v>241</v>
      </c>
      <c r="H209" s="160">
        <v>89.83</v>
      </c>
      <c r="I209" s="161"/>
      <c r="L209" s="157"/>
      <c r="M209" s="162"/>
      <c r="T209" s="163"/>
      <c r="AT209" s="158" t="s">
        <v>154</v>
      </c>
      <c r="AU209" s="158" t="s">
        <v>88</v>
      </c>
      <c r="AV209" s="13" t="s">
        <v>88</v>
      </c>
      <c r="AW209" s="13" t="s">
        <v>3</v>
      </c>
      <c r="AX209" s="13" t="s">
        <v>86</v>
      </c>
      <c r="AY209" s="158" t="s">
        <v>141</v>
      </c>
    </row>
    <row r="210" spans="2:65" s="1" customFormat="1" ht="24.2" customHeight="1">
      <c r="B210" s="131"/>
      <c r="C210" s="132" t="s">
        <v>242</v>
      </c>
      <c r="D210" s="132" t="s">
        <v>143</v>
      </c>
      <c r="E210" s="133" t="s">
        <v>243</v>
      </c>
      <c r="F210" s="134" t="s">
        <v>244</v>
      </c>
      <c r="G210" s="135" t="s">
        <v>245</v>
      </c>
      <c r="H210" s="136">
        <v>9.4</v>
      </c>
      <c r="I210" s="137"/>
      <c r="J210" s="138">
        <f>ROUND(I210*H210,2)</f>
        <v>0</v>
      </c>
      <c r="K210" s="134" t="s">
        <v>147</v>
      </c>
      <c r="L210" s="31"/>
      <c r="M210" s="139" t="s">
        <v>1</v>
      </c>
      <c r="N210" s="140" t="s">
        <v>43</v>
      </c>
      <c r="P210" s="141">
        <f>O210*H210</f>
        <v>0</v>
      </c>
      <c r="Q210" s="141">
        <v>0.00033</v>
      </c>
      <c r="R210" s="141">
        <f>Q210*H210</f>
        <v>0.003102</v>
      </c>
      <c r="S210" s="141">
        <v>0</v>
      </c>
      <c r="T210" s="142">
        <f>S210*H210</f>
        <v>0</v>
      </c>
      <c r="AR210" s="143" t="s">
        <v>148</v>
      </c>
      <c r="AT210" s="143" t="s">
        <v>143</v>
      </c>
      <c r="AU210" s="143" t="s">
        <v>88</v>
      </c>
      <c r="AY210" s="16" t="s">
        <v>141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86</v>
      </c>
      <c r="BK210" s="144">
        <f>ROUND(I210*H210,2)</f>
        <v>0</v>
      </c>
      <c r="BL210" s="16" t="s">
        <v>148</v>
      </c>
      <c r="BM210" s="143" t="s">
        <v>246</v>
      </c>
    </row>
    <row r="211" spans="2:47" s="1" customFormat="1" ht="19.5">
      <c r="B211" s="31"/>
      <c r="D211" s="145" t="s">
        <v>150</v>
      </c>
      <c r="F211" s="146" t="s">
        <v>247</v>
      </c>
      <c r="I211" s="147"/>
      <c r="L211" s="31"/>
      <c r="M211" s="148"/>
      <c r="T211" s="55"/>
      <c r="AT211" s="16" t="s">
        <v>150</v>
      </c>
      <c r="AU211" s="16" t="s">
        <v>88</v>
      </c>
    </row>
    <row r="212" spans="2:47" s="1" customFormat="1" ht="11.25">
      <c r="B212" s="31"/>
      <c r="D212" s="149" t="s">
        <v>152</v>
      </c>
      <c r="F212" s="150" t="s">
        <v>248</v>
      </c>
      <c r="I212" s="147"/>
      <c r="L212" s="31"/>
      <c r="M212" s="148"/>
      <c r="T212" s="55"/>
      <c r="AT212" s="16" t="s">
        <v>152</v>
      </c>
      <c r="AU212" s="16" t="s">
        <v>88</v>
      </c>
    </row>
    <row r="213" spans="2:51" s="12" customFormat="1" ht="11.25">
      <c r="B213" s="151"/>
      <c r="D213" s="145" t="s">
        <v>154</v>
      </c>
      <c r="E213" s="152" t="s">
        <v>1</v>
      </c>
      <c r="F213" s="153" t="s">
        <v>155</v>
      </c>
      <c r="H213" s="152" t="s">
        <v>1</v>
      </c>
      <c r="I213" s="154"/>
      <c r="L213" s="151"/>
      <c r="M213" s="155"/>
      <c r="T213" s="156"/>
      <c r="AT213" s="152" t="s">
        <v>154</v>
      </c>
      <c r="AU213" s="152" t="s">
        <v>88</v>
      </c>
      <c r="AV213" s="12" t="s">
        <v>86</v>
      </c>
      <c r="AW213" s="12" t="s">
        <v>33</v>
      </c>
      <c r="AX213" s="12" t="s">
        <v>78</v>
      </c>
      <c r="AY213" s="152" t="s">
        <v>141</v>
      </c>
    </row>
    <row r="214" spans="2:51" s="12" customFormat="1" ht="11.25">
      <c r="B214" s="151"/>
      <c r="D214" s="145" t="s">
        <v>154</v>
      </c>
      <c r="E214" s="152" t="s">
        <v>1</v>
      </c>
      <c r="F214" s="153" t="s">
        <v>166</v>
      </c>
      <c r="H214" s="152" t="s">
        <v>1</v>
      </c>
      <c r="I214" s="154"/>
      <c r="L214" s="151"/>
      <c r="M214" s="155"/>
      <c r="T214" s="156"/>
      <c r="AT214" s="152" t="s">
        <v>154</v>
      </c>
      <c r="AU214" s="152" t="s">
        <v>88</v>
      </c>
      <c r="AV214" s="12" t="s">
        <v>86</v>
      </c>
      <c r="AW214" s="12" t="s">
        <v>33</v>
      </c>
      <c r="AX214" s="12" t="s">
        <v>78</v>
      </c>
      <c r="AY214" s="152" t="s">
        <v>141</v>
      </c>
    </row>
    <row r="215" spans="2:51" s="13" customFormat="1" ht="11.25">
      <c r="B215" s="157"/>
      <c r="D215" s="145" t="s">
        <v>154</v>
      </c>
      <c r="E215" s="158" t="s">
        <v>1</v>
      </c>
      <c r="F215" s="159" t="s">
        <v>249</v>
      </c>
      <c r="H215" s="160">
        <v>9.4</v>
      </c>
      <c r="I215" s="161"/>
      <c r="L215" s="157"/>
      <c r="M215" s="162"/>
      <c r="T215" s="163"/>
      <c r="AT215" s="158" t="s">
        <v>154</v>
      </c>
      <c r="AU215" s="158" t="s">
        <v>88</v>
      </c>
      <c r="AV215" s="13" t="s">
        <v>88</v>
      </c>
      <c r="AW215" s="13" t="s">
        <v>33</v>
      </c>
      <c r="AX215" s="13" t="s">
        <v>78</v>
      </c>
      <c r="AY215" s="158" t="s">
        <v>141</v>
      </c>
    </row>
    <row r="216" spans="2:51" s="14" customFormat="1" ht="11.25">
      <c r="B216" s="164"/>
      <c r="D216" s="145" t="s">
        <v>154</v>
      </c>
      <c r="E216" s="165" t="s">
        <v>1</v>
      </c>
      <c r="F216" s="166" t="s">
        <v>160</v>
      </c>
      <c r="H216" s="167">
        <v>9.4</v>
      </c>
      <c r="I216" s="168"/>
      <c r="L216" s="164"/>
      <c r="M216" s="169"/>
      <c r="T216" s="170"/>
      <c r="AT216" s="165" t="s">
        <v>154</v>
      </c>
      <c r="AU216" s="165" t="s">
        <v>88</v>
      </c>
      <c r="AV216" s="14" t="s">
        <v>148</v>
      </c>
      <c r="AW216" s="14" t="s">
        <v>33</v>
      </c>
      <c r="AX216" s="14" t="s">
        <v>86</v>
      </c>
      <c r="AY216" s="165" t="s">
        <v>141</v>
      </c>
    </row>
    <row r="217" spans="2:65" s="1" customFormat="1" ht="21.75" customHeight="1">
      <c r="B217" s="131"/>
      <c r="C217" s="132" t="s">
        <v>250</v>
      </c>
      <c r="D217" s="132" t="s">
        <v>143</v>
      </c>
      <c r="E217" s="133" t="s">
        <v>251</v>
      </c>
      <c r="F217" s="134" t="s">
        <v>252</v>
      </c>
      <c r="G217" s="135" t="s">
        <v>146</v>
      </c>
      <c r="H217" s="136">
        <v>3.168</v>
      </c>
      <c r="I217" s="137"/>
      <c r="J217" s="138">
        <f>ROUND(I217*H217,2)</f>
        <v>0</v>
      </c>
      <c r="K217" s="134" t="s">
        <v>178</v>
      </c>
      <c r="L217" s="31"/>
      <c r="M217" s="139" t="s">
        <v>1</v>
      </c>
      <c r="N217" s="140" t="s">
        <v>43</v>
      </c>
      <c r="P217" s="141">
        <f>O217*H217</f>
        <v>0</v>
      </c>
      <c r="Q217" s="141">
        <v>2.16</v>
      </c>
      <c r="R217" s="141">
        <f>Q217*H217</f>
        <v>6.842880000000001</v>
      </c>
      <c r="S217" s="141">
        <v>0</v>
      </c>
      <c r="T217" s="142">
        <f>S217*H217</f>
        <v>0</v>
      </c>
      <c r="AR217" s="143" t="s">
        <v>148</v>
      </c>
      <c r="AT217" s="143" t="s">
        <v>143</v>
      </c>
      <c r="AU217" s="143" t="s">
        <v>88</v>
      </c>
      <c r="AY217" s="16" t="s">
        <v>141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86</v>
      </c>
      <c r="BK217" s="144">
        <f>ROUND(I217*H217,2)</f>
        <v>0</v>
      </c>
      <c r="BL217" s="16" t="s">
        <v>148</v>
      </c>
      <c r="BM217" s="143" t="s">
        <v>253</v>
      </c>
    </row>
    <row r="218" spans="2:47" s="1" customFormat="1" ht="11.25">
      <c r="B218" s="31"/>
      <c r="D218" s="145" t="s">
        <v>150</v>
      </c>
      <c r="F218" s="146" t="s">
        <v>252</v>
      </c>
      <c r="I218" s="147"/>
      <c r="L218" s="31"/>
      <c r="M218" s="148"/>
      <c r="T218" s="55"/>
      <c r="AT218" s="16" t="s">
        <v>150</v>
      </c>
      <c r="AU218" s="16" t="s">
        <v>88</v>
      </c>
    </row>
    <row r="219" spans="2:51" s="12" customFormat="1" ht="11.25">
      <c r="B219" s="151"/>
      <c r="D219" s="145" t="s">
        <v>154</v>
      </c>
      <c r="E219" s="152" t="s">
        <v>1</v>
      </c>
      <c r="F219" s="153" t="s">
        <v>155</v>
      </c>
      <c r="H219" s="152" t="s">
        <v>1</v>
      </c>
      <c r="I219" s="154"/>
      <c r="L219" s="151"/>
      <c r="M219" s="155"/>
      <c r="T219" s="156"/>
      <c r="AT219" s="152" t="s">
        <v>154</v>
      </c>
      <c r="AU219" s="152" t="s">
        <v>88</v>
      </c>
      <c r="AV219" s="12" t="s">
        <v>86</v>
      </c>
      <c r="AW219" s="12" t="s">
        <v>33</v>
      </c>
      <c r="AX219" s="12" t="s">
        <v>78</v>
      </c>
      <c r="AY219" s="152" t="s">
        <v>141</v>
      </c>
    </row>
    <row r="220" spans="2:51" s="12" customFormat="1" ht="11.25">
      <c r="B220" s="151"/>
      <c r="D220" s="145" t="s">
        <v>154</v>
      </c>
      <c r="E220" s="152" t="s">
        <v>1</v>
      </c>
      <c r="F220" s="153" t="s">
        <v>166</v>
      </c>
      <c r="H220" s="152" t="s">
        <v>1</v>
      </c>
      <c r="I220" s="154"/>
      <c r="L220" s="151"/>
      <c r="M220" s="155"/>
      <c r="T220" s="156"/>
      <c r="AT220" s="152" t="s">
        <v>154</v>
      </c>
      <c r="AU220" s="152" t="s">
        <v>88</v>
      </c>
      <c r="AV220" s="12" t="s">
        <v>86</v>
      </c>
      <c r="AW220" s="12" t="s">
        <v>33</v>
      </c>
      <c r="AX220" s="12" t="s">
        <v>78</v>
      </c>
      <c r="AY220" s="152" t="s">
        <v>141</v>
      </c>
    </row>
    <row r="221" spans="2:51" s="12" customFormat="1" ht="11.25">
      <c r="B221" s="151"/>
      <c r="D221" s="145" t="s">
        <v>154</v>
      </c>
      <c r="E221" s="152" t="s">
        <v>1</v>
      </c>
      <c r="F221" s="153" t="s">
        <v>254</v>
      </c>
      <c r="H221" s="152" t="s">
        <v>1</v>
      </c>
      <c r="I221" s="154"/>
      <c r="L221" s="151"/>
      <c r="M221" s="155"/>
      <c r="T221" s="156"/>
      <c r="AT221" s="152" t="s">
        <v>154</v>
      </c>
      <c r="AU221" s="152" t="s">
        <v>88</v>
      </c>
      <c r="AV221" s="12" t="s">
        <v>86</v>
      </c>
      <c r="AW221" s="12" t="s">
        <v>33</v>
      </c>
      <c r="AX221" s="12" t="s">
        <v>78</v>
      </c>
      <c r="AY221" s="152" t="s">
        <v>141</v>
      </c>
    </row>
    <row r="222" spans="2:51" s="13" customFormat="1" ht="11.25">
      <c r="B222" s="157"/>
      <c r="D222" s="145" t="s">
        <v>154</v>
      </c>
      <c r="E222" s="158" t="s">
        <v>1</v>
      </c>
      <c r="F222" s="159" t="s">
        <v>255</v>
      </c>
      <c r="H222" s="160">
        <v>3.168</v>
      </c>
      <c r="I222" s="161"/>
      <c r="L222" s="157"/>
      <c r="M222" s="162"/>
      <c r="T222" s="163"/>
      <c r="AT222" s="158" t="s">
        <v>154</v>
      </c>
      <c r="AU222" s="158" t="s">
        <v>88</v>
      </c>
      <c r="AV222" s="13" t="s">
        <v>88</v>
      </c>
      <c r="AW222" s="13" t="s">
        <v>33</v>
      </c>
      <c r="AX222" s="13" t="s">
        <v>78</v>
      </c>
      <c r="AY222" s="158" t="s">
        <v>141</v>
      </c>
    </row>
    <row r="223" spans="2:51" s="14" customFormat="1" ht="11.25">
      <c r="B223" s="164"/>
      <c r="D223" s="145" t="s">
        <v>154</v>
      </c>
      <c r="E223" s="165" t="s">
        <v>1</v>
      </c>
      <c r="F223" s="166" t="s">
        <v>160</v>
      </c>
      <c r="H223" s="167">
        <v>3.168</v>
      </c>
      <c r="I223" s="168"/>
      <c r="L223" s="164"/>
      <c r="M223" s="169"/>
      <c r="T223" s="170"/>
      <c r="AT223" s="165" t="s">
        <v>154</v>
      </c>
      <c r="AU223" s="165" t="s">
        <v>88</v>
      </c>
      <c r="AV223" s="14" t="s">
        <v>148</v>
      </c>
      <c r="AW223" s="14" t="s">
        <v>33</v>
      </c>
      <c r="AX223" s="14" t="s">
        <v>86</v>
      </c>
      <c r="AY223" s="165" t="s">
        <v>141</v>
      </c>
    </row>
    <row r="224" spans="2:63" s="11" customFormat="1" ht="22.9" customHeight="1">
      <c r="B224" s="119"/>
      <c r="D224" s="120" t="s">
        <v>77</v>
      </c>
      <c r="E224" s="129" t="s">
        <v>169</v>
      </c>
      <c r="F224" s="129" t="s">
        <v>256</v>
      </c>
      <c r="I224" s="122"/>
      <c r="J224" s="130">
        <f>BK224</f>
        <v>0</v>
      </c>
      <c r="L224" s="119"/>
      <c r="M224" s="124"/>
      <c r="P224" s="125">
        <f>SUM(P225:P262)</f>
        <v>0</v>
      </c>
      <c r="R224" s="125">
        <f>SUM(R225:R262)</f>
        <v>109.07154342999999</v>
      </c>
      <c r="T224" s="126">
        <f>SUM(T225:T262)</f>
        <v>0</v>
      </c>
      <c r="AR224" s="120" t="s">
        <v>140</v>
      </c>
      <c r="AT224" s="127" t="s">
        <v>77</v>
      </c>
      <c r="AU224" s="127" t="s">
        <v>86</v>
      </c>
      <c r="AY224" s="120" t="s">
        <v>141</v>
      </c>
      <c r="BK224" s="128">
        <f>SUM(BK225:BK262)</f>
        <v>0</v>
      </c>
    </row>
    <row r="225" spans="2:65" s="1" customFormat="1" ht="24.2" customHeight="1">
      <c r="B225" s="131"/>
      <c r="C225" s="132" t="s">
        <v>257</v>
      </c>
      <c r="D225" s="132" t="s">
        <v>143</v>
      </c>
      <c r="E225" s="133" t="s">
        <v>258</v>
      </c>
      <c r="F225" s="134" t="s">
        <v>259</v>
      </c>
      <c r="G225" s="135" t="s">
        <v>245</v>
      </c>
      <c r="H225" s="136">
        <v>4.8</v>
      </c>
      <c r="I225" s="137"/>
      <c r="J225" s="138">
        <f>ROUND(I225*H225,2)</f>
        <v>0</v>
      </c>
      <c r="K225" s="134" t="s">
        <v>147</v>
      </c>
      <c r="L225" s="31"/>
      <c r="M225" s="139" t="s">
        <v>1</v>
      </c>
      <c r="N225" s="140" t="s">
        <v>43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148</v>
      </c>
      <c r="AT225" s="143" t="s">
        <v>143</v>
      </c>
      <c r="AU225" s="143" t="s">
        <v>88</v>
      </c>
      <c r="AY225" s="16" t="s">
        <v>141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86</v>
      </c>
      <c r="BK225" s="144">
        <f>ROUND(I225*H225,2)</f>
        <v>0</v>
      </c>
      <c r="BL225" s="16" t="s">
        <v>148</v>
      </c>
      <c r="BM225" s="143" t="s">
        <v>260</v>
      </c>
    </row>
    <row r="226" spans="2:47" s="1" customFormat="1" ht="48.75">
      <c r="B226" s="31"/>
      <c r="D226" s="145" t="s">
        <v>150</v>
      </c>
      <c r="F226" s="146" t="s">
        <v>261</v>
      </c>
      <c r="I226" s="147"/>
      <c r="L226" s="31"/>
      <c r="M226" s="148"/>
      <c r="T226" s="55"/>
      <c r="AT226" s="16" t="s">
        <v>150</v>
      </c>
      <c r="AU226" s="16" t="s">
        <v>88</v>
      </c>
    </row>
    <row r="227" spans="2:47" s="1" customFormat="1" ht="11.25">
      <c r="B227" s="31"/>
      <c r="D227" s="149" t="s">
        <v>152</v>
      </c>
      <c r="F227" s="150" t="s">
        <v>262</v>
      </c>
      <c r="I227" s="147"/>
      <c r="L227" s="31"/>
      <c r="M227" s="148"/>
      <c r="T227" s="55"/>
      <c r="AT227" s="16" t="s">
        <v>152</v>
      </c>
      <c r="AU227" s="16" t="s">
        <v>88</v>
      </c>
    </row>
    <row r="228" spans="2:51" s="12" customFormat="1" ht="11.25">
      <c r="B228" s="151"/>
      <c r="D228" s="145" t="s">
        <v>154</v>
      </c>
      <c r="E228" s="152" t="s">
        <v>1</v>
      </c>
      <c r="F228" s="153" t="s">
        <v>155</v>
      </c>
      <c r="H228" s="152" t="s">
        <v>1</v>
      </c>
      <c r="I228" s="154"/>
      <c r="L228" s="151"/>
      <c r="M228" s="155"/>
      <c r="T228" s="156"/>
      <c r="AT228" s="152" t="s">
        <v>154</v>
      </c>
      <c r="AU228" s="152" t="s">
        <v>88</v>
      </c>
      <c r="AV228" s="12" t="s">
        <v>86</v>
      </c>
      <c r="AW228" s="12" t="s">
        <v>33</v>
      </c>
      <c r="AX228" s="12" t="s">
        <v>78</v>
      </c>
      <c r="AY228" s="152" t="s">
        <v>141</v>
      </c>
    </row>
    <row r="229" spans="2:51" s="12" customFormat="1" ht="11.25">
      <c r="B229" s="151"/>
      <c r="D229" s="145" t="s">
        <v>154</v>
      </c>
      <c r="E229" s="152" t="s">
        <v>1</v>
      </c>
      <c r="F229" s="153" t="s">
        <v>166</v>
      </c>
      <c r="H229" s="152" t="s">
        <v>1</v>
      </c>
      <c r="I229" s="154"/>
      <c r="L229" s="151"/>
      <c r="M229" s="155"/>
      <c r="T229" s="156"/>
      <c r="AT229" s="152" t="s">
        <v>154</v>
      </c>
      <c r="AU229" s="152" t="s">
        <v>88</v>
      </c>
      <c r="AV229" s="12" t="s">
        <v>86</v>
      </c>
      <c r="AW229" s="12" t="s">
        <v>33</v>
      </c>
      <c r="AX229" s="12" t="s">
        <v>78</v>
      </c>
      <c r="AY229" s="152" t="s">
        <v>141</v>
      </c>
    </row>
    <row r="230" spans="2:51" s="13" customFormat="1" ht="11.25">
      <c r="B230" s="157"/>
      <c r="D230" s="145" t="s">
        <v>154</v>
      </c>
      <c r="E230" s="158" t="s">
        <v>1</v>
      </c>
      <c r="F230" s="159" t="s">
        <v>263</v>
      </c>
      <c r="H230" s="160">
        <v>4.8</v>
      </c>
      <c r="I230" s="161"/>
      <c r="L230" s="157"/>
      <c r="M230" s="162"/>
      <c r="T230" s="163"/>
      <c r="AT230" s="158" t="s">
        <v>154</v>
      </c>
      <c r="AU230" s="158" t="s">
        <v>88</v>
      </c>
      <c r="AV230" s="13" t="s">
        <v>88</v>
      </c>
      <c r="AW230" s="13" t="s">
        <v>33</v>
      </c>
      <c r="AX230" s="13" t="s">
        <v>78</v>
      </c>
      <c r="AY230" s="158" t="s">
        <v>141</v>
      </c>
    </row>
    <row r="231" spans="2:51" s="14" customFormat="1" ht="11.25">
      <c r="B231" s="164"/>
      <c r="D231" s="145" t="s">
        <v>154</v>
      </c>
      <c r="E231" s="165" t="s">
        <v>1</v>
      </c>
      <c r="F231" s="166" t="s">
        <v>160</v>
      </c>
      <c r="H231" s="167">
        <v>4.8</v>
      </c>
      <c r="I231" s="168"/>
      <c r="L231" s="164"/>
      <c r="M231" s="169"/>
      <c r="T231" s="170"/>
      <c r="AT231" s="165" t="s">
        <v>154</v>
      </c>
      <c r="AU231" s="165" t="s">
        <v>88</v>
      </c>
      <c r="AV231" s="14" t="s">
        <v>148</v>
      </c>
      <c r="AW231" s="14" t="s">
        <v>33</v>
      </c>
      <c r="AX231" s="14" t="s">
        <v>86</v>
      </c>
      <c r="AY231" s="165" t="s">
        <v>141</v>
      </c>
    </row>
    <row r="232" spans="2:65" s="1" customFormat="1" ht="16.5" customHeight="1">
      <c r="B232" s="131"/>
      <c r="C232" s="171" t="s">
        <v>264</v>
      </c>
      <c r="D232" s="171" t="s">
        <v>208</v>
      </c>
      <c r="E232" s="172" t="s">
        <v>265</v>
      </c>
      <c r="F232" s="173" t="s">
        <v>266</v>
      </c>
      <c r="G232" s="174" t="s">
        <v>245</v>
      </c>
      <c r="H232" s="175">
        <v>4.8</v>
      </c>
      <c r="I232" s="176"/>
      <c r="J232" s="177">
        <f>ROUND(I232*H232,2)</f>
        <v>0</v>
      </c>
      <c r="K232" s="173" t="s">
        <v>178</v>
      </c>
      <c r="L232" s="178"/>
      <c r="M232" s="179" t="s">
        <v>1</v>
      </c>
      <c r="N232" s="180" t="s">
        <v>43</v>
      </c>
      <c r="P232" s="141">
        <f>O232*H232</f>
        <v>0</v>
      </c>
      <c r="Q232" s="141">
        <v>0.00047</v>
      </c>
      <c r="R232" s="141">
        <f>Q232*H232</f>
        <v>0.0022559999999999998</v>
      </c>
      <c r="S232" s="141">
        <v>0</v>
      </c>
      <c r="T232" s="142">
        <f>S232*H232</f>
        <v>0</v>
      </c>
      <c r="AR232" s="143" t="s">
        <v>207</v>
      </c>
      <c r="AT232" s="143" t="s">
        <v>208</v>
      </c>
      <c r="AU232" s="143" t="s">
        <v>88</v>
      </c>
      <c r="AY232" s="16" t="s">
        <v>141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6" t="s">
        <v>86</v>
      </c>
      <c r="BK232" s="144">
        <f>ROUND(I232*H232,2)</f>
        <v>0</v>
      </c>
      <c r="BL232" s="16" t="s">
        <v>148</v>
      </c>
      <c r="BM232" s="143" t="s">
        <v>267</v>
      </c>
    </row>
    <row r="233" spans="2:51" s="12" customFormat="1" ht="11.25">
      <c r="B233" s="151"/>
      <c r="D233" s="145" t="s">
        <v>154</v>
      </c>
      <c r="E233" s="152" t="s">
        <v>1</v>
      </c>
      <c r="F233" s="153" t="s">
        <v>155</v>
      </c>
      <c r="H233" s="152" t="s">
        <v>1</v>
      </c>
      <c r="I233" s="154"/>
      <c r="L233" s="151"/>
      <c r="M233" s="155"/>
      <c r="T233" s="156"/>
      <c r="AT233" s="152" t="s">
        <v>154</v>
      </c>
      <c r="AU233" s="152" t="s">
        <v>88</v>
      </c>
      <c r="AV233" s="12" t="s">
        <v>86</v>
      </c>
      <c r="AW233" s="12" t="s">
        <v>33</v>
      </c>
      <c r="AX233" s="12" t="s">
        <v>78</v>
      </c>
      <c r="AY233" s="152" t="s">
        <v>141</v>
      </c>
    </row>
    <row r="234" spans="2:51" s="13" customFormat="1" ht="11.25">
      <c r="B234" s="157"/>
      <c r="D234" s="145" t="s">
        <v>154</v>
      </c>
      <c r="E234" s="158" t="s">
        <v>1</v>
      </c>
      <c r="F234" s="159" t="s">
        <v>263</v>
      </c>
      <c r="H234" s="160">
        <v>4.8</v>
      </c>
      <c r="I234" s="161"/>
      <c r="L234" s="157"/>
      <c r="M234" s="162"/>
      <c r="T234" s="163"/>
      <c r="AT234" s="158" t="s">
        <v>154</v>
      </c>
      <c r="AU234" s="158" t="s">
        <v>88</v>
      </c>
      <c r="AV234" s="13" t="s">
        <v>88</v>
      </c>
      <c r="AW234" s="13" t="s">
        <v>33</v>
      </c>
      <c r="AX234" s="13" t="s">
        <v>78</v>
      </c>
      <c r="AY234" s="158" t="s">
        <v>141</v>
      </c>
    </row>
    <row r="235" spans="2:51" s="14" customFormat="1" ht="11.25">
      <c r="B235" s="164"/>
      <c r="D235" s="145" t="s">
        <v>154</v>
      </c>
      <c r="E235" s="165" t="s">
        <v>1</v>
      </c>
      <c r="F235" s="166" t="s">
        <v>160</v>
      </c>
      <c r="H235" s="167">
        <v>4.8</v>
      </c>
      <c r="I235" s="168"/>
      <c r="L235" s="164"/>
      <c r="M235" s="169"/>
      <c r="T235" s="170"/>
      <c r="AT235" s="165" t="s">
        <v>154</v>
      </c>
      <c r="AU235" s="165" t="s">
        <v>88</v>
      </c>
      <c r="AV235" s="14" t="s">
        <v>148</v>
      </c>
      <c r="AW235" s="14" t="s">
        <v>33</v>
      </c>
      <c r="AX235" s="14" t="s">
        <v>86</v>
      </c>
      <c r="AY235" s="165" t="s">
        <v>141</v>
      </c>
    </row>
    <row r="236" spans="2:65" s="1" customFormat="1" ht="16.5" customHeight="1">
      <c r="B236" s="131"/>
      <c r="C236" s="132" t="s">
        <v>268</v>
      </c>
      <c r="D236" s="132" t="s">
        <v>143</v>
      </c>
      <c r="E236" s="133" t="s">
        <v>269</v>
      </c>
      <c r="F236" s="134" t="s">
        <v>270</v>
      </c>
      <c r="G236" s="135" t="s">
        <v>146</v>
      </c>
      <c r="H236" s="136">
        <v>40.651</v>
      </c>
      <c r="I236" s="137"/>
      <c r="J236" s="138">
        <f>ROUND(I236*H236,2)</f>
        <v>0</v>
      </c>
      <c r="K236" s="134" t="s">
        <v>147</v>
      </c>
      <c r="L236" s="31"/>
      <c r="M236" s="139" t="s">
        <v>1</v>
      </c>
      <c r="N236" s="140" t="s">
        <v>43</v>
      </c>
      <c r="P236" s="141">
        <f>O236*H236</f>
        <v>0</v>
      </c>
      <c r="Q236" s="141">
        <v>0.18293</v>
      </c>
      <c r="R236" s="141">
        <f>Q236*H236</f>
        <v>7.436287430000001</v>
      </c>
      <c r="S236" s="141">
        <v>0</v>
      </c>
      <c r="T236" s="142">
        <f>S236*H236</f>
        <v>0</v>
      </c>
      <c r="AR236" s="143" t="s">
        <v>148</v>
      </c>
      <c r="AT236" s="143" t="s">
        <v>143</v>
      </c>
      <c r="AU236" s="143" t="s">
        <v>88</v>
      </c>
      <c r="AY236" s="16" t="s">
        <v>141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6" t="s">
        <v>86</v>
      </c>
      <c r="BK236" s="144">
        <f>ROUND(I236*H236,2)</f>
        <v>0</v>
      </c>
      <c r="BL236" s="16" t="s">
        <v>148</v>
      </c>
      <c r="BM236" s="143" t="s">
        <v>271</v>
      </c>
    </row>
    <row r="237" spans="2:47" s="1" customFormat="1" ht="48.75">
      <c r="B237" s="31"/>
      <c r="D237" s="145" t="s">
        <v>150</v>
      </c>
      <c r="F237" s="146" t="s">
        <v>272</v>
      </c>
      <c r="I237" s="147"/>
      <c r="L237" s="31"/>
      <c r="M237" s="148"/>
      <c r="T237" s="55"/>
      <c r="AT237" s="16" t="s">
        <v>150</v>
      </c>
      <c r="AU237" s="16" t="s">
        <v>88</v>
      </c>
    </row>
    <row r="238" spans="2:47" s="1" customFormat="1" ht="11.25">
      <c r="B238" s="31"/>
      <c r="D238" s="149" t="s">
        <v>152</v>
      </c>
      <c r="F238" s="150" t="s">
        <v>273</v>
      </c>
      <c r="I238" s="147"/>
      <c r="L238" s="31"/>
      <c r="M238" s="148"/>
      <c r="T238" s="55"/>
      <c r="AT238" s="16" t="s">
        <v>152</v>
      </c>
      <c r="AU238" s="16" t="s">
        <v>88</v>
      </c>
    </row>
    <row r="239" spans="2:47" s="1" customFormat="1" ht="29.25">
      <c r="B239" s="31"/>
      <c r="D239" s="145" t="s">
        <v>274</v>
      </c>
      <c r="F239" s="181" t="s">
        <v>275</v>
      </c>
      <c r="I239" s="147"/>
      <c r="L239" s="31"/>
      <c r="M239" s="148"/>
      <c r="T239" s="55"/>
      <c r="AT239" s="16" t="s">
        <v>274</v>
      </c>
      <c r="AU239" s="16" t="s">
        <v>88</v>
      </c>
    </row>
    <row r="240" spans="2:51" s="12" customFormat="1" ht="11.25">
      <c r="B240" s="151"/>
      <c r="D240" s="145" t="s">
        <v>154</v>
      </c>
      <c r="E240" s="152" t="s">
        <v>1</v>
      </c>
      <c r="F240" s="153" t="s">
        <v>276</v>
      </c>
      <c r="H240" s="152" t="s">
        <v>1</v>
      </c>
      <c r="I240" s="154"/>
      <c r="L240" s="151"/>
      <c r="M240" s="155"/>
      <c r="T240" s="156"/>
      <c r="AT240" s="152" t="s">
        <v>154</v>
      </c>
      <c r="AU240" s="152" t="s">
        <v>88</v>
      </c>
      <c r="AV240" s="12" t="s">
        <v>86</v>
      </c>
      <c r="AW240" s="12" t="s">
        <v>33</v>
      </c>
      <c r="AX240" s="12" t="s">
        <v>78</v>
      </c>
      <c r="AY240" s="152" t="s">
        <v>141</v>
      </c>
    </row>
    <row r="241" spans="2:51" s="12" customFormat="1" ht="11.25">
      <c r="B241" s="151"/>
      <c r="D241" s="145" t="s">
        <v>154</v>
      </c>
      <c r="E241" s="152" t="s">
        <v>1</v>
      </c>
      <c r="F241" s="153" t="s">
        <v>277</v>
      </c>
      <c r="H241" s="152" t="s">
        <v>1</v>
      </c>
      <c r="I241" s="154"/>
      <c r="L241" s="151"/>
      <c r="M241" s="155"/>
      <c r="T241" s="156"/>
      <c r="AT241" s="152" t="s">
        <v>154</v>
      </c>
      <c r="AU241" s="152" t="s">
        <v>88</v>
      </c>
      <c r="AV241" s="12" t="s">
        <v>86</v>
      </c>
      <c r="AW241" s="12" t="s">
        <v>33</v>
      </c>
      <c r="AX241" s="12" t="s">
        <v>78</v>
      </c>
      <c r="AY241" s="152" t="s">
        <v>141</v>
      </c>
    </row>
    <row r="242" spans="2:51" s="13" customFormat="1" ht="11.25">
      <c r="B242" s="157"/>
      <c r="D242" s="145" t="s">
        <v>154</v>
      </c>
      <c r="E242" s="158" t="s">
        <v>1</v>
      </c>
      <c r="F242" s="159" t="s">
        <v>278</v>
      </c>
      <c r="H242" s="160">
        <v>9.398</v>
      </c>
      <c r="I242" s="161"/>
      <c r="L242" s="157"/>
      <c r="M242" s="162"/>
      <c r="T242" s="163"/>
      <c r="AT242" s="158" t="s">
        <v>154</v>
      </c>
      <c r="AU242" s="158" t="s">
        <v>88</v>
      </c>
      <c r="AV242" s="13" t="s">
        <v>88</v>
      </c>
      <c r="AW242" s="13" t="s">
        <v>33</v>
      </c>
      <c r="AX242" s="13" t="s">
        <v>78</v>
      </c>
      <c r="AY242" s="158" t="s">
        <v>141</v>
      </c>
    </row>
    <row r="243" spans="2:51" s="12" customFormat="1" ht="11.25">
      <c r="B243" s="151"/>
      <c r="D243" s="145" t="s">
        <v>154</v>
      </c>
      <c r="E243" s="152" t="s">
        <v>1</v>
      </c>
      <c r="F243" s="153" t="s">
        <v>279</v>
      </c>
      <c r="H243" s="152" t="s">
        <v>1</v>
      </c>
      <c r="I243" s="154"/>
      <c r="L243" s="151"/>
      <c r="M243" s="155"/>
      <c r="T243" s="156"/>
      <c r="AT243" s="152" t="s">
        <v>154</v>
      </c>
      <c r="AU243" s="152" t="s">
        <v>88</v>
      </c>
      <c r="AV243" s="12" t="s">
        <v>86</v>
      </c>
      <c r="AW243" s="12" t="s">
        <v>33</v>
      </c>
      <c r="AX243" s="12" t="s">
        <v>78</v>
      </c>
      <c r="AY243" s="152" t="s">
        <v>141</v>
      </c>
    </row>
    <row r="244" spans="2:51" s="12" customFormat="1" ht="11.25">
      <c r="B244" s="151"/>
      <c r="D244" s="145" t="s">
        <v>154</v>
      </c>
      <c r="E244" s="152" t="s">
        <v>1</v>
      </c>
      <c r="F244" s="153" t="s">
        <v>166</v>
      </c>
      <c r="H244" s="152" t="s">
        <v>1</v>
      </c>
      <c r="I244" s="154"/>
      <c r="L244" s="151"/>
      <c r="M244" s="155"/>
      <c r="T244" s="156"/>
      <c r="AT244" s="152" t="s">
        <v>154</v>
      </c>
      <c r="AU244" s="152" t="s">
        <v>88</v>
      </c>
      <c r="AV244" s="12" t="s">
        <v>86</v>
      </c>
      <c r="AW244" s="12" t="s">
        <v>33</v>
      </c>
      <c r="AX244" s="12" t="s">
        <v>78</v>
      </c>
      <c r="AY244" s="152" t="s">
        <v>141</v>
      </c>
    </row>
    <row r="245" spans="2:51" s="12" customFormat="1" ht="11.25">
      <c r="B245" s="151"/>
      <c r="D245" s="145" t="s">
        <v>154</v>
      </c>
      <c r="E245" s="152" t="s">
        <v>1</v>
      </c>
      <c r="F245" s="153" t="s">
        <v>280</v>
      </c>
      <c r="H245" s="152" t="s">
        <v>1</v>
      </c>
      <c r="I245" s="154"/>
      <c r="L245" s="151"/>
      <c r="M245" s="155"/>
      <c r="T245" s="156"/>
      <c r="AT245" s="152" t="s">
        <v>154</v>
      </c>
      <c r="AU245" s="152" t="s">
        <v>88</v>
      </c>
      <c r="AV245" s="12" t="s">
        <v>86</v>
      </c>
      <c r="AW245" s="12" t="s">
        <v>33</v>
      </c>
      <c r="AX245" s="12" t="s">
        <v>78</v>
      </c>
      <c r="AY245" s="152" t="s">
        <v>141</v>
      </c>
    </row>
    <row r="246" spans="2:51" s="13" customFormat="1" ht="11.25">
      <c r="B246" s="157"/>
      <c r="D246" s="145" t="s">
        <v>154</v>
      </c>
      <c r="E246" s="158" t="s">
        <v>1</v>
      </c>
      <c r="F246" s="159" t="s">
        <v>281</v>
      </c>
      <c r="H246" s="160">
        <v>29.253</v>
      </c>
      <c r="I246" s="161"/>
      <c r="L246" s="157"/>
      <c r="M246" s="162"/>
      <c r="T246" s="163"/>
      <c r="AT246" s="158" t="s">
        <v>154</v>
      </c>
      <c r="AU246" s="158" t="s">
        <v>88</v>
      </c>
      <c r="AV246" s="13" t="s">
        <v>88</v>
      </c>
      <c r="AW246" s="13" t="s">
        <v>33</v>
      </c>
      <c r="AX246" s="13" t="s">
        <v>78</v>
      </c>
      <c r="AY246" s="158" t="s">
        <v>141</v>
      </c>
    </row>
    <row r="247" spans="2:51" s="12" customFormat="1" ht="22.5">
      <c r="B247" s="151"/>
      <c r="D247" s="145" t="s">
        <v>154</v>
      </c>
      <c r="E247" s="152" t="s">
        <v>1</v>
      </c>
      <c r="F247" s="153" t="s">
        <v>282</v>
      </c>
      <c r="H247" s="152" t="s">
        <v>1</v>
      </c>
      <c r="I247" s="154"/>
      <c r="L247" s="151"/>
      <c r="M247" s="155"/>
      <c r="T247" s="156"/>
      <c r="AT247" s="152" t="s">
        <v>154</v>
      </c>
      <c r="AU247" s="152" t="s">
        <v>88</v>
      </c>
      <c r="AV247" s="12" t="s">
        <v>86</v>
      </c>
      <c r="AW247" s="12" t="s">
        <v>33</v>
      </c>
      <c r="AX247" s="12" t="s">
        <v>78</v>
      </c>
      <c r="AY247" s="152" t="s">
        <v>141</v>
      </c>
    </row>
    <row r="248" spans="2:51" s="13" customFormat="1" ht="11.25">
      <c r="B248" s="157"/>
      <c r="D248" s="145" t="s">
        <v>154</v>
      </c>
      <c r="E248" s="158" t="s">
        <v>1</v>
      </c>
      <c r="F248" s="159" t="s">
        <v>159</v>
      </c>
      <c r="H248" s="160">
        <v>2</v>
      </c>
      <c r="I248" s="161"/>
      <c r="L248" s="157"/>
      <c r="M248" s="162"/>
      <c r="T248" s="163"/>
      <c r="AT248" s="158" t="s">
        <v>154</v>
      </c>
      <c r="AU248" s="158" t="s">
        <v>88</v>
      </c>
      <c r="AV248" s="13" t="s">
        <v>88</v>
      </c>
      <c r="AW248" s="13" t="s">
        <v>33</v>
      </c>
      <c r="AX248" s="13" t="s">
        <v>78</v>
      </c>
      <c r="AY248" s="158" t="s">
        <v>141</v>
      </c>
    </row>
    <row r="249" spans="2:51" s="14" customFormat="1" ht="11.25">
      <c r="B249" s="164"/>
      <c r="D249" s="145" t="s">
        <v>154</v>
      </c>
      <c r="E249" s="165" t="s">
        <v>1</v>
      </c>
      <c r="F249" s="166" t="s">
        <v>160</v>
      </c>
      <c r="H249" s="167">
        <v>40.650999999999996</v>
      </c>
      <c r="I249" s="168"/>
      <c r="L249" s="164"/>
      <c r="M249" s="169"/>
      <c r="T249" s="170"/>
      <c r="AT249" s="165" t="s">
        <v>154</v>
      </c>
      <c r="AU249" s="165" t="s">
        <v>88</v>
      </c>
      <c r="AV249" s="14" t="s">
        <v>148</v>
      </c>
      <c r="AW249" s="14" t="s">
        <v>33</v>
      </c>
      <c r="AX249" s="14" t="s">
        <v>86</v>
      </c>
      <c r="AY249" s="165" t="s">
        <v>141</v>
      </c>
    </row>
    <row r="250" spans="2:65" s="1" customFormat="1" ht="16.5" customHeight="1">
      <c r="B250" s="131"/>
      <c r="C250" s="171" t="s">
        <v>283</v>
      </c>
      <c r="D250" s="171" t="s">
        <v>208</v>
      </c>
      <c r="E250" s="172" t="s">
        <v>284</v>
      </c>
      <c r="F250" s="173" t="s">
        <v>285</v>
      </c>
      <c r="G250" s="174" t="s">
        <v>211</v>
      </c>
      <c r="H250" s="175">
        <v>101.633</v>
      </c>
      <c r="I250" s="176"/>
      <c r="J250" s="177">
        <f>ROUND(I250*H250,2)</f>
        <v>0</v>
      </c>
      <c r="K250" s="173" t="s">
        <v>147</v>
      </c>
      <c r="L250" s="178"/>
      <c r="M250" s="179" t="s">
        <v>1</v>
      </c>
      <c r="N250" s="180" t="s">
        <v>43</v>
      </c>
      <c r="P250" s="141">
        <f>O250*H250</f>
        <v>0</v>
      </c>
      <c r="Q250" s="141">
        <v>1</v>
      </c>
      <c r="R250" s="141">
        <f>Q250*H250</f>
        <v>101.633</v>
      </c>
      <c r="S250" s="141">
        <v>0</v>
      </c>
      <c r="T250" s="142">
        <f>S250*H250</f>
        <v>0</v>
      </c>
      <c r="AR250" s="143" t="s">
        <v>207</v>
      </c>
      <c r="AT250" s="143" t="s">
        <v>208</v>
      </c>
      <c r="AU250" s="143" t="s">
        <v>88</v>
      </c>
      <c r="AY250" s="16" t="s">
        <v>141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6" t="s">
        <v>86</v>
      </c>
      <c r="BK250" s="144">
        <f>ROUND(I250*H250,2)</f>
        <v>0</v>
      </c>
      <c r="BL250" s="16" t="s">
        <v>148</v>
      </c>
      <c r="BM250" s="143" t="s">
        <v>286</v>
      </c>
    </row>
    <row r="251" spans="2:47" s="1" customFormat="1" ht="11.25">
      <c r="B251" s="31"/>
      <c r="D251" s="145" t="s">
        <v>150</v>
      </c>
      <c r="F251" s="146" t="s">
        <v>287</v>
      </c>
      <c r="I251" s="147"/>
      <c r="L251" s="31"/>
      <c r="M251" s="148"/>
      <c r="T251" s="55"/>
      <c r="AT251" s="16" t="s">
        <v>150</v>
      </c>
      <c r="AU251" s="16" t="s">
        <v>88</v>
      </c>
    </row>
    <row r="252" spans="2:51" s="12" customFormat="1" ht="11.25">
      <c r="B252" s="151"/>
      <c r="D252" s="145" t="s">
        <v>154</v>
      </c>
      <c r="E252" s="152" t="s">
        <v>1</v>
      </c>
      <c r="F252" s="153" t="s">
        <v>276</v>
      </c>
      <c r="H252" s="152" t="s">
        <v>1</v>
      </c>
      <c r="I252" s="154"/>
      <c r="L252" s="151"/>
      <c r="M252" s="155"/>
      <c r="T252" s="156"/>
      <c r="AT252" s="152" t="s">
        <v>154</v>
      </c>
      <c r="AU252" s="152" t="s">
        <v>88</v>
      </c>
      <c r="AV252" s="12" t="s">
        <v>86</v>
      </c>
      <c r="AW252" s="12" t="s">
        <v>33</v>
      </c>
      <c r="AX252" s="12" t="s">
        <v>78</v>
      </c>
      <c r="AY252" s="152" t="s">
        <v>141</v>
      </c>
    </row>
    <row r="253" spans="2:51" s="12" customFormat="1" ht="11.25">
      <c r="B253" s="151"/>
      <c r="D253" s="145" t="s">
        <v>154</v>
      </c>
      <c r="E253" s="152" t="s">
        <v>1</v>
      </c>
      <c r="F253" s="153" t="s">
        <v>288</v>
      </c>
      <c r="H253" s="152" t="s">
        <v>1</v>
      </c>
      <c r="I253" s="154"/>
      <c r="L253" s="151"/>
      <c r="M253" s="155"/>
      <c r="T253" s="156"/>
      <c r="AT253" s="152" t="s">
        <v>154</v>
      </c>
      <c r="AU253" s="152" t="s">
        <v>88</v>
      </c>
      <c r="AV253" s="12" t="s">
        <v>86</v>
      </c>
      <c r="AW253" s="12" t="s">
        <v>33</v>
      </c>
      <c r="AX253" s="12" t="s">
        <v>78</v>
      </c>
      <c r="AY253" s="152" t="s">
        <v>141</v>
      </c>
    </row>
    <row r="254" spans="2:51" s="13" customFormat="1" ht="11.25">
      <c r="B254" s="157"/>
      <c r="D254" s="145" t="s">
        <v>154</v>
      </c>
      <c r="E254" s="158" t="s">
        <v>1</v>
      </c>
      <c r="F254" s="159" t="s">
        <v>289</v>
      </c>
      <c r="H254" s="160">
        <v>9.4</v>
      </c>
      <c r="I254" s="161"/>
      <c r="L254" s="157"/>
      <c r="M254" s="162"/>
      <c r="T254" s="163"/>
      <c r="AT254" s="158" t="s">
        <v>154</v>
      </c>
      <c r="AU254" s="158" t="s">
        <v>88</v>
      </c>
      <c r="AV254" s="13" t="s">
        <v>88</v>
      </c>
      <c r="AW254" s="13" t="s">
        <v>33</v>
      </c>
      <c r="AX254" s="13" t="s">
        <v>78</v>
      </c>
      <c r="AY254" s="158" t="s">
        <v>141</v>
      </c>
    </row>
    <row r="255" spans="2:51" s="12" customFormat="1" ht="11.25">
      <c r="B255" s="151"/>
      <c r="D255" s="145" t="s">
        <v>154</v>
      </c>
      <c r="E255" s="152" t="s">
        <v>1</v>
      </c>
      <c r="F255" s="153" t="s">
        <v>279</v>
      </c>
      <c r="H255" s="152" t="s">
        <v>1</v>
      </c>
      <c r="I255" s="154"/>
      <c r="L255" s="151"/>
      <c r="M255" s="155"/>
      <c r="T255" s="156"/>
      <c r="AT255" s="152" t="s">
        <v>154</v>
      </c>
      <c r="AU255" s="152" t="s">
        <v>88</v>
      </c>
      <c r="AV255" s="12" t="s">
        <v>86</v>
      </c>
      <c r="AW255" s="12" t="s">
        <v>33</v>
      </c>
      <c r="AX255" s="12" t="s">
        <v>78</v>
      </c>
      <c r="AY255" s="152" t="s">
        <v>141</v>
      </c>
    </row>
    <row r="256" spans="2:51" s="12" customFormat="1" ht="11.25">
      <c r="B256" s="151"/>
      <c r="D256" s="145" t="s">
        <v>154</v>
      </c>
      <c r="E256" s="152" t="s">
        <v>1</v>
      </c>
      <c r="F256" s="153" t="s">
        <v>166</v>
      </c>
      <c r="H256" s="152" t="s">
        <v>1</v>
      </c>
      <c r="I256" s="154"/>
      <c r="L256" s="151"/>
      <c r="M256" s="155"/>
      <c r="T256" s="156"/>
      <c r="AT256" s="152" t="s">
        <v>154</v>
      </c>
      <c r="AU256" s="152" t="s">
        <v>88</v>
      </c>
      <c r="AV256" s="12" t="s">
        <v>86</v>
      </c>
      <c r="AW256" s="12" t="s">
        <v>33</v>
      </c>
      <c r="AX256" s="12" t="s">
        <v>78</v>
      </c>
      <c r="AY256" s="152" t="s">
        <v>141</v>
      </c>
    </row>
    <row r="257" spans="2:51" s="12" customFormat="1" ht="11.25">
      <c r="B257" s="151"/>
      <c r="D257" s="145" t="s">
        <v>154</v>
      </c>
      <c r="E257" s="152" t="s">
        <v>1</v>
      </c>
      <c r="F257" s="153" t="s">
        <v>280</v>
      </c>
      <c r="H257" s="152" t="s">
        <v>1</v>
      </c>
      <c r="I257" s="154"/>
      <c r="L257" s="151"/>
      <c r="M257" s="155"/>
      <c r="T257" s="156"/>
      <c r="AT257" s="152" t="s">
        <v>154</v>
      </c>
      <c r="AU257" s="152" t="s">
        <v>88</v>
      </c>
      <c r="AV257" s="12" t="s">
        <v>86</v>
      </c>
      <c r="AW257" s="12" t="s">
        <v>33</v>
      </c>
      <c r="AX257" s="12" t="s">
        <v>78</v>
      </c>
      <c r="AY257" s="152" t="s">
        <v>141</v>
      </c>
    </row>
    <row r="258" spans="2:51" s="13" customFormat="1" ht="11.25">
      <c r="B258" s="157"/>
      <c r="D258" s="145" t="s">
        <v>154</v>
      </c>
      <c r="E258" s="158" t="s">
        <v>1</v>
      </c>
      <c r="F258" s="159" t="s">
        <v>281</v>
      </c>
      <c r="H258" s="160">
        <v>29.253</v>
      </c>
      <c r="I258" s="161"/>
      <c r="L258" s="157"/>
      <c r="M258" s="162"/>
      <c r="T258" s="163"/>
      <c r="AT258" s="158" t="s">
        <v>154</v>
      </c>
      <c r="AU258" s="158" t="s">
        <v>88</v>
      </c>
      <c r="AV258" s="13" t="s">
        <v>88</v>
      </c>
      <c r="AW258" s="13" t="s">
        <v>33</v>
      </c>
      <c r="AX258" s="13" t="s">
        <v>78</v>
      </c>
      <c r="AY258" s="158" t="s">
        <v>141</v>
      </c>
    </row>
    <row r="259" spans="2:51" s="12" customFormat="1" ht="22.5">
      <c r="B259" s="151"/>
      <c r="D259" s="145" t="s">
        <v>154</v>
      </c>
      <c r="E259" s="152" t="s">
        <v>1</v>
      </c>
      <c r="F259" s="153" t="s">
        <v>290</v>
      </c>
      <c r="H259" s="152" t="s">
        <v>1</v>
      </c>
      <c r="I259" s="154"/>
      <c r="L259" s="151"/>
      <c r="M259" s="155"/>
      <c r="T259" s="156"/>
      <c r="AT259" s="152" t="s">
        <v>154</v>
      </c>
      <c r="AU259" s="152" t="s">
        <v>88</v>
      </c>
      <c r="AV259" s="12" t="s">
        <v>86</v>
      </c>
      <c r="AW259" s="12" t="s">
        <v>33</v>
      </c>
      <c r="AX259" s="12" t="s">
        <v>78</v>
      </c>
      <c r="AY259" s="152" t="s">
        <v>141</v>
      </c>
    </row>
    <row r="260" spans="2:51" s="13" customFormat="1" ht="11.25">
      <c r="B260" s="157"/>
      <c r="D260" s="145" t="s">
        <v>154</v>
      </c>
      <c r="E260" s="158" t="s">
        <v>1</v>
      </c>
      <c r="F260" s="159" t="s">
        <v>159</v>
      </c>
      <c r="H260" s="160">
        <v>2</v>
      </c>
      <c r="I260" s="161"/>
      <c r="L260" s="157"/>
      <c r="M260" s="162"/>
      <c r="T260" s="163"/>
      <c r="AT260" s="158" t="s">
        <v>154</v>
      </c>
      <c r="AU260" s="158" t="s">
        <v>88</v>
      </c>
      <c r="AV260" s="13" t="s">
        <v>88</v>
      </c>
      <c r="AW260" s="13" t="s">
        <v>33</v>
      </c>
      <c r="AX260" s="13" t="s">
        <v>78</v>
      </c>
      <c r="AY260" s="158" t="s">
        <v>141</v>
      </c>
    </row>
    <row r="261" spans="2:51" s="14" customFormat="1" ht="11.25">
      <c r="B261" s="164"/>
      <c r="D261" s="145" t="s">
        <v>154</v>
      </c>
      <c r="E261" s="165" t="s">
        <v>1</v>
      </c>
      <c r="F261" s="166" t="s">
        <v>160</v>
      </c>
      <c r="H261" s="167">
        <v>40.653</v>
      </c>
      <c r="I261" s="168"/>
      <c r="L261" s="164"/>
      <c r="M261" s="169"/>
      <c r="T261" s="170"/>
      <c r="AT261" s="165" t="s">
        <v>154</v>
      </c>
      <c r="AU261" s="165" t="s">
        <v>88</v>
      </c>
      <c r="AV261" s="14" t="s">
        <v>148</v>
      </c>
      <c r="AW261" s="14" t="s">
        <v>33</v>
      </c>
      <c r="AX261" s="14" t="s">
        <v>86</v>
      </c>
      <c r="AY261" s="165" t="s">
        <v>141</v>
      </c>
    </row>
    <row r="262" spans="2:51" s="13" customFormat="1" ht="11.25">
      <c r="B262" s="157"/>
      <c r="D262" s="145" t="s">
        <v>154</v>
      </c>
      <c r="F262" s="159" t="s">
        <v>291</v>
      </c>
      <c r="H262" s="160">
        <v>101.633</v>
      </c>
      <c r="I262" s="161"/>
      <c r="L262" s="157"/>
      <c r="M262" s="162"/>
      <c r="T262" s="163"/>
      <c r="AT262" s="158" t="s">
        <v>154</v>
      </c>
      <c r="AU262" s="158" t="s">
        <v>88</v>
      </c>
      <c r="AV262" s="13" t="s">
        <v>88</v>
      </c>
      <c r="AW262" s="13" t="s">
        <v>3</v>
      </c>
      <c r="AX262" s="13" t="s">
        <v>86</v>
      </c>
      <c r="AY262" s="158" t="s">
        <v>141</v>
      </c>
    </row>
    <row r="263" spans="2:63" s="11" customFormat="1" ht="22.9" customHeight="1">
      <c r="B263" s="119"/>
      <c r="D263" s="120" t="s">
        <v>77</v>
      </c>
      <c r="E263" s="129" t="s">
        <v>148</v>
      </c>
      <c r="F263" s="129" t="s">
        <v>292</v>
      </c>
      <c r="I263" s="122"/>
      <c r="J263" s="130">
        <f>BK263</f>
        <v>0</v>
      </c>
      <c r="L263" s="119"/>
      <c r="M263" s="124"/>
      <c r="P263" s="125">
        <f>SUM(P264:P305)</f>
        <v>0</v>
      </c>
      <c r="R263" s="125">
        <f>SUM(R264:R305)</f>
        <v>39.01250648</v>
      </c>
      <c r="T263" s="126">
        <f>SUM(T264:T305)</f>
        <v>0</v>
      </c>
      <c r="AR263" s="120" t="s">
        <v>140</v>
      </c>
      <c r="AT263" s="127" t="s">
        <v>77</v>
      </c>
      <c r="AU263" s="127" t="s">
        <v>86</v>
      </c>
      <c r="AY263" s="120" t="s">
        <v>141</v>
      </c>
      <c r="BK263" s="128">
        <f>SUM(BK264:BK305)</f>
        <v>0</v>
      </c>
    </row>
    <row r="264" spans="2:65" s="1" customFormat="1" ht="24.2" customHeight="1">
      <c r="B264" s="131"/>
      <c r="C264" s="132" t="s">
        <v>293</v>
      </c>
      <c r="D264" s="132" t="s">
        <v>143</v>
      </c>
      <c r="E264" s="133" t="s">
        <v>294</v>
      </c>
      <c r="F264" s="134" t="s">
        <v>295</v>
      </c>
      <c r="G264" s="135" t="s">
        <v>146</v>
      </c>
      <c r="H264" s="136">
        <v>2.1</v>
      </c>
      <c r="I264" s="137"/>
      <c r="J264" s="138">
        <f>ROUND(I264*H264,2)</f>
        <v>0</v>
      </c>
      <c r="K264" s="134" t="s">
        <v>147</v>
      </c>
      <c r="L264" s="31"/>
      <c r="M264" s="139" t="s">
        <v>1</v>
      </c>
      <c r="N264" s="140" t="s">
        <v>43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AR264" s="143" t="s">
        <v>148</v>
      </c>
      <c r="AT264" s="143" t="s">
        <v>143</v>
      </c>
      <c r="AU264" s="143" t="s">
        <v>88</v>
      </c>
      <c r="AY264" s="16" t="s">
        <v>141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6" t="s">
        <v>86</v>
      </c>
      <c r="BK264" s="144">
        <f>ROUND(I264*H264,2)</f>
        <v>0</v>
      </c>
      <c r="BL264" s="16" t="s">
        <v>148</v>
      </c>
      <c r="BM264" s="143" t="s">
        <v>296</v>
      </c>
    </row>
    <row r="265" spans="2:47" s="1" customFormat="1" ht="29.25">
      <c r="B265" s="31"/>
      <c r="D265" s="145" t="s">
        <v>150</v>
      </c>
      <c r="F265" s="146" t="s">
        <v>297</v>
      </c>
      <c r="I265" s="147"/>
      <c r="L265" s="31"/>
      <c r="M265" s="148"/>
      <c r="T265" s="55"/>
      <c r="AT265" s="16" t="s">
        <v>150</v>
      </c>
      <c r="AU265" s="16" t="s">
        <v>88</v>
      </c>
    </row>
    <row r="266" spans="2:47" s="1" customFormat="1" ht="11.25">
      <c r="B266" s="31"/>
      <c r="D266" s="149" t="s">
        <v>152</v>
      </c>
      <c r="F266" s="150" t="s">
        <v>298</v>
      </c>
      <c r="I266" s="147"/>
      <c r="L266" s="31"/>
      <c r="M266" s="148"/>
      <c r="T266" s="55"/>
      <c r="AT266" s="16" t="s">
        <v>152</v>
      </c>
      <c r="AU266" s="16" t="s">
        <v>88</v>
      </c>
    </row>
    <row r="267" spans="2:51" s="12" customFormat="1" ht="11.25">
      <c r="B267" s="151"/>
      <c r="D267" s="145" t="s">
        <v>154</v>
      </c>
      <c r="E267" s="152" t="s">
        <v>1</v>
      </c>
      <c r="F267" s="153" t="s">
        <v>155</v>
      </c>
      <c r="H267" s="152" t="s">
        <v>1</v>
      </c>
      <c r="I267" s="154"/>
      <c r="L267" s="151"/>
      <c r="M267" s="155"/>
      <c r="T267" s="156"/>
      <c r="AT267" s="152" t="s">
        <v>154</v>
      </c>
      <c r="AU267" s="152" t="s">
        <v>88</v>
      </c>
      <c r="AV267" s="12" t="s">
        <v>86</v>
      </c>
      <c r="AW267" s="12" t="s">
        <v>33</v>
      </c>
      <c r="AX267" s="12" t="s">
        <v>78</v>
      </c>
      <c r="AY267" s="152" t="s">
        <v>141</v>
      </c>
    </row>
    <row r="268" spans="2:51" s="12" customFormat="1" ht="11.25">
      <c r="B268" s="151"/>
      <c r="D268" s="145" t="s">
        <v>154</v>
      </c>
      <c r="E268" s="152" t="s">
        <v>1</v>
      </c>
      <c r="F268" s="153" t="s">
        <v>299</v>
      </c>
      <c r="H268" s="152" t="s">
        <v>1</v>
      </c>
      <c r="I268" s="154"/>
      <c r="L268" s="151"/>
      <c r="M268" s="155"/>
      <c r="T268" s="156"/>
      <c r="AT268" s="152" t="s">
        <v>154</v>
      </c>
      <c r="AU268" s="152" t="s">
        <v>88</v>
      </c>
      <c r="AV268" s="12" t="s">
        <v>86</v>
      </c>
      <c r="AW268" s="12" t="s">
        <v>33</v>
      </c>
      <c r="AX268" s="12" t="s">
        <v>78</v>
      </c>
      <c r="AY268" s="152" t="s">
        <v>141</v>
      </c>
    </row>
    <row r="269" spans="2:51" s="12" customFormat="1" ht="11.25">
      <c r="B269" s="151"/>
      <c r="D269" s="145" t="s">
        <v>154</v>
      </c>
      <c r="E269" s="152" t="s">
        <v>1</v>
      </c>
      <c r="F269" s="153" t="s">
        <v>166</v>
      </c>
      <c r="H269" s="152" t="s">
        <v>1</v>
      </c>
      <c r="I269" s="154"/>
      <c r="L269" s="151"/>
      <c r="M269" s="155"/>
      <c r="T269" s="156"/>
      <c r="AT269" s="152" t="s">
        <v>154</v>
      </c>
      <c r="AU269" s="152" t="s">
        <v>88</v>
      </c>
      <c r="AV269" s="12" t="s">
        <v>86</v>
      </c>
      <c r="AW269" s="12" t="s">
        <v>33</v>
      </c>
      <c r="AX269" s="12" t="s">
        <v>78</v>
      </c>
      <c r="AY269" s="152" t="s">
        <v>141</v>
      </c>
    </row>
    <row r="270" spans="2:51" s="12" customFormat="1" ht="11.25">
      <c r="B270" s="151"/>
      <c r="D270" s="145" t="s">
        <v>154</v>
      </c>
      <c r="E270" s="152" t="s">
        <v>1</v>
      </c>
      <c r="F270" s="153" t="s">
        <v>300</v>
      </c>
      <c r="H270" s="152" t="s">
        <v>1</v>
      </c>
      <c r="I270" s="154"/>
      <c r="L270" s="151"/>
      <c r="M270" s="155"/>
      <c r="T270" s="156"/>
      <c r="AT270" s="152" t="s">
        <v>154</v>
      </c>
      <c r="AU270" s="152" t="s">
        <v>88</v>
      </c>
      <c r="AV270" s="12" t="s">
        <v>86</v>
      </c>
      <c r="AW270" s="12" t="s">
        <v>33</v>
      </c>
      <c r="AX270" s="12" t="s">
        <v>78</v>
      </c>
      <c r="AY270" s="152" t="s">
        <v>141</v>
      </c>
    </row>
    <row r="271" spans="2:51" s="13" customFormat="1" ht="11.25">
      <c r="B271" s="157"/>
      <c r="D271" s="145" t="s">
        <v>154</v>
      </c>
      <c r="E271" s="158" t="s">
        <v>1</v>
      </c>
      <c r="F271" s="159" t="s">
        <v>301</v>
      </c>
      <c r="H271" s="160">
        <v>2.1</v>
      </c>
      <c r="I271" s="161"/>
      <c r="L271" s="157"/>
      <c r="M271" s="162"/>
      <c r="T271" s="163"/>
      <c r="AT271" s="158" t="s">
        <v>154</v>
      </c>
      <c r="AU271" s="158" t="s">
        <v>88</v>
      </c>
      <c r="AV271" s="13" t="s">
        <v>88</v>
      </c>
      <c r="AW271" s="13" t="s">
        <v>33</v>
      </c>
      <c r="AX271" s="13" t="s">
        <v>78</v>
      </c>
      <c r="AY271" s="158" t="s">
        <v>141</v>
      </c>
    </row>
    <row r="272" spans="2:51" s="14" customFormat="1" ht="11.25">
      <c r="B272" s="164"/>
      <c r="D272" s="145" t="s">
        <v>154</v>
      </c>
      <c r="E272" s="165" t="s">
        <v>1</v>
      </c>
      <c r="F272" s="166" t="s">
        <v>160</v>
      </c>
      <c r="H272" s="167">
        <v>2.1</v>
      </c>
      <c r="I272" s="168"/>
      <c r="L272" s="164"/>
      <c r="M272" s="169"/>
      <c r="T272" s="170"/>
      <c r="AT272" s="165" t="s">
        <v>154</v>
      </c>
      <c r="AU272" s="165" t="s">
        <v>88</v>
      </c>
      <c r="AV272" s="14" t="s">
        <v>148</v>
      </c>
      <c r="AW272" s="14" t="s">
        <v>33</v>
      </c>
      <c r="AX272" s="14" t="s">
        <v>86</v>
      </c>
      <c r="AY272" s="165" t="s">
        <v>141</v>
      </c>
    </row>
    <row r="273" spans="2:65" s="1" customFormat="1" ht="24.2" customHeight="1">
      <c r="B273" s="131"/>
      <c r="C273" s="132" t="s">
        <v>302</v>
      </c>
      <c r="D273" s="132" t="s">
        <v>143</v>
      </c>
      <c r="E273" s="133" t="s">
        <v>303</v>
      </c>
      <c r="F273" s="134" t="s">
        <v>304</v>
      </c>
      <c r="G273" s="135" t="s">
        <v>211</v>
      </c>
      <c r="H273" s="136">
        <v>0.024</v>
      </c>
      <c r="I273" s="137"/>
      <c r="J273" s="138">
        <f>ROUND(I273*H273,2)</f>
        <v>0</v>
      </c>
      <c r="K273" s="134" t="s">
        <v>147</v>
      </c>
      <c r="L273" s="31"/>
      <c r="M273" s="139" t="s">
        <v>1</v>
      </c>
      <c r="N273" s="140" t="s">
        <v>43</v>
      </c>
      <c r="P273" s="141">
        <f>O273*H273</f>
        <v>0</v>
      </c>
      <c r="Q273" s="141">
        <v>1.06277</v>
      </c>
      <c r="R273" s="141">
        <f>Q273*H273</f>
        <v>0.02550648</v>
      </c>
      <c r="S273" s="141">
        <v>0</v>
      </c>
      <c r="T273" s="142">
        <f>S273*H273</f>
        <v>0</v>
      </c>
      <c r="AR273" s="143" t="s">
        <v>148</v>
      </c>
      <c r="AT273" s="143" t="s">
        <v>143</v>
      </c>
      <c r="AU273" s="143" t="s">
        <v>88</v>
      </c>
      <c r="AY273" s="16" t="s">
        <v>141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6" t="s">
        <v>86</v>
      </c>
      <c r="BK273" s="144">
        <f>ROUND(I273*H273,2)</f>
        <v>0</v>
      </c>
      <c r="BL273" s="16" t="s">
        <v>148</v>
      </c>
      <c r="BM273" s="143" t="s">
        <v>305</v>
      </c>
    </row>
    <row r="274" spans="2:47" s="1" customFormat="1" ht="19.5">
      <c r="B274" s="31"/>
      <c r="D274" s="145" t="s">
        <v>150</v>
      </c>
      <c r="F274" s="146" t="s">
        <v>306</v>
      </c>
      <c r="I274" s="147"/>
      <c r="L274" s="31"/>
      <c r="M274" s="148"/>
      <c r="T274" s="55"/>
      <c r="AT274" s="16" t="s">
        <v>150</v>
      </c>
      <c r="AU274" s="16" t="s">
        <v>88</v>
      </c>
    </row>
    <row r="275" spans="2:47" s="1" customFormat="1" ht="11.25">
      <c r="B275" s="31"/>
      <c r="D275" s="149" t="s">
        <v>152</v>
      </c>
      <c r="F275" s="150" t="s">
        <v>307</v>
      </c>
      <c r="I275" s="147"/>
      <c r="L275" s="31"/>
      <c r="M275" s="148"/>
      <c r="T275" s="55"/>
      <c r="AT275" s="16" t="s">
        <v>152</v>
      </c>
      <c r="AU275" s="16" t="s">
        <v>88</v>
      </c>
    </row>
    <row r="276" spans="2:51" s="12" customFormat="1" ht="11.25">
      <c r="B276" s="151"/>
      <c r="D276" s="145" t="s">
        <v>154</v>
      </c>
      <c r="E276" s="152" t="s">
        <v>1</v>
      </c>
      <c r="F276" s="153" t="s">
        <v>155</v>
      </c>
      <c r="H276" s="152" t="s">
        <v>1</v>
      </c>
      <c r="I276" s="154"/>
      <c r="L276" s="151"/>
      <c r="M276" s="155"/>
      <c r="T276" s="156"/>
      <c r="AT276" s="152" t="s">
        <v>154</v>
      </c>
      <c r="AU276" s="152" t="s">
        <v>88</v>
      </c>
      <c r="AV276" s="12" t="s">
        <v>86</v>
      </c>
      <c r="AW276" s="12" t="s">
        <v>33</v>
      </c>
      <c r="AX276" s="12" t="s">
        <v>78</v>
      </c>
      <c r="AY276" s="152" t="s">
        <v>141</v>
      </c>
    </row>
    <row r="277" spans="2:51" s="12" customFormat="1" ht="11.25">
      <c r="B277" s="151"/>
      <c r="D277" s="145" t="s">
        <v>154</v>
      </c>
      <c r="E277" s="152" t="s">
        <v>1</v>
      </c>
      <c r="F277" s="153" t="s">
        <v>299</v>
      </c>
      <c r="H277" s="152" t="s">
        <v>1</v>
      </c>
      <c r="I277" s="154"/>
      <c r="L277" s="151"/>
      <c r="M277" s="155"/>
      <c r="T277" s="156"/>
      <c r="AT277" s="152" t="s">
        <v>154</v>
      </c>
      <c r="AU277" s="152" t="s">
        <v>88</v>
      </c>
      <c r="AV277" s="12" t="s">
        <v>86</v>
      </c>
      <c r="AW277" s="12" t="s">
        <v>33</v>
      </c>
      <c r="AX277" s="12" t="s">
        <v>78</v>
      </c>
      <c r="AY277" s="152" t="s">
        <v>141</v>
      </c>
    </row>
    <row r="278" spans="2:51" s="12" customFormat="1" ht="11.25">
      <c r="B278" s="151"/>
      <c r="D278" s="145" t="s">
        <v>154</v>
      </c>
      <c r="E278" s="152" t="s">
        <v>1</v>
      </c>
      <c r="F278" s="153" t="s">
        <v>166</v>
      </c>
      <c r="H278" s="152" t="s">
        <v>1</v>
      </c>
      <c r="I278" s="154"/>
      <c r="L278" s="151"/>
      <c r="M278" s="155"/>
      <c r="T278" s="156"/>
      <c r="AT278" s="152" t="s">
        <v>154</v>
      </c>
      <c r="AU278" s="152" t="s">
        <v>88</v>
      </c>
      <c r="AV278" s="12" t="s">
        <v>86</v>
      </c>
      <c r="AW278" s="12" t="s">
        <v>33</v>
      </c>
      <c r="AX278" s="12" t="s">
        <v>78</v>
      </c>
      <c r="AY278" s="152" t="s">
        <v>141</v>
      </c>
    </row>
    <row r="279" spans="2:51" s="12" customFormat="1" ht="11.25">
      <c r="B279" s="151"/>
      <c r="D279" s="145" t="s">
        <v>154</v>
      </c>
      <c r="E279" s="152" t="s">
        <v>1</v>
      </c>
      <c r="F279" s="153" t="s">
        <v>300</v>
      </c>
      <c r="H279" s="152" t="s">
        <v>1</v>
      </c>
      <c r="I279" s="154"/>
      <c r="L279" s="151"/>
      <c r="M279" s="155"/>
      <c r="T279" s="156"/>
      <c r="AT279" s="152" t="s">
        <v>154</v>
      </c>
      <c r="AU279" s="152" t="s">
        <v>88</v>
      </c>
      <c r="AV279" s="12" t="s">
        <v>86</v>
      </c>
      <c r="AW279" s="12" t="s">
        <v>33</v>
      </c>
      <c r="AX279" s="12" t="s">
        <v>78</v>
      </c>
      <c r="AY279" s="152" t="s">
        <v>141</v>
      </c>
    </row>
    <row r="280" spans="2:51" s="13" customFormat="1" ht="11.25">
      <c r="B280" s="157"/>
      <c r="D280" s="145" t="s">
        <v>154</v>
      </c>
      <c r="E280" s="158" t="s">
        <v>1</v>
      </c>
      <c r="F280" s="159" t="s">
        <v>308</v>
      </c>
      <c r="H280" s="160">
        <v>0.024</v>
      </c>
      <c r="I280" s="161"/>
      <c r="L280" s="157"/>
      <c r="M280" s="162"/>
      <c r="T280" s="163"/>
      <c r="AT280" s="158" t="s">
        <v>154</v>
      </c>
      <c r="AU280" s="158" t="s">
        <v>88</v>
      </c>
      <c r="AV280" s="13" t="s">
        <v>88</v>
      </c>
      <c r="AW280" s="13" t="s">
        <v>33</v>
      </c>
      <c r="AX280" s="13" t="s">
        <v>78</v>
      </c>
      <c r="AY280" s="158" t="s">
        <v>141</v>
      </c>
    </row>
    <row r="281" spans="2:51" s="14" customFormat="1" ht="11.25">
      <c r="B281" s="164"/>
      <c r="D281" s="145" t="s">
        <v>154</v>
      </c>
      <c r="E281" s="165" t="s">
        <v>1</v>
      </c>
      <c r="F281" s="166" t="s">
        <v>160</v>
      </c>
      <c r="H281" s="167">
        <v>0.024</v>
      </c>
      <c r="I281" s="168"/>
      <c r="L281" s="164"/>
      <c r="M281" s="169"/>
      <c r="T281" s="170"/>
      <c r="AT281" s="165" t="s">
        <v>154</v>
      </c>
      <c r="AU281" s="165" t="s">
        <v>88</v>
      </c>
      <c r="AV281" s="14" t="s">
        <v>148</v>
      </c>
      <c r="AW281" s="14" t="s">
        <v>33</v>
      </c>
      <c r="AX281" s="14" t="s">
        <v>86</v>
      </c>
      <c r="AY281" s="165" t="s">
        <v>141</v>
      </c>
    </row>
    <row r="282" spans="2:65" s="1" customFormat="1" ht="33" customHeight="1">
      <c r="B282" s="131"/>
      <c r="C282" s="132" t="s">
        <v>7</v>
      </c>
      <c r="D282" s="132" t="s">
        <v>143</v>
      </c>
      <c r="E282" s="133" t="s">
        <v>309</v>
      </c>
      <c r="F282" s="134" t="s">
        <v>310</v>
      </c>
      <c r="G282" s="135" t="s">
        <v>146</v>
      </c>
      <c r="H282" s="136">
        <v>0.54</v>
      </c>
      <c r="I282" s="137"/>
      <c r="J282" s="138">
        <f>ROUND(I282*H282,2)</f>
        <v>0</v>
      </c>
      <c r="K282" s="134" t="s">
        <v>147</v>
      </c>
      <c r="L282" s="31"/>
      <c r="M282" s="139" t="s">
        <v>1</v>
      </c>
      <c r="N282" s="140" t="s">
        <v>43</v>
      </c>
      <c r="P282" s="141">
        <f>O282*H282</f>
        <v>0</v>
      </c>
      <c r="Q282" s="141">
        <v>2.25</v>
      </c>
      <c r="R282" s="141">
        <f>Q282*H282</f>
        <v>1.215</v>
      </c>
      <c r="S282" s="141">
        <v>0</v>
      </c>
      <c r="T282" s="142">
        <f>S282*H282</f>
        <v>0</v>
      </c>
      <c r="AR282" s="143" t="s">
        <v>148</v>
      </c>
      <c r="AT282" s="143" t="s">
        <v>143</v>
      </c>
      <c r="AU282" s="143" t="s">
        <v>88</v>
      </c>
      <c r="AY282" s="16" t="s">
        <v>141</v>
      </c>
      <c r="BE282" s="144">
        <f>IF(N282="základní",J282,0)</f>
        <v>0</v>
      </c>
      <c r="BF282" s="144">
        <f>IF(N282="snížená",J282,0)</f>
        <v>0</v>
      </c>
      <c r="BG282" s="144">
        <f>IF(N282="zákl. přenesená",J282,0)</f>
        <v>0</v>
      </c>
      <c r="BH282" s="144">
        <f>IF(N282="sníž. přenesená",J282,0)</f>
        <v>0</v>
      </c>
      <c r="BI282" s="144">
        <f>IF(N282="nulová",J282,0)</f>
        <v>0</v>
      </c>
      <c r="BJ282" s="16" t="s">
        <v>86</v>
      </c>
      <c r="BK282" s="144">
        <f>ROUND(I282*H282,2)</f>
        <v>0</v>
      </c>
      <c r="BL282" s="16" t="s">
        <v>148</v>
      </c>
      <c r="BM282" s="143" t="s">
        <v>311</v>
      </c>
    </row>
    <row r="283" spans="2:47" s="1" customFormat="1" ht="29.25">
      <c r="B283" s="31"/>
      <c r="D283" s="145" t="s">
        <v>150</v>
      </c>
      <c r="F283" s="146" t="s">
        <v>312</v>
      </c>
      <c r="I283" s="147"/>
      <c r="L283" s="31"/>
      <c r="M283" s="148"/>
      <c r="T283" s="55"/>
      <c r="AT283" s="16" t="s">
        <v>150</v>
      </c>
      <c r="AU283" s="16" t="s">
        <v>88</v>
      </c>
    </row>
    <row r="284" spans="2:47" s="1" customFormat="1" ht="11.25">
      <c r="B284" s="31"/>
      <c r="D284" s="149" t="s">
        <v>152</v>
      </c>
      <c r="F284" s="150" t="s">
        <v>313</v>
      </c>
      <c r="I284" s="147"/>
      <c r="L284" s="31"/>
      <c r="M284" s="148"/>
      <c r="T284" s="55"/>
      <c r="AT284" s="16" t="s">
        <v>152</v>
      </c>
      <c r="AU284" s="16" t="s">
        <v>88</v>
      </c>
    </row>
    <row r="285" spans="2:51" s="12" customFormat="1" ht="11.25">
      <c r="B285" s="151"/>
      <c r="D285" s="145" t="s">
        <v>154</v>
      </c>
      <c r="E285" s="152" t="s">
        <v>1</v>
      </c>
      <c r="F285" s="153" t="s">
        <v>314</v>
      </c>
      <c r="H285" s="152" t="s">
        <v>1</v>
      </c>
      <c r="I285" s="154"/>
      <c r="L285" s="151"/>
      <c r="M285" s="155"/>
      <c r="T285" s="156"/>
      <c r="AT285" s="152" t="s">
        <v>154</v>
      </c>
      <c r="AU285" s="152" t="s">
        <v>88</v>
      </c>
      <c r="AV285" s="12" t="s">
        <v>86</v>
      </c>
      <c r="AW285" s="12" t="s">
        <v>33</v>
      </c>
      <c r="AX285" s="12" t="s">
        <v>78</v>
      </c>
      <c r="AY285" s="152" t="s">
        <v>141</v>
      </c>
    </row>
    <row r="286" spans="2:51" s="13" customFormat="1" ht="11.25">
      <c r="B286" s="157"/>
      <c r="D286" s="145" t="s">
        <v>154</v>
      </c>
      <c r="E286" s="158" t="s">
        <v>1</v>
      </c>
      <c r="F286" s="159" t="s">
        <v>315</v>
      </c>
      <c r="H286" s="160">
        <v>0.54</v>
      </c>
      <c r="I286" s="161"/>
      <c r="L286" s="157"/>
      <c r="M286" s="162"/>
      <c r="T286" s="163"/>
      <c r="AT286" s="158" t="s">
        <v>154</v>
      </c>
      <c r="AU286" s="158" t="s">
        <v>88</v>
      </c>
      <c r="AV286" s="13" t="s">
        <v>88</v>
      </c>
      <c r="AW286" s="13" t="s">
        <v>33</v>
      </c>
      <c r="AX286" s="13" t="s">
        <v>78</v>
      </c>
      <c r="AY286" s="158" t="s">
        <v>141</v>
      </c>
    </row>
    <row r="287" spans="2:51" s="14" customFormat="1" ht="11.25">
      <c r="B287" s="164"/>
      <c r="D287" s="145" t="s">
        <v>154</v>
      </c>
      <c r="E287" s="165" t="s">
        <v>1</v>
      </c>
      <c r="F287" s="166" t="s">
        <v>160</v>
      </c>
      <c r="H287" s="167">
        <v>0.54</v>
      </c>
      <c r="I287" s="168"/>
      <c r="L287" s="164"/>
      <c r="M287" s="169"/>
      <c r="T287" s="170"/>
      <c r="AT287" s="165" t="s">
        <v>154</v>
      </c>
      <c r="AU287" s="165" t="s">
        <v>88</v>
      </c>
      <c r="AV287" s="14" t="s">
        <v>148</v>
      </c>
      <c r="AW287" s="14" t="s">
        <v>33</v>
      </c>
      <c r="AX287" s="14" t="s">
        <v>86</v>
      </c>
      <c r="AY287" s="165" t="s">
        <v>141</v>
      </c>
    </row>
    <row r="288" spans="2:65" s="1" customFormat="1" ht="24.2" customHeight="1">
      <c r="B288" s="131"/>
      <c r="C288" s="132" t="s">
        <v>316</v>
      </c>
      <c r="D288" s="132" t="s">
        <v>143</v>
      </c>
      <c r="E288" s="133" t="s">
        <v>317</v>
      </c>
      <c r="F288" s="134" t="s">
        <v>318</v>
      </c>
      <c r="G288" s="135" t="s">
        <v>146</v>
      </c>
      <c r="H288" s="136">
        <v>3.85</v>
      </c>
      <c r="I288" s="137"/>
      <c r="J288" s="138">
        <f>ROUND(I288*H288,2)</f>
        <v>0</v>
      </c>
      <c r="K288" s="134" t="s">
        <v>178</v>
      </c>
      <c r="L288" s="31"/>
      <c r="M288" s="139" t="s">
        <v>1</v>
      </c>
      <c r="N288" s="140" t="s">
        <v>43</v>
      </c>
      <c r="P288" s="141">
        <f>O288*H288</f>
        <v>0</v>
      </c>
      <c r="Q288" s="141">
        <v>0</v>
      </c>
      <c r="R288" s="141">
        <f>Q288*H288</f>
        <v>0</v>
      </c>
      <c r="S288" s="141">
        <v>0</v>
      </c>
      <c r="T288" s="142">
        <f>S288*H288</f>
        <v>0</v>
      </c>
      <c r="AR288" s="143" t="s">
        <v>148</v>
      </c>
      <c r="AT288" s="143" t="s">
        <v>143</v>
      </c>
      <c r="AU288" s="143" t="s">
        <v>88</v>
      </c>
      <c r="AY288" s="16" t="s">
        <v>141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86</v>
      </c>
      <c r="BK288" s="144">
        <f>ROUND(I288*H288,2)</f>
        <v>0</v>
      </c>
      <c r="BL288" s="16" t="s">
        <v>148</v>
      </c>
      <c r="BM288" s="143" t="s">
        <v>319</v>
      </c>
    </row>
    <row r="289" spans="2:47" s="1" customFormat="1" ht="29.25">
      <c r="B289" s="31"/>
      <c r="D289" s="145" t="s">
        <v>150</v>
      </c>
      <c r="F289" s="146" t="s">
        <v>320</v>
      </c>
      <c r="I289" s="147"/>
      <c r="L289" s="31"/>
      <c r="M289" s="148"/>
      <c r="T289" s="55"/>
      <c r="AT289" s="16" t="s">
        <v>150</v>
      </c>
      <c r="AU289" s="16" t="s">
        <v>88</v>
      </c>
    </row>
    <row r="290" spans="2:51" s="12" customFormat="1" ht="11.25">
      <c r="B290" s="151"/>
      <c r="D290" s="145" t="s">
        <v>154</v>
      </c>
      <c r="E290" s="152" t="s">
        <v>1</v>
      </c>
      <c r="F290" s="153" t="s">
        <v>321</v>
      </c>
      <c r="H290" s="152" t="s">
        <v>1</v>
      </c>
      <c r="I290" s="154"/>
      <c r="L290" s="151"/>
      <c r="M290" s="155"/>
      <c r="T290" s="156"/>
      <c r="AT290" s="152" t="s">
        <v>154</v>
      </c>
      <c r="AU290" s="152" t="s">
        <v>88</v>
      </c>
      <c r="AV290" s="12" t="s">
        <v>86</v>
      </c>
      <c r="AW290" s="12" t="s">
        <v>33</v>
      </c>
      <c r="AX290" s="12" t="s">
        <v>78</v>
      </c>
      <c r="AY290" s="152" t="s">
        <v>141</v>
      </c>
    </row>
    <row r="291" spans="2:51" s="13" customFormat="1" ht="22.5">
      <c r="B291" s="157"/>
      <c r="D291" s="145" t="s">
        <v>154</v>
      </c>
      <c r="E291" s="158" t="s">
        <v>1</v>
      </c>
      <c r="F291" s="159" t="s">
        <v>322</v>
      </c>
      <c r="H291" s="160">
        <v>3.85</v>
      </c>
      <c r="I291" s="161"/>
      <c r="L291" s="157"/>
      <c r="M291" s="162"/>
      <c r="T291" s="163"/>
      <c r="AT291" s="158" t="s">
        <v>154</v>
      </c>
      <c r="AU291" s="158" t="s">
        <v>88</v>
      </c>
      <c r="AV291" s="13" t="s">
        <v>88</v>
      </c>
      <c r="AW291" s="13" t="s">
        <v>33</v>
      </c>
      <c r="AX291" s="13" t="s">
        <v>78</v>
      </c>
      <c r="AY291" s="158" t="s">
        <v>141</v>
      </c>
    </row>
    <row r="292" spans="2:51" s="14" customFormat="1" ht="11.25">
      <c r="B292" s="164"/>
      <c r="D292" s="145" t="s">
        <v>154</v>
      </c>
      <c r="E292" s="165" t="s">
        <v>1</v>
      </c>
      <c r="F292" s="166" t="s">
        <v>160</v>
      </c>
      <c r="H292" s="167">
        <v>3.85</v>
      </c>
      <c r="I292" s="168"/>
      <c r="L292" s="164"/>
      <c r="M292" s="169"/>
      <c r="T292" s="170"/>
      <c r="AT292" s="165" t="s">
        <v>154</v>
      </c>
      <c r="AU292" s="165" t="s">
        <v>88</v>
      </c>
      <c r="AV292" s="14" t="s">
        <v>148</v>
      </c>
      <c r="AW292" s="14" t="s">
        <v>33</v>
      </c>
      <c r="AX292" s="14" t="s">
        <v>86</v>
      </c>
      <c r="AY292" s="165" t="s">
        <v>141</v>
      </c>
    </row>
    <row r="293" spans="2:65" s="1" customFormat="1" ht="24.2" customHeight="1">
      <c r="B293" s="131"/>
      <c r="C293" s="132" t="s">
        <v>323</v>
      </c>
      <c r="D293" s="132" t="s">
        <v>143</v>
      </c>
      <c r="E293" s="133" t="s">
        <v>324</v>
      </c>
      <c r="F293" s="134" t="s">
        <v>325</v>
      </c>
      <c r="G293" s="135" t="s">
        <v>231</v>
      </c>
      <c r="H293" s="136">
        <v>8.2</v>
      </c>
      <c r="I293" s="137"/>
      <c r="J293" s="138">
        <f>ROUND(I293*H293,2)</f>
        <v>0</v>
      </c>
      <c r="K293" s="134" t="s">
        <v>147</v>
      </c>
      <c r="L293" s="31"/>
      <c r="M293" s="139" t="s">
        <v>1</v>
      </c>
      <c r="N293" s="140" t="s">
        <v>43</v>
      </c>
      <c r="P293" s="141">
        <f>O293*H293</f>
        <v>0</v>
      </c>
      <c r="Q293" s="141">
        <v>0</v>
      </c>
      <c r="R293" s="141">
        <f>Q293*H293</f>
        <v>0</v>
      </c>
      <c r="S293" s="141">
        <v>0</v>
      </c>
      <c r="T293" s="142">
        <f>S293*H293</f>
        <v>0</v>
      </c>
      <c r="AR293" s="143" t="s">
        <v>148</v>
      </c>
      <c r="AT293" s="143" t="s">
        <v>143</v>
      </c>
      <c r="AU293" s="143" t="s">
        <v>88</v>
      </c>
      <c r="AY293" s="16" t="s">
        <v>141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6" t="s">
        <v>86</v>
      </c>
      <c r="BK293" s="144">
        <f>ROUND(I293*H293,2)</f>
        <v>0</v>
      </c>
      <c r="BL293" s="16" t="s">
        <v>148</v>
      </c>
      <c r="BM293" s="143" t="s">
        <v>326</v>
      </c>
    </row>
    <row r="294" spans="2:47" s="1" customFormat="1" ht="29.25">
      <c r="B294" s="31"/>
      <c r="D294" s="145" t="s">
        <v>150</v>
      </c>
      <c r="F294" s="146" t="s">
        <v>327</v>
      </c>
      <c r="I294" s="147"/>
      <c r="L294" s="31"/>
      <c r="M294" s="148"/>
      <c r="T294" s="55"/>
      <c r="AT294" s="16" t="s">
        <v>150</v>
      </c>
      <c r="AU294" s="16" t="s">
        <v>88</v>
      </c>
    </row>
    <row r="295" spans="2:47" s="1" customFormat="1" ht="11.25">
      <c r="B295" s="31"/>
      <c r="D295" s="149" t="s">
        <v>152</v>
      </c>
      <c r="F295" s="150" t="s">
        <v>328</v>
      </c>
      <c r="I295" s="147"/>
      <c r="L295" s="31"/>
      <c r="M295" s="148"/>
      <c r="T295" s="55"/>
      <c r="AT295" s="16" t="s">
        <v>152</v>
      </c>
      <c r="AU295" s="16" t="s">
        <v>88</v>
      </c>
    </row>
    <row r="296" spans="2:65" s="1" customFormat="1" ht="21.75" customHeight="1">
      <c r="B296" s="131"/>
      <c r="C296" s="132" t="s">
        <v>329</v>
      </c>
      <c r="D296" s="132" t="s">
        <v>143</v>
      </c>
      <c r="E296" s="133" t="s">
        <v>330</v>
      </c>
      <c r="F296" s="134" t="s">
        <v>331</v>
      </c>
      <c r="G296" s="135" t="s">
        <v>231</v>
      </c>
      <c r="H296" s="136">
        <v>38</v>
      </c>
      <c r="I296" s="137"/>
      <c r="J296" s="138">
        <f>ROUND(I296*H296,2)</f>
        <v>0</v>
      </c>
      <c r="K296" s="134" t="s">
        <v>178</v>
      </c>
      <c r="L296" s="31"/>
      <c r="M296" s="139" t="s">
        <v>1</v>
      </c>
      <c r="N296" s="140" t="s">
        <v>43</v>
      </c>
      <c r="P296" s="141">
        <f>O296*H296</f>
        <v>0</v>
      </c>
      <c r="Q296" s="141">
        <v>0.994</v>
      </c>
      <c r="R296" s="141">
        <f>Q296*H296</f>
        <v>37.772</v>
      </c>
      <c r="S296" s="141">
        <v>0</v>
      </c>
      <c r="T296" s="142">
        <f>S296*H296</f>
        <v>0</v>
      </c>
      <c r="AR296" s="143" t="s">
        <v>148</v>
      </c>
      <c r="AT296" s="143" t="s">
        <v>143</v>
      </c>
      <c r="AU296" s="143" t="s">
        <v>88</v>
      </c>
      <c r="AY296" s="16" t="s">
        <v>141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86</v>
      </c>
      <c r="BK296" s="144">
        <f>ROUND(I296*H296,2)</f>
        <v>0</v>
      </c>
      <c r="BL296" s="16" t="s">
        <v>148</v>
      </c>
      <c r="BM296" s="143" t="s">
        <v>332</v>
      </c>
    </row>
    <row r="297" spans="2:47" s="1" customFormat="1" ht="19.5">
      <c r="B297" s="31"/>
      <c r="D297" s="145" t="s">
        <v>150</v>
      </c>
      <c r="F297" s="146" t="s">
        <v>333</v>
      </c>
      <c r="I297" s="147"/>
      <c r="L297" s="31"/>
      <c r="M297" s="148"/>
      <c r="T297" s="55"/>
      <c r="AT297" s="16" t="s">
        <v>150</v>
      </c>
      <c r="AU297" s="16" t="s">
        <v>88</v>
      </c>
    </row>
    <row r="298" spans="2:51" s="12" customFormat="1" ht="11.25">
      <c r="B298" s="151"/>
      <c r="D298" s="145" t="s">
        <v>154</v>
      </c>
      <c r="E298" s="152" t="s">
        <v>1</v>
      </c>
      <c r="F298" s="153" t="s">
        <v>334</v>
      </c>
      <c r="H298" s="152" t="s">
        <v>1</v>
      </c>
      <c r="I298" s="154"/>
      <c r="L298" s="151"/>
      <c r="M298" s="155"/>
      <c r="T298" s="156"/>
      <c r="AT298" s="152" t="s">
        <v>154</v>
      </c>
      <c r="AU298" s="152" t="s">
        <v>88</v>
      </c>
      <c r="AV298" s="12" t="s">
        <v>86</v>
      </c>
      <c r="AW298" s="12" t="s">
        <v>33</v>
      </c>
      <c r="AX298" s="12" t="s">
        <v>78</v>
      </c>
      <c r="AY298" s="152" t="s">
        <v>141</v>
      </c>
    </row>
    <row r="299" spans="2:51" s="12" customFormat="1" ht="22.5">
      <c r="B299" s="151"/>
      <c r="D299" s="145" t="s">
        <v>154</v>
      </c>
      <c r="E299" s="152" t="s">
        <v>1</v>
      </c>
      <c r="F299" s="153" t="s">
        <v>335</v>
      </c>
      <c r="H299" s="152" t="s">
        <v>1</v>
      </c>
      <c r="I299" s="154"/>
      <c r="L299" s="151"/>
      <c r="M299" s="155"/>
      <c r="T299" s="156"/>
      <c r="AT299" s="152" t="s">
        <v>154</v>
      </c>
      <c r="AU299" s="152" t="s">
        <v>88</v>
      </c>
      <c r="AV299" s="12" t="s">
        <v>86</v>
      </c>
      <c r="AW299" s="12" t="s">
        <v>33</v>
      </c>
      <c r="AX299" s="12" t="s">
        <v>78</v>
      </c>
      <c r="AY299" s="152" t="s">
        <v>141</v>
      </c>
    </row>
    <row r="300" spans="2:51" s="13" customFormat="1" ht="11.25">
      <c r="B300" s="157"/>
      <c r="D300" s="145" t="s">
        <v>154</v>
      </c>
      <c r="E300" s="158" t="s">
        <v>1</v>
      </c>
      <c r="F300" s="159" t="s">
        <v>336</v>
      </c>
      <c r="H300" s="160">
        <v>18</v>
      </c>
      <c r="I300" s="161"/>
      <c r="L300" s="157"/>
      <c r="M300" s="162"/>
      <c r="T300" s="163"/>
      <c r="AT300" s="158" t="s">
        <v>154</v>
      </c>
      <c r="AU300" s="158" t="s">
        <v>88</v>
      </c>
      <c r="AV300" s="13" t="s">
        <v>88</v>
      </c>
      <c r="AW300" s="13" t="s">
        <v>33</v>
      </c>
      <c r="AX300" s="13" t="s">
        <v>78</v>
      </c>
      <c r="AY300" s="158" t="s">
        <v>141</v>
      </c>
    </row>
    <row r="301" spans="2:51" s="12" customFormat="1" ht="11.25">
      <c r="B301" s="151"/>
      <c r="D301" s="145" t="s">
        <v>154</v>
      </c>
      <c r="E301" s="152" t="s">
        <v>1</v>
      </c>
      <c r="F301" s="153" t="s">
        <v>155</v>
      </c>
      <c r="H301" s="152" t="s">
        <v>1</v>
      </c>
      <c r="I301" s="154"/>
      <c r="L301" s="151"/>
      <c r="M301" s="155"/>
      <c r="T301" s="156"/>
      <c r="AT301" s="152" t="s">
        <v>154</v>
      </c>
      <c r="AU301" s="152" t="s">
        <v>88</v>
      </c>
      <c r="AV301" s="12" t="s">
        <v>86</v>
      </c>
      <c r="AW301" s="12" t="s">
        <v>33</v>
      </c>
      <c r="AX301" s="12" t="s">
        <v>78</v>
      </c>
      <c r="AY301" s="152" t="s">
        <v>141</v>
      </c>
    </row>
    <row r="302" spans="2:51" s="12" customFormat="1" ht="11.25">
      <c r="B302" s="151"/>
      <c r="D302" s="145" t="s">
        <v>154</v>
      </c>
      <c r="E302" s="152" t="s">
        <v>1</v>
      </c>
      <c r="F302" s="153" t="s">
        <v>166</v>
      </c>
      <c r="H302" s="152" t="s">
        <v>1</v>
      </c>
      <c r="I302" s="154"/>
      <c r="L302" s="151"/>
      <c r="M302" s="155"/>
      <c r="T302" s="156"/>
      <c r="AT302" s="152" t="s">
        <v>154</v>
      </c>
      <c r="AU302" s="152" t="s">
        <v>88</v>
      </c>
      <c r="AV302" s="12" t="s">
        <v>86</v>
      </c>
      <c r="AW302" s="12" t="s">
        <v>33</v>
      </c>
      <c r="AX302" s="12" t="s">
        <v>78</v>
      </c>
      <c r="AY302" s="152" t="s">
        <v>141</v>
      </c>
    </row>
    <row r="303" spans="2:51" s="12" customFormat="1" ht="11.25">
      <c r="B303" s="151"/>
      <c r="D303" s="145" t="s">
        <v>154</v>
      </c>
      <c r="E303" s="152" t="s">
        <v>1</v>
      </c>
      <c r="F303" s="153" t="s">
        <v>337</v>
      </c>
      <c r="H303" s="152" t="s">
        <v>1</v>
      </c>
      <c r="I303" s="154"/>
      <c r="L303" s="151"/>
      <c r="M303" s="155"/>
      <c r="T303" s="156"/>
      <c r="AT303" s="152" t="s">
        <v>154</v>
      </c>
      <c r="AU303" s="152" t="s">
        <v>88</v>
      </c>
      <c r="AV303" s="12" t="s">
        <v>86</v>
      </c>
      <c r="AW303" s="12" t="s">
        <v>33</v>
      </c>
      <c r="AX303" s="12" t="s">
        <v>78</v>
      </c>
      <c r="AY303" s="152" t="s">
        <v>141</v>
      </c>
    </row>
    <row r="304" spans="2:51" s="13" customFormat="1" ht="11.25">
      <c r="B304" s="157"/>
      <c r="D304" s="145" t="s">
        <v>154</v>
      </c>
      <c r="E304" s="158" t="s">
        <v>1</v>
      </c>
      <c r="F304" s="159" t="s">
        <v>338</v>
      </c>
      <c r="H304" s="160">
        <v>20</v>
      </c>
      <c r="I304" s="161"/>
      <c r="L304" s="157"/>
      <c r="M304" s="162"/>
      <c r="T304" s="163"/>
      <c r="AT304" s="158" t="s">
        <v>154</v>
      </c>
      <c r="AU304" s="158" t="s">
        <v>88</v>
      </c>
      <c r="AV304" s="13" t="s">
        <v>88</v>
      </c>
      <c r="AW304" s="13" t="s">
        <v>33</v>
      </c>
      <c r="AX304" s="13" t="s">
        <v>78</v>
      </c>
      <c r="AY304" s="158" t="s">
        <v>141</v>
      </c>
    </row>
    <row r="305" spans="2:51" s="14" customFormat="1" ht="11.25">
      <c r="B305" s="164"/>
      <c r="D305" s="145" t="s">
        <v>154</v>
      </c>
      <c r="E305" s="165" t="s">
        <v>1</v>
      </c>
      <c r="F305" s="166" t="s">
        <v>160</v>
      </c>
      <c r="H305" s="167">
        <v>38</v>
      </c>
      <c r="I305" s="168"/>
      <c r="L305" s="164"/>
      <c r="M305" s="169"/>
      <c r="T305" s="170"/>
      <c r="AT305" s="165" t="s">
        <v>154</v>
      </c>
      <c r="AU305" s="165" t="s">
        <v>88</v>
      </c>
      <c r="AV305" s="14" t="s">
        <v>148</v>
      </c>
      <c r="AW305" s="14" t="s">
        <v>33</v>
      </c>
      <c r="AX305" s="14" t="s">
        <v>86</v>
      </c>
      <c r="AY305" s="165" t="s">
        <v>141</v>
      </c>
    </row>
    <row r="306" spans="2:63" s="11" customFormat="1" ht="22.9" customHeight="1">
      <c r="B306" s="119"/>
      <c r="D306" s="120" t="s">
        <v>77</v>
      </c>
      <c r="E306" s="129" t="s">
        <v>190</v>
      </c>
      <c r="F306" s="129" t="s">
        <v>339</v>
      </c>
      <c r="I306" s="122"/>
      <c r="J306" s="130">
        <f>BK306</f>
        <v>0</v>
      </c>
      <c r="L306" s="119"/>
      <c r="M306" s="124"/>
      <c r="P306" s="125">
        <f>SUM(P307:P318)</f>
        <v>0</v>
      </c>
      <c r="R306" s="125">
        <f>SUM(R307:R318)</f>
        <v>10.6811166</v>
      </c>
      <c r="T306" s="126">
        <f>SUM(T307:T318)</f>
        <v>0</v>
      </c>
      <c r="AR306" s="120" t="s">
        <v>140</v>
      </c>
      <c r="AT306" s="127" t="s">
        <v>77</v>
      </c>
      <c r="AU306" s="127" t="s">
        <v>86</v>
      </c>
      <c r="AY306" s="120" t="s">
        <v>141</v>
      </c>
      <c r="BK306" s="128">
        <f>SUM(BK307:BK318)</f>
        <v>0</v>
      </c>
    </row>
    <row r="307" spans="2:65" s="1" customFormat="1" ht="24.2" customHeight="1">
      <c r="B307" s="131"/>
      <c r="C307" s="132" t="s">
        <v>340</v>
      </c>
      <c r="D307" s="132" t="s">
        <v>143</v>
      </c>
      <c r="E307" s="133" t="s">
        <v>341</v>
      </c>
      <c r="F307" s="134" t="s">
        <v>342</v>
      </c>
      <c r="G307" s="135" t="s">
        <v>231</v>
      </c>
      <c r="H307" s="136">
        <v>72.38</v>
      </c>
      <c r="I307" s="137"/>
      <c r="J307" s="138">
        <f>ROUND(I307*H307,2)</f>
        <v>0</v>
      </c>
      <c r="K307" s="134" t="s">
        <v>147</v>
      </c>
      <c r="L307" s="31"/>
      <c r="M307" s="139" t="s">
        <v>1</v>
      </c>
      <c r="N307" s="140" t="s">
        <v>43</v>
      </c>
      <c r="P307" s="141">
        <f>O307*H307</f>
        <v>0</v>
      </c>
      <c r="Q307" s="141">
        <v>0.09153</v>
      </c>
      <c r="R307" s="141">
        <f>Q307*H307</f>
        <v>6.6249414</v>
      </c>
      <c r="S307" s="141">
        <v>0</v>
      </c>
      <c r="T307" s="142">
        <f>S307*H307</f>
        <v>0</v>
      </c>
      <c r="AR307" s="143" t="s">
        <v>148</v>
      </c>
      <c r="AT307" s="143" t="s">
        <v>143</v>
      </c>
      <c r="AU307" s="143" t="s">
        <v>88</v>
      </c>
      <c r="AY307" s="16" t="s">
        <v>141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6" t="s">
        <v>86</v>
      </c>
      <c r="BK307" s="144">
        <f>ROUND(I307*H307,2)</f>
        <v>0</v>
      </c>
      <c r="BL307" s="16" t="s">
        <v>148</v>
      </c>
      <c r="BM307" s="143" t="s">
        <v>343</v>
      </c>
    </row>
    <row r="308" spans="2:47" s="1" customFormat="1" ht="29.25">
      <c r="B308" s="31"/>
      <c r="D308" s="145" t="s">
        <v>150</v>
      </c>
      <c r="F308" s="146" t="s">
        <v>344</v>
      </c>
      <c r="I308" s="147"/>
      <c r="L308" s="31"/>
      <c r="M308" s="148"/>
      <c r="T308" s="55"/>
      <c r="AT308" s="16" t="s">
        <v>150</v>
      </c>
      <c r="AU308" s="16" t="s">
        <v>88</v>
      </c>
    </row>
    <row r="309" spans="2:47" s="1" customFormat="1" ht="11.25">
      <c r="B309" s="31"/>
      <c r="D309" s="149" t="s">
        <v>152</v>
      </c>
      <c r="F309" s="150" t="s">
        <v>345</v>
      </c>
      <c r="I309" s="147"/>
      <c r="L309" s="31"/>
      <c r="M309" s="148"/>
      <c r="T309" s="55"/>
      <c r="AT309" s="16" t="s">
        <v>152</v>
      </c>
      <c r="AU309" s="16" t="s">
        <v>88</v>
      </c>
    </row>
    <row r="310" spans="2:51" s="12" customFormat="1" ht="11.25">
      <c r="B310" s="151"/>
      <c r="D310" s="145" t="s">
        <v>154</v>
      </c>
      <c r="E310" s="152" t="s">
        <v>1</v>
      </c>
      <c r="F310" s="153" t="s">
        <v>276</v>
      </c>
      <c r="H310" s="152" t="s">
        <v>1</v>
      </c>
      <c r="I310" s="154"/>
      <c r="L310" s="151"/>
      <c r="M310" s="155"/>
      <c r="T310" s="156"/>
      <c r="AT310" s="152" t="s">
        <v>154</v>
      </c>
      <c r="AU310" s="152" t="s">
        <v>88</v>
      </c>
      <c r="AV310" s="12" t="s">
        <v>86</v>
      </c>
      <c r="AW310" s="12" t="s">
        <v>33</v>
      </c>
      <c r="AX310" s="12" t="s">
        <v>78</v>
      </c>
      <c r="AY310" s="152" t="s">
        <v>141</v>
      </c>
    </row>
    <row r="311" spans="2:51" s="13" customFormat="1" ht="11.25">
      <c r="B311" s="157"/>
      <c r="D311" s="145" t="s">
        <v>154</v>
      </c>
      <c r="E311" s="158" t="s">
        <v>1</v>
      </c>
      <c r="F311" s="159" t="s">
        <v>346</v>
      </c>
      <c r="H311" s="160">
        <v>72.38</v>
      </c>
      <c r="I311" s="161"/>
      <c r="L311" s="157"/>
      <c r="M311" s="162"/>
      <c r="T311" s="163"/>
      <c r="AT311" s="158" t="s">
        <v>154</v>
      </c>
      <c r="AU311" s="158" t="s">
        <v>88</v>
      </c>
      <c r="AV311" s="13" t="s">
        <v>88</v>
      </c>
      <c r="AW311" s="13" t="s">
        <v>33</v>
      </c>
      <c r="AX311" s="13" t="s">
        <v>78</v>
      </c>
      <c r="AY311" s="158" t="s">
        <v>141</v>
      </c>
    </row>
    <row r="312" spans="2:51" s="14" customFormat="1" ht="11.25">
      <c r="B312" s="164"/>
      <c r="D312" s="145" t="s">
        <v>154</v>
      </c>
      <c r="E312" s="165" t="s">
        <v>1</v>
      </c>
      <c r="F312" s="166" t="s">
        <v>160</v>
      </c>
      <c r="H312" s="167">
        <v>72.38</v>
      </c>
      <c r="I312" s="168"/>
      <c r="L312" s="164"/>
      <c r="M312" s="169"/>
      <c r="T312" s="170"/>
      <c r="AT312" s="165" t="s">
        <v>154</v>
      </c>
      <c r="AU312" s="165" t="s">
        <v>88</v>
      </c>
      <c r="AV312" s="14" t="s">
        <v>148</v>
      </c>
      <c r="AW312" s="14" t="s">
        <v>33</v>
      </c>
      <c r="AX312" s="14" t="s">
        <v>86</v>
      </c>
      <c r="AY312" s="165" t="s">
        <v>141</v>
      </c>
    </row>
    <row r="313" spans="2:65" s="1" customFormat="1" ht="33" customHeight="1">
      <c r="B313" s="131"/>
      <c r="C313" s="132" t="s">
        <v>347</v>
      </c>
      <c r="D313" s="132" t="s">
        <v>143</v>
      </c>
      <c r="E313" s="133" t="s">
        <v>348</v>
      </c>
      <c r="F313" s="134" t="s">
        <v>349</v>
      </c>
      <c r="G313" s="135" t="s">
        <v>231</v>
      </c>
      <c r="H313" s="136">
        <v>31.02</v>
      </c>
      <c r="I313" s="137"/>
      <c r="J313" s="138">
        <f>ROUND(I313*H313,2)</f>
        <v>0</v>
      </c>
      <c r="K313" s="134" t="s">
        <v>147</v>
      </c>
      <c r="L313" s="31"/>
      <c r="M313" s="139" t="s">
        <v>1</v>
      </c>
      <c r="N313" s="140" t="s">
        <v>43</v>
      </c>
      <c r="P313" s="141">
        <f>O313*H313</f>
        <v>0</v>
      </c>
      <c r="Q313" s="141">
        <v>0.13076</v>
      </c>
      <c r="R313" s="141">
        <f>Q313*H313</f>
        <v>4.056175199999999</v>
      </c>
      <c r="S313" s="141">
        <v>0</v>
      </c>
      <c r="T313" s="142">
        <f>S313*H313</f>
        <v>0</v>
      </c>
      <c r="AR313" s="143" t="s">
        <v>148</v>
      </c>
      <c r="AT313" s="143" t="s">
        <v>143</v>
      </c>
      <c r="AU313" s="143" t="s">
        <v>88</v>
      </c>
      <c r="AY313" s="16" t="s">
        <v>141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6" t="s">
        <v>86</v>
      </c>
      <c r="BK313" s="144">
        <f>ROUND(I313*H313,2)</f>
        <v>0</v>
      </c>
      <c r="BL313" s="16" t="s">
        <v>148</v>
      </c>
      <c r="BM313" s="143" t="s">
        <v>350</v>
      </c>
    </row>
    <row r="314" spans="2:47" s="1" customFormat="1" ht="29.25">
      <c r="B314" s="31"/>
      <c r="D314" s="145" t="s">
        <v>150</v>
      </c>
      <c r="F314" s="146" t="s">
        <v>351</v>
      </c>
      <c r="I314" s="147"/>
      <c r="L314" s="31"/>
      <c r="M314" s="148"/>
      <c r="T314" s="55"/>
      <c r="AT314" s="16" t="s">
        <v>150</v>
      </c>
      <c r="AU314" s="16" t="s">
        <v>88</v>
      </c>
    </row>
    <row r="315" spans="2:47" s="1" customFormat="1" ht="11.25">
      <c r="B315" s="31"/>
      <c r="D315" s="149" t="s">
        <v>152</v>
      </c>
      <c r="F315" s="150" t="s">
        <v>352</v>
      </c>
      <c r="I315" s="147"/>
      <c r="L315" s="31"/>
      <c r="M315" s="148"/>
      <c r="T315" s="55"/>
      <c r="AT315" s="16" t="s">
        <v>152</v>
      </c>
      <c r="AU315" s="16" t="s">
        <v>88</v>
      </c>
    </row>
    <row r="316" spans="2:51" s="12" customFormat="1" ht="11.25">
      <c r="B316" s="151"/>
      <c r="D316" s="145" t="s">
        <v>154</v>
      </c>
      <c r="E316" s="152" t="s">
        <v>1</v>
      </c>
      <c r="F316" s="153" t="s">
        <v>276</v>
      </c>
      <c r="H316" s="152" t="s">
        <v>1</v>
      </c>
      <c r="I316" s="154"/>
      <c r="L316" s="151"/>
      <c r="M316" s="155"/>
      <c r="T316" s="156"/>
      <c r="AT316" s="152" t="s">
        <v>154</v>
      </c>
      <c r="AU316" s="152" t="s">
        <v>88</v>
      </c>
      <c r="AV316" s="12" t="s">
        <v>86</v>
      </c>
      <c r="AW316" s="12" t="s">
        <v>33</v>
      </c>
      <c r="AX316" s="12" t="s">
        <v>78</v>
      </c>
      <c r="AY316" s="152" t="s">
        <v>141</v>
      </c>
    </row>
    <row r="317" spans="2:51" s="13" customFormat="1" ht="11.25">
      <c r="B317" s="157"/>
      <c r="D317" s="145" t="s">
        <v>154</v>
      </c>
      <c r="E317" s="158" t="s">
        <v>1</v>
      </c>
      <c r="F317" s="159" t="s">
        <v>353</v>
      </c>
      <c r="H317" s="160">
        <v>31.02</v>
      </c>
      <c r="I317" s="161"/>
      <c r="L317" s="157"/>
      <c r="M317" s="162"/>
      <c r="T317" s="163"/>
      <c r="AT317" s="158" t="s">
        <v>154</v>
      </c>
      <c r="AU317" s="158" t="s">
        <v>88</v>
      </c>
      <c r="AV317" s="13" t="s">
        <v>88</v>
      </c>
      <c r="AW317" s="13" t="s">
        <v>33</v>
      </c>
      <c r="AX317" s="13" t="s">
        <v>78</v>
      </c>
      <c r="AY317" s="158" t="s">
        <v>141</v>
      </c>
    </row>
    <row r="318" spans="2:51" s="14" customFormat="1" ht="11.25">
      <c r="B318" s="164"/>
      <c r="D318" s="145" t="s">
        <v>154</v>
      </c>
      <c r="E318" s="165" t="s">
        <v>1</v>
      </c>
      <c r="F318" s="166" t="s">
        <v>160</v>
      </c>
      <c r="H318" s="167">
        <v>31.02</v>
      </c>
      <c r="I318" s="168"/>
      <c r="L318" s="164"/>
      <c r="M318" s="169"/>
      <c r="T318" s="170"/>
      <c r="AT318" s="165" t="s">
        <v>154</v>
      </c>
      <c r="AU318" s="165" t="s">
        <v>88</v>
      </c>
      <c r="AV318" s="14" t="s">
        <v>148</v>
      </c>
      <c r="AW318" s="14" t="s">
        <v>33</v>
      </c>
      <c r="AX318" s="14" t="s">
        <v>86</v>
      </c>
      <c r="AY318" s="165" t="s">
        <v>141</v>
      </c>
    </row>
    <row r="319" spans="2:63" s="11" customFormat="1" ht="22.9" customHeight="1">
      <c r="B319" s="119"/>
      <c r="D319" s="120" t="s">
        <v>77</v>
      </c>
      <c r="E319" s="129" t="s">
        <v>207</v>
      </c>
      <c r="F319" s="129" t="s">
        <v>354</v>
      </c>
      <c r="I319" s="122"/>
      <c r="J319" s="130">
        <f>BK319</f>
        <v>0</v>
      </c>
      <c r="L319" s="119"/>
      <c r="M319" s="124"/>
      <c r="P319" s="125">
        <f>SUM(P320:P354)</f>
        <v>0</v>
      </c>
      <c r="R319" s="125">
        <f>SUM(R320:R354)</f>
        <v>1.6775380999999998</v>
      </c>
      <c r="T319" s="126">
        <f>SUM(T320:T354)</f>
        <v>0</v>
      </c>
      <c r="AR319" s="120" t="s">
        <v>140</v>
      </c>
      <c r="AT319" s="127" t="s">
        <v>77</v>
      </c>
      <c r="AU319" s="127" t="s">
        <v>86</v>
      </c>
      <c r="AY319" s="120" t="s">
        <v>141</v>
      </c>
      <c r="BK319" s="128">
        <f>SUM(BK320:BK354)</f>
        <v>0</v>
      </c>
    </row>
    <row r="320" spans="2:65" s="1" customFormat="1" ht="16.5" customHeight="1">
      <c r="B320" s="131"/>
      <c r="C320" s="132" t="s">
        <v>355</v>
      </c>
      <c r="D320" s="132" t="s">
        <v>143</v>
      </c>
      <c r="E320" s="133" t="s">
        <v>356</v>
      </c>
      <c r="F320" s="134" t="s">
        <v>357</v>
      </c>
      <c r="G320" s="135" t="s">
        <v>358</v>
      </c>
      <c r="H320" s="136">
        <v>2</v>
      </c>
      <c r="I320" s="137"/>
      <c r="J320" s="138">
        <f>ROUND(I320*H320,2)</f>
        <v>0</v>
      </c>
      <c r="K320" s="134" t="s">
        <v>147</v>
      </c>
      <c r="L320" s="31"/>
      <c r="M320" s="139" t="s">
        <v>1</v>
      </c>
      <c r="N320" s="140" t="s">
        <v>43</v>
      </c>
      <c r="P320" s="141">
        <f>O320*H320</f>
        <v>0</v>
      </c>
      <c r="Q320" s="141">
        <v>0.00165</v>
      </c>
      <c r="R320" s="141">
        <f>Q320*H320</f>
        <v>0.0033</v>
      </c>
      <c r="S320" s="141">
        <v>0</v>
      </c>
      <c r="T320" s="142">
        <f>S320*H320</f>
        <v>0</v>
      </c>
      <c r="AR320" s="143" t="s">
        <v>148</v>
      </c>
      <c r="AT320" s="143" t="s">
        <v>143</v>
      </c>
      <c r="AU320" s="143" t="s">
        <v>88</v>
      </c>
      <c r="AY320" s="16" t="s">
        <v>141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6" t="s">
        <v>86</v>
      </c>
      <c r="BK320" s="144">
        <f>ROUND(I320*H320,2)</f>
        <v>0</v>
      </c>
      <c r="BL320" s="16" t="s">
        <v>148</v>
      </c>
      <c r="BM320" s="143" t="s">
        <v>359</v>
      </c>
    </row>
    <row r="321" spans="2:47" s="1" customFormat="1" ht="19.5">
      <c r="B321" s="31"/>
      <c r="D321" s="145" t="s">
        <v>150</v>
      </c>
      <c r="F321" s="146" t="s">
        <v>360</v>
      </c>
      <c r="I321" s="147"/>
      <c r="L321" s="31"/>
      <c r="M321" s="148"/>
      <c r="T321" s="55"/>
      <c r="AT321" s="16" t="s">
        <v>150</v>
      </c>
      <c r="AU321" s="16" t="s">
        <v>88</v>
      </c>
    </row>
    <row r="322" spans="2:47" s="1" customFormat="1" ht="11.25">
      <c r="B322" s="31"/>
      <c r="D322" s="149" t="s">
        <v>152</v>
      </c>
      <c r="F322" s="150" t="s">
        <v>361</v>
      </c>
      <c r="I322" s="147"/>
      <c r="L322" s="31"/>
      <c r="M322" s="148"/>
      <c r="T322" s="55"/>
      <c r="AT322" s="16" t="s">
        <v>152</v>
      </c>
      <c r="AU322" s="16" t="s">
        <v>88</v>
      </c>
    </row>
    <row r="323" spans="2:51" s="12" customFormat="1" ht="11.25">
      <c r="B323" s="151"/>
      <c r="D323" s="145" t="s">
        <v>154</v>
      </c>
      <c r="E323" s="152" t="s">
        <v>1</v>
      </c>
      <c r="F323" s="153" t="s">
        <v>155</v>
      </c>
      <c r="H323" s="152" t="s">
        <v>1</v>
      </c>
      <c r="I323" s="154"/>
      <c r="L323" s="151"/>
      <c r="M323" s="155"/>
      <c r="T323" s="156"/>
      <c r="AT323" s="152" t="s">
        <v>154</v>
      </c>
      <c r="AU323" s="152" t="s">
        <v>88</v>
      </c>
      <c r="AV323" s="12" t="s">
        <v>86</v>
      </c>
      <c r="AW323" s="12" t="s">
        <v>33</v>
      </c>
      <c r="AX323" s="12" t="s">
        <v>78</v>
      </c>
      <c r="AY323" s="152" t="s">
        <v>141</v>
      </c>
    </row>
    <row r="324" spans="2:51" s="12" customFormat="1" ht="11.25">
      <c r="B324" s="151"/>
      <c r="D324" s="145" t="s">
        <v>154</v>
      </c>
      <c r="E324" s="152" t="s">
        <v>1</v>
      </c>
      <c r="F324" s="153" t="s">
        <v>299</v>
      </c>
      <c r="H324" s="152" t="s">
        <v>1</v>
      </c>
      <c r="I324" s="154"/>
      <c r="L324" s="151"/>
      <c r="M324" s="155"/>
      <c r="T324" s="156"/>
      <c r="AT324" s="152" t="s">
        <v>154</v>
      </c>
      <c r="AU324" s="152" t="s">
        <v>88</v>
      </c>
      <c r="AV324" s="12" t="s">
        <v>86</v>
      </c>
      <c r="AW324" s="12" t="s">
        <v>33</v>
      </c>
      <c r="AX324" s="12" t="s">
        <v>78</v>
      </c>
      <c r="AY324" s="152" t="s">
        <v>141</v>
      </c>
    </row>
    <row r="325" spans="2:51" s="13" customFormat="1" ht="11.25">
      <c r="B325" s="157"/>
      <c r="D325" s="145" t="s">
        <v>154</v>
      </c>
      <c r="E325" s="158" t="s">
        <v>1</v>
      </c>
      <c r="F325" s="159" t="s">
        <v>362</v>
      </c>
      <c r="H325" s="160">
        <v>2</v>
      </c>
      <c r="I325" s="161"/>
      <c r="L325" s="157"/>
      <c r="M325" s="162"/>
      <c r="T325" s="163"/>
      <c r="AT325" s="158" t="s">
        <v>154</v>
      </c>
      <c r="AU325" s="158" t="s">
        <v>88</v>
      </c>
      <c r="AV325" s="13" t="s">
        <v>88</v>
      </c>
      <c r="AW325" s="13" t="s">
        <v>33</v>
      </c>
      <c r="AX325" s="13" t="s">
        <v>78</v>
      </c>
      <c r="AY325" s="158" t="s">
        <v>141</v>
      </c>
    </row>
    <row r="326" spans="2:51" s="14" customFormat="1" ht="11.25">
      <c r="B326" s="164"/>
      <c r="D326" s="145" t="s">
        <v>154</v>
      </c>
      <c r="E326" s="165" t="s">
        <v>1</v>
      </c>
      <c r="F326" s="166" t="s">
        <v>160</v>
      </c>
      <c r="H326" s="167">
        <v>2</v>
      </c>
      <c r="I326" s="168"/>
      <c r="L326" s="164"/>
      <c r="M326" s="169"/>
      <c r="T326" s="170"/>
      <c r="AT326" s="165" t="s">
        <v>154</v>
      </c>
      <c r="AU326" s="165" t="s">
        <v>88</v>
      </c>
      <c r="AV326" s="14" t="s">
        <v>148</v>
      </c>
      <c r="AW326" s="14" t="s">
        <v>33</v>
      </c>
      <c r="AX326" s="14" t="s">
        <v>86</v>
      </c>
      <c r="AY326" s="165" t="s">
        <v>141</v>
      </c>
    </row>
    <row r="327" spans="2:65" s="1" customFormat="1" ht="16.5" customHeight="1">
      <c r="B327" s="131"/>
      <c r="C327" s="171" t="s">
        <v>363</v>
      </c>
      <c r="D327" s="171" t="s">
        <v>208</v>
      </c>
      <c r="E327" s="172" t="s">
        <v>364</v>
      </c>
      <c r="F327" s="173" t="s">
        <v>365</v>
      </c>
      <c r="G327" s="174" t="s">
        <v>358</v>
      </c>
      <c r="H327" s="175">
        <v>2.02</v>
      </c>
      <c r="I327" s="176"/>
      <c r="J327" s="177">
        <f>ROUND(I327*H327,2)</f>
        <v>0</v>
      </c>
      <c r="K327" s="173" t="s">
        <v>147</v>
      </c>
      <c r="L327" s="178"/>
      <c r="M327" s="179" t="s">
        <v>1</v>
      </c>
      <c r="N327" s="180" t="s">
        <v>43</v>
      </c>
      <c r="P327" s="141">
        <f>O327*H327</f>
        <v>0</v>
      </c>
      <c r="Q327" s="141">
        <v>0.02</v>
      </c>
      <c r="R327" s="141">
        <f>Q327*H327</f>
        <v>0.0404</v>
      </c>
      <c r="S327" s="141">
        <v>0</v>
      </c>
      <c r="T327" s="142">
        <f>S327*H327</f>
        <v>0</v>
      </c>
      <c r="AR327" s="143" t="s">
        <v>207</v>
      </c>
      <c r="AT327" s="143" t="s">
        <v>208</v>
      </c>
      <c r="AU327" s="143" t="s">
        <v>88</v>
      </c>
      <c r="AY327" s="16" t="s">
        <v>141</v>
      </c>
      <c r="BE327" s="144">
        <f>IF(N327="základní",J327,0)</f>
        <v>0</v>
      </c>
      <c r="BF327" s="144">
        <f>IF(N327="snížená",J327,0)</f>
        <v>0</v>
      </c>
      <c r="BG327" s="144">
        <f>IF(N327="zákl. přenesená",J327,0)</f>
        <v>0</v>
      </c>
      <c r="BH327" s="144">
        <f>IF(N327="sníž. přenesená",J327,0)</f>
        <v>0</v>
      </c>
      <c r="BI327" s="144">
        <f>IF(N327="nulová",J327,0)</f>
        <v>0</v>
      </c>
      <c r="BJ327" s="16" t="s">
        <v>86</v>
      </c>
      <c r="BK327" s="144">
        <f>ROUND(I327*H327,2)</f>
        <v>0</v>
      </c>
      <c r="BL327" s="16" t="s">
        <v>148</v>
      </c>
      <c r="BM327" s="143" t="s">
        <v>366</v>
      </c>
    </row>
    <row r="328" spans="2:47" s="1" customFormat="1" ht="11.25">
      <c r="B328" s="31"/>
      <c r="D328" s="145" t="s">
        <v>150</v>
      </c>
      <c r="F328" s="146" t="s">
        <v>365</v>
      </c>
      <c r="I328" s="147"/>
      <c r="L328" s="31"/>
      <c r="M328" s="148"/>
      <c r="T328" s="55"/>
      <c r="AT328" s="16" t="s">
        <v>150</v>
      </c>
      <c r="AU328" s="16" t="s">
        <v>88</v>
      </c>
    </row>
    <row r="329" spans="2:51" s="13" customFormat="1" ht="11.25">
      <c r="B329" s="157"/>
      <c r="D329" s="145" t="s">
        <v>154</v>
      </c>
      <c r="F329" s="159" t="s">
        <v>367</v>
      </c>
      <c r="H329" s="160">
        <v>2.02</v>
      </c>
      <c r="I329" s="161"/>
      <c r="L329" s="157"/>
      <c r="M329" s="162"/>
      <c r="T329" s="163"/>
      <c r="AT329" s="158" t="s">
        <v>154</v>
      </c>
      <c r="AU329" s="158" t="s">
        <v>88</v>
      </c>
      <c r="AV329" s="13" t="s">
        <v>88</v>
      </c>
      <c r="AW329" s="13" t="s">
        <v>3</v>
      </c>
      <c r="AX329" s="13" t="s">
        <v>86</v>
      </c>
      <c r="AY329" s="158" t="s">
        <v>141</v>
      </c>
    </row>
    <row r="330" spans="2:65" s="1" customFormat="1" ht="16.5" customHeight="1">
      <c r="B330" s="131"/>
      <c r="C330" s="132" t="s">
        <v>368</v>
      </c>
      <c r="D330" s="132" t="s">
        <v>143</v>
      </c>
      <c r="E330" s="133" t="s">
        <v>369</v>
      </c>
      <c r="F330" s="134" t="s">
        <v>370</v>
      </c>
      <c r="G330" s="135" t="s">
        <v>245</v>
      </c>
      <c r="H330" s="136">
        <v>3</v>
      </c>
      <c r="I330" s="137"/>
      <c r="J330" s="138">
        <f>ROUND(I330*H330,2)</f>
        <v>0</v>
      </c>
      <c r="K330" s="134" t="s">
        <v>178</v>
      </c>
      <c r="L330" s="31"/>
      <c r="M330" s="139" t="s">
        <v>1</v>
      </c>
      <c r="N330" s="140" t="s">
        <v>43</v>
      </c>
      <c r="P330" s="141">
        <f>O330*H330</f>
        <v>0</v>
      </c>
      <c r="Q330" s="141">
        <v>0.016</v>
      </c>
      <c r="R330" s="141">
        <f>Q330*H330</f>
        <v>0.048</v>
      </c>
      <c r="S330" s="141">
        <v>0</v>
      </c>
      <c r="T330" s="142">
        <f>S330*H330</f>
        <v>0</v>
      </c>
      <c r="AR330" s="143" t="s">
        <v>148</v>
      </c>
      <c r="AT330" s="143" t="s">
        <v>143</v>
      </c>
      <c r="AU330" s="143" t="s">
        <v>88</v>
      </c>
      <c r="AY330" s="16" t="s">
        <v>141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6" t="s">
        <v>86</v>
      </c>
      <c r="BK330" s="144">
        <f>ROUND(I330*H330,2)</f>
        <v>0</v>
      </c>
      <c r="BL330" s="16" t="s">
        <v>148</v>
      </c>
      <c r="BM330" s="143" t="s">
        <v>371</v>
      </c>
    </row>
    <row r="331" spans="2:51" s="12" customFormat="1" ht="11.25">
      <c r="B331" s="151"/>
      <c r="D331" s="145" t="s">
        <v>154</v>
      </c>
      <c r="E331" s="152" t="s">
        <v>1</v>
      </c>
      <c r="F331" s="153" t="s">
        <v>155</v>
      </c>
      <c r="H331" s="152" t="s">
        <v>1</v>
      </c>
      <c r="I331" s="154"/>
      <c r="L331" s="151"/>
      <c r="M331" s="155"/>
      <c r="T331" s="156"/>
      <c r="AT331" s="152" t="s">
        <v>154</v>
      </c>
      <c r="AU331" s="152" t="s">
        <v>88</v>
      </c>
      <c r="AV331" s="12" t="s">
        <v>86</v>
      </c>
      <c r="AW331" s="12" t="s">
        <v>33</v>
      </c>
      <c r="AX331" s="12" t="s">
        <v>78</v>
      </c>
      <c r="AY331" s="152" t="s">
        <v>141</v>
      </c>
    </row>
    <row r="332" spans="2:51" s="12" customFormat="1" ht="11.25">
      <c r="B332" s="151"/>
      <c r="D332" s="145" t="s">
        <v>154</v>
      </c>
      <c r="E332" s="152" t="s">
        <v>1</v>
      </c>
      <c r="F332" s="153" t="s">
        <v>299</v>
      </c>
      <c r="H332" s="152" t="s">
        <v>1</v>
      </c>
      <c r="I332" s="154"/>
      <c r="L332" s="151"/>
      <c r="M332" s="155"/>
      <c r="T332" s="156"/>
      <c r="AT332" s="152" t="s">
        <v>154</v>
      </c>
      <c r="AU332" s="152" t="s">
        <v>88</v>
      </c>
      <c r="AV332" s="12" t="s">
        <v>86</v>
      </c>
      <c r="AW332" s="12" t="s">
        <v>33</v>
      </c>
      <c r="AX332" s="12" t="s">
        <v>78</v>
      </c>
      <c r="AY332" s="152" t="s">
        <v>141</v>
      </c>
    </row>
    <row r="333" spans="2:51" s="13" customFormat="1" ht="11.25">
      <c r="B333" s="157"/>
      <c r="D333" s="145" t="s">
        <v>154</v>
      </c>
      <c r="E333" s="158" t="s">
        <v>1</v>
      </c>
      <c r="F333" s="159" t="s">
        <v>169</v>
      </c>
      <c r="H333" s="160">
        <v>3</v>
      </c>
      <c r="I333" s="161"/>
      <c r="L333" s="157"/>
      <c r="M333" s="162"/>
      <c r="T333" s="163"/>
      <c r="AT333" s="158" t="s">
        <v>154</v>
      </c>
      <c r="AU333" s="158" t="s">
        <v>88</v>
      </c>
      <c r="AV333" s="13" t="s">
        <v>88</v>
      </c>
      <c r="AW333" s="13" t="s">
        <v>33</v>
      </c>
      <c r="AX333" s="13" t="s">
        <v>78</v>
      </c>
      <c r="AY333" s="158" t="s">
        <v>141</v>
      </c>
    </row>
    <row r="334" spans="2:51" s="14" customFormat="1" ht="11.25">
      <c r="B334" s="164"/>
      <c r="D334" s="145" t="s">
        <v>154</v>
      </c>
      <c r="E334" s="165" t="s">
        <v>1</v>
      </c>
      <c r="F334" s="166" t="s">
        <v>160</v>
      </c>
      <c r="H334" s="167">
        <v>3</v>
      </c>
      <c r="I334" s="168"/>
      <c r="L334" s="164"/>
      <c r="M334" s="169"/>
      <c r="T334" s="170"/>
      <c r="AT334" s="165" t="s">
        <v>154</v>
      </c>
      <c r="AU334" s="165" t="s">
        <v>88</v>
      </c>
      <c r="AV334" s="14" t="s">
        <v>148</v>
      </c>
      <c r="AW334" s="14" t="s">
        <v>33</v>
      </c>
      <c r="AX334" s="14" t="s">
        <v>86</v>
      </c>
      <c r="AY334" s="165" t="s">
        <v>141</v>
      </c>
    </row>
    <row r="335" spans="2:65" s="1" customFormat="1" ht="33" customHeight="1">
      <c r="B335" s="131"/>
      <c r="C335" s="132" t="s">
        <v>372</v>
      </c>
      <c r="D335" s="132" t="s">
        <v>143</v>
      </c>
      <c r="E335" s="133" t="s">
        <v>373</v>
      </c>
      <c r="F335" s="134" t="s">
        <v>374</v>
      </c>
      <c r="G335" s="135" t="s">
        <v>146</v>
      </c>
      <c r="H335" s="136">
        <v>0.63</v>
      </c>
      <c r="I335" s="137"/>
      <c r="J335" s="138">
        <f>ROUND(I335*H335,2)</f>
        <v>0</v>
      </c>
      <c r="K335" s="134" t="s">
        <v>147</v>
      </c>
      <c r="L335" s="31"/>
      <c r="M335" s="139" t="s">
        <v>1</v>
      </c>
      <c r="N335" s="140" t="s">
        <v>43</v>
      </c>
      <c r="P335" s="141">
        <f>O335*H335</f>
        <v>0</v>
      </c>
      <c r="Q335" s="141">
        <v>2.50187</v>
      </c>
      <c r="R335" s="141">
        <f>Q335*H335</f>
        <v>1.5761781</v>
      </c>
      <c r="S335" s="141">
        <v>0</v>
      </c>
      <c r="T335" s="142">
        <f>S335*H335</f>
        <v>0</v>
      </c>
      <c r="AR335" s="143" t="s">
        <v>148</v>
      </c>
      <c r="AT335" s="143" t="s">
        <v>143</v>
      </c>
      <c r="AU335" s="143" t="s">
        <v>88</v>
      </c>
      <c r="AY335" s="16" t="s">
        <v>141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6" t="s">
        <v>86</v>
      </c>
      <c r="BK335" s="144">
        <f>ROUND(I335*H335,2)</f>
        <v>0</v>
      </c>
      <c r="BL335" s="16" t="s">
        <v>148</v>
      </c>
      <c r="BM335" s="143" t="s">
        <v>375</v>
      </c>
    </row>
    <row r="336" spans="2:47" s="1" customFormat="1" ht="19.5">
      <c r="B336" s="31"/>
      <c r="D336" s="145" t="s">
        <v>150</v>
      </c>
      <c r="F336" s="146" t="s">
        <v>376</v>
      </c>
      <c r="I336" s="147"/>
      <c r="L336" s="31"/>
      <c r="M336" s="148"/>
      <c r="T336" s="55"/>
      <c r="AT336" s="16" t="s">
        <v>150</v>
      </c>
      <c r="AU336" s="16" t="s">
        <v>88</v>
      </c>
    </row>
    <row r="337" spans="2:47" s="1" customFormat="1" ht="11.25">
      <c r="B337" s="31"/>
      <c r="D337" s="149" t="s">
        <v>152</v>
      </c>
      <c r="F337" s="150" t="s">
        <v>377</v>
      </c>
      <c r="I337" s="147"/>
      <c r="L337" s="31"/>
      <c r="M337" s="148"/>
      <c r="T337" s="55"/>
      <c r="AT337" s="16" t="s">
        <v>152</v>
      </c>
      <c r="AU337" s="16" t="s">
        <v>88</v>
      </c>
    </row>
    <row r="338" spans="2:51" s="12" customFormat="1" ht="11.25">
      <c r="B338" s="151"/>
      <c r="D338" s="145" t="s">
        <v>154</v>
      </c>
      <c r="E338" s="152" t="s">
        <v>1</v>
      </c>
      <c r="F338" s="153" t="s">
        <v>155</v>
      </c>
      <c r="H338" s="152" t="s">
        <v>1</v>
      </c>
      <c r="I338" s="154"/>
      <c r="L338" s="151"/>
      <c r="M338" s="155"/>
      <c r="T338" s="156"/>
      <c r="AT338" s="152" t="s">
        <v>154</v>
      </c>
      <c r="AU338" s="152" t="s">
        <v>88</v>
      </c>
      <c r="AV338" s="12" t="s">
        <v>86</v>
      </c>
      <c r="AW338" s="12" t="s">
        <v>33</v>
      </c>
      <c r="AX338" s="12" t="s">
        <v>78</v>
      </c>
      <c r="AY338" s="152" t="s">
        <v>141</v>
      </c>
    </row>
    <row r="339" spans="2:51" s="12" customFormat="1" ht="11.25">
      <c r="B339" s="151"/>
      <c r="D339" s="145" t="s">
        <v>154</v>
      </c>
      <c r="E339" s="152" t="s">
        <v>1</v>
      </c>
      <c r="F339" s="153" t="s">
        <v>299</v>
      </c>
      <c r="H339" s="152" t="s">
        <v>1</v>
      </c>
      <c r="I339" s="154"/>
      <c r="L339" s="151"/>
      <c r="M339" s="155"/>
      <c r="T339" s="156"/>
      <c r="AT339" s="152" t="s">
        <v>154</v>
      </c>
      <c r="AU339" s="152" t="s">
        <v>88</v>
      </c>
      <c r="AV339" s="12" t="s">
        <v>86</v>
      </c>
      <c r="AW339" s="12" t="s">
        <v>33</v>
      </c>
      <c r="AX339" s="12" t="s">
        <v>78</v>
      </c>
      <c r="AY339" s="152" t="s">
        <v>141</v>
      </c>
    </row>
    <row r="340" spans="2:51" s="12" customFormat="1" ht="11.25">
      <c r="B340" s="151"/>
      <c r="D340" s="145" t="s">
        <v>154</v>
      </c>
      <c r="E340" s="152" t="s">
        <v>1</v>
      </c>
      <c r="F340" s="153" t="s">
        <v>378</v>
      </c>
      <c r="H340" s="152" t="s">
        <v>1</v>
      </c>
      <c r="I340" s="154"/>
      <c r="L340" s="151"/>
      <c r="M340" s="155"/>
      <c r="T340" s="156"/>
      <c r="AT340" s="152" t="s">
        <v>154</v>
      </c>
      <c r="AU340" s="152" t="s">
        <v>88</v>
      </c>
      <c r="AV340" s="12" t="s">
        <v>86</v>
      </c>
      <c r="AW340" s="12" t="s">
        <v>33</v>
      </c>
      <c r="AX340" s="12" t="s">
        <v>78</v>
      </c>
      <c r="AY340" s="152" t="s">
        <v>141</v>
      </c>
    </row>
    <row r="341" spans="2:51" s="13" customFormat="1" ht="11.25">
      <c r="B341" s="157"/>
      <c r="D341" s="145" t="s">
        <v>154</v>
      </c>
      <c r="E341" s="158" t="s">
        <v>1</v>
      </c>
      <c r="F341" s="159" t="s">
        <v>379</v>
      </c>
      <c r="H341" s="160">
        <v>0.63</v>
      </c>
      <c r="I341" s="161"/>
      <c r="L341" s="157"/>
      <c r="M341" s="162"/>
      <c r="T341" s="163"/>
      <c r="AT341" s="158" t="s">
        <v>154</v>
      </c>
      <c r="AU341" s="158" t="s">
        <v>88</v>
      </c>
      <c r="AV341" s="13" t="s">
        <v>88</v>
      </c>
      <c r="AW341" s="13" t="s">
        <v>33</v>
      </c>
      <c r="AX341" s="13" t="s">
        <v>78</v>
      </c>
      <c r="AY341" s="158" t="s">
        <v>141</v>
      </c>
    </row>
    <row r="342" spans="2:51" s="14" customFormat="1" ht="11.25">
      <c r="B342" s="164"/>
      <c r="D342" s="145" t="s">
        <v>154</v>
      </c>
      <c r="E342" s="165" t="s">
        <v>1</v>
      </c>
      <c r="F342" s="166" t="s">
        <v>160</v>
      </c>
      <c r="H342" s="167">
        <v>0.63</v>
      </c>
      <c r="I342" s="168"/>
      <c r="L342" s="164"/>
      <c r="M342" s="169"/>
      <c r="T342" s="170"/>
      <c r="AT342" s="165" t="s">
        <v>154</v>
      </c>
      <c r="AU342" s="165" t="s">
        <v>88</v>
      </c>
      <c r="AV342" s="14" t="s">
        <v>148</v>
      </c>
      <c r="AW342" s="14" t="s">
        <v>33</v>
      </c>
      <c r="AX342" s="14" t="s">
        <v>86</v>
      </c>
      <c r="AY342" s="165" t="s">
        <v>141</v>
      </c>
    </row>
    <row r="343" spans="2:65" s="1" customFormat="1" ht="21.75" customHeight="1">
      <c r="B343" s="131"/>
      <c r="C343" s="132" t="s">
        <v>380</v>
      </c>
      <c r="D343" s="132" t="s">
        <v>143</v>
      </c>
      <c r="E343" s="133" t="s">
        <v>381</v>
      </c>
      <c r="F343" s="134" t="s">
        <v>382</v>
      </c>
      <c r="G343" s="135" t="s">
        <v>231</v>
      </c>
      <c r="H343" s="136">
        <v>2.1</v>
      </c>
      <c r="I343" s="137"/>
      <c r="J343" s="138">
        <f>ROUND(I343*H343,2)</f>
        <v>0</v>
      </c>
      <c r="K343" s="134" t="s">
        <v>147</v>
      </c>
      <c r="L343" s="31"/>
      <c r="M343" s="139" t="s">
        <v>1</v>
      </c>
      <c r="N343" s="140" t="s">
        <v>43</v>
      </c>
      <c r="P343" s="141">
        <f>O343*H343</f>
        <v>0</v>
      </c>
      <c r="Q343" s="141">
        <v>0.0046</v>
      </c>
      <c r="R343" s="141">
        <f>Q343*H343</f>
        <v>0.00966</v>
      </c>
      <c r="S343" s="141">
        <v>0</v>
      </c>
      <c r="T343" s="142">
        <f>S343*H343</f>
        <v>0</v>
      </c>
      <c r="AR343" s="143" t="s">
        <v>148</v>
      </c>
      <c r="AT343" s="143" t="s">
        <v>143</v>
      </c>
      <c r="AU343" s="143" t="s">
        <v>88</v>
      </c>
      <c r="AY343" s="16" t="s">
        <v>141</v>
      </c>
      <c r="BE343" s="144">
        <f>IF(N343="základní",J343,0)</f>
        <v>0</v>
      </c>
      <c r="BF343" s="144">
        <f>IF(N343="snížená",J343,0)</f>
        <v>0</v>
      </c>
      <c r="BG343" s="144">
        <f>IF(N343="zákl. přenesená",J343,0)</f>
        <v>0</v>
      </c>
      <c r="BH343" s="144">
        <f>IF(N343="sníž. přenesená",J343,0)</f>
        <v>0</v>
      </c>
      <c r="BI343" s="144">
        <f>IF(N343="nulová",J343,0)</f>
        <v>0</v>
      </c>
      <c r="BJ343" s="16" t="s">
        <v>86</v>
      </c>
      <c r="BK343" s="144">
        <f>ROUND(I343*H343,2)</f>
        <v>0</v>
      </c>
      <c r="BL343" s="16" t="s">
        <v>148</v>
      </c>
      <c r="BM343" s="143" t="s">
        <v>383</v>
      </c>
    </row>
    <row r="344" spans="2:47" s="1" customFormat="1" ht="11.25">
      <c r="B344" s="31"/>
      <c r="D344" s="145" t="s">
        <v>150</v>
      </c>
      <c r="F344" s="146" t="s">
        <v>384</v>
      </c>
      <c r="I344" s="147"/>
      <c r="L344" s="31"/>
      <c r="M344" s="148"/>
      <c r="T344" s="55"/>
      <c r="AT344" s="16" t="s">
        <v>150</v>
      </c>
      <c r="AU344" s="16" t="s">
        <v>88</v>
      </c>
    </row>
    <row r="345" spans="2:47" s="1" customFormat="1" ht="11.25">
      <c r="B345" s="31"/>
      <c r="D345" s="149" t="s">
        <v>152</v>
      </c>
      <c r="F345" s="150" t="s">
        <v>385</v>
      </c>
      <c r="I345" s="147"/>
      <c r="L345" s="31"/>
      <c r="M345" s="148"/>
      <c r="T345" s="55"/>
      <c r="AT345" s="16" t="s">
        <v>152</v>
      </c>
      <c r="AU345" s="16" t="s">
        <v>88</v>
      </c>
    </row>
    <row r="346" spans="2:51" s="12" customFormat="1" ht="11.25">
      <c r="B346" s="151"/>
      <c r="D346" s="145" t="s">
        <v>154</v>
      </c>
      <c r="E346" s="152" t="s">
        <v>1</v>
      </c>
      <c r="F346" s="153" t="s">
        <v>155</v>
      </c>
      <c r="H346" s="152" t="s">
        <v>1</v>
      </c>
      <c r="I346" s="154"/>
      <c r="L346" s="151"/>
      <c r="M346" s="155"/>
      <c r="T346" s="156"/>
      <c r="AT346" s="152" t="s">
        <v>154</v>
      </c>
      <c r="AU346" s="152" t="s">
        <v>88</v>
      </c>
      <c r="AV346" s="12" t="s">
        <v>86</v>
      </c>
      <c r="AW346" s="12" t="s">
        <v>33</v>
      </c>
      <c r="AX346" s="12" t="s">
        <v>78</v>
      </c>
      <c r="AY346" s="152" t="s">
        <v>141</v>
      </c>
    </row>
    <row r="347" spans="2:51" s="12" customFormat="1" ht="11.25">
      <c r="B347" s="151"/>
      <c r="D347" s="145" t="s">
        <v>154</v>
      </c>
      <c r="E347" s="152" t="s">
        <v>1</v>
      </c>
      <c r="F347" s="153" t="s">
        <v>299</v>
      </c>
      <c r="H347" s="152" t="s">
        <v>1</v>
      </c>
      <c r="I347" s="154"/>
      <c r="L347" s="151"/>
      <c r="M347" s="155"/>
      <c r="T347" s="156"/>
      <c r="AT347" s="152" t="s">
        <v>154</v>
      </c>
      <c r="AU347" s="152" t="s">
        <v>88</v>
      </c>
      <c r="AV347" s="12" t="s">
        <v>86</v>
      </c>
      <c r="AW347" s="12" t="s">
        <v>33</v>
      </c>
      <c r="AX347" s="12" t="s">
        <v>78</v>
      </c>
      <c r="AY347" s="152" t="s">
        <v>141</v>
      </c>
    </row>
    <row r="348" spans="2:51" s="12" customFormat="1" ht="11.25">
      <c r="B348" s="151"/>
      <c r="D348" s="145" t="s">
        <v>154</v>
      </c>
      <c r="E348" s="152" t="s">
        <v>1</v>
      </c>
      <c r="F348" s="153" t="s">
        <v>166</v>
      </c>
      <c r="H348" s="152" t="s">
        <v>1</v>
      </c>
      <c r="I348" s="154"/>
      <c r="L348" s="151"/>
      <c r="M348" s="155"/>
      <c r="T348" s="156"/>
      <c r="AT348" s="152" t="s">
        <v>154</v>
      </c>
      <c r="AU348" s="152" t="s">
        <v>88</v>
      </c>
      <c r="AV348" s="12" t="s">
        <v>86</v>
      </c>
      <c r="AW348" s="12" t="s">
        <v>33</v>
      </c>
      <c r="AX348" s="12" t="s">
        <v>78</v>
      </c>
      <c r="AY348" s="152" t="s">
        <v>141</v>
      </c>
    </row>
    <row r="349" spans="2:51" s="12" customFormat="1" ht="11.25">
      <c r="B349" s="151"/>
      <c r="D349" s="145" t="s">
        <v>154</v>
      </c>
      <c r="E349" s="152" t="s">
        <v>1</v>
      </c>
      <c r="F349" s="153" t="s">
        <v>386</v>
      </c>
      <c r="H349" s="152" t="s">
        <v>1</v>
      </c>
      <c r="I349" s="154"/>
      <c r="L349" s="151"/>
      <c r="M349" s="155"/>
      <c r="T349" s="156"/>
      <c r="AT349" s="152" t="s">
        <v>154</v>
      </c>
      <c r="AU349" s="152" t="s">
        <v>88</v>
      </c>
      <c r="AV349" s="12" t="s">
        <v>86</v>
      </c>
      <c r="AW349" s="12" t="s">
        <v>33</v>
      </c>
      <c r="AX349" s="12" t="s">
        <v>78</v>
      </c>
      <c r="AY349" s="152" t="s">
        <v>141</v>
      </c>
    </row>
    <row r="350" spans="2:51" s="13" customFormat="1" ht="11.25">
      <c r="B350" s="157"/>
      <c r="D350" s="145" t="s">
        <v>154</v>
      </c>
      <c r="E350" s="158" t="s">
        <v>1</v>
      </c>
      <c r="F350" s="159" t="s">
        <v>387</v>
      </c>
      <c r="H350" s="160">
        <v>2.1</v>
      </c>
      <c r="I350" s="161"/>
      <c r="L350" s="157"/>
      <c r="M350" s="162"/>
      <c r="T350" s="163"/>
      <c r="AT350" s="158" t="s">
        <v>154</v>
      </c>
      <c r="AU350" s="158" t="s">
        <v>88</v>
      </c>
      <c r="AV350" s="13" t="s">
        <v>88</v>
      </c>
      <c r="AW350" s="13" t="s">
        <v>33</v>
      </c>
      <c r="AX350" s="13" t="s">
        <v>78</v>
      </c>
      <c r="AY350" s="158" t="s">
        <v>141</v>
      </c>
    </row>
    <row r="351" spans="2:51" s="14" customFormat="1" ht="11.25">
      <c r="B351" s="164"/>
      <c r="D351" s="145" t="s">
        <v>154</v>
      </c>
      <c r="E351" s="165" t="s">
        <v>1</v>
      </c>
      <c r="F351" s="166" t="s">
        <v>160</v>
      </c>
      <c r="H351" s="167">
        <v>2.1</v>
      </c>
      <c r="I351" s="168"/>
      <c r="L351" s="164"/>
      <c r="M351" s="169"/>
      <c r="T351" s="170"/>
      <c r="AT351" s="165" t="s">
        <v>154</v>
      </c>
      <c r="AU351" s="165" t="s">
        <v>88</v>
      </c>
      <c r="AV351" s="14" t="s">
        <v>148</v>
      </c>
      <c r="AW351" s="14" t="s">
        <v>33</v>
      </c>
      <c r="AX351" s="14" t="s">
        <v>86</v>
      </c>
      <c r="AY351" s="165" t="s">
        <v>141</v>
      </c>
    </row>
    <row r="352" spans="2:65" s="1" customFormat="1" ht="24.2" customHeight="1">
      <c r="B352" s="131"/>
      <c r="C352" s="132" t="s">
        <v>388</v>
      </c>
      <c r="D352" s="132" t="s">
        <v>143</v>
      </c>
      <c r="E352" s="133" t="s">
        <v>389</v>
      </c>
      <c r="F352" s="134" t="s">
        <v>390</v>
      </c>
      <c r="G352" s="135" t="s">
        <v>231</v>
      </c>
      <c r="H352" s="136">
        <v>2.1</v>
      </c>
      <c r="I352" s="137"/>
      <c r="J352" s="138">
        <f>ROUND(I352*H352,2)</f>
        <v>0</v>
      </c>
      <c r="K352" s="134" t="s">
        <v>147</v>
      </c>
      <c r="L352" s="31"/>
      <c r="M352" s="139" t="s">
        <v>1</v>
      </c>
      <c r="N352" s="140" t="s">
        <v>43</v>
      </c>
      <c r="P352" s="141">
        <f>O352*H352</f>
        <v>0</v>
      </c>
      <c r="Q352" s="141">
        <v>0</v>
      </c>
      <c r="R352" s="141">
        <f>Q352*H352</f>
        <v>0</v>
      </c>
      <c r="S352" s="141">
        <v>0</v>
      </c>
      <c r="T352" s="142">
        <f>S352*H352</f>
        <v>0</v>
      </c>
      <c r="AR352" s="143" t="s">
        <v>148</v>
      </c>
      <c r="AT352" s="143" t="s">
        <v>143</v>
      </c>
      <c r="AU352" s="143" t="s">
        <v>88</v>
      </c>
      <c r="AY352" s="16" t="s">
        <v>141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6" t="s">
        <v>86</v>
      </c>
      <c r="BK352" s="144">
        <f>ROUND(I352*H352,2)</f>
        <v>0</v>
      </c>
      <c r="BL352" s="16" t="s">
        <v>148</v>
      </c>
      <c r="BM352" s="143" t="s">
        <v>391</v>
      </c>
    </row>
    <row r="353" spans="2:47" s="1" customFormat="1" ht="11.25">
      <c r="B353" s="31"/>
      <c r="D353" s="145" t="s">
        <v>150</v>
      </c>
      <c r="F353" s="146" t="s">
        <v>392</v>
      </c>
      <c r="I353" s="147"/>
      <c r="L353" s="31"/>
      <c r="M353" s="148"/>
      <c r="T353" s="55"/>
      <c r="AT353" s="16" t="s">
        <v>150</v>
      </c>
      <c r="AU353" s="16" t="s">
        <v>88</v>
      </c>
    </row>
    <row r="354" spans="2:47" s="1" customFormat="1" ht="11.25">
      <c r="B354" s="31"/>
      <c r="D354" s="149" t="s">
        <v>152</v>
      </c>
      <c r="F354" s="150" t="s">
        <v>393</v>
      </c>
      <c r="I354" s="147"/>
      <c r="L354" s="31"/>
      <c r="M354" s="148"/>
      <c r="T354" s="55"/>
      <c r="AT354" s="16" t="s">
        <v>152</v>
      </c>
      <c r="AU354" s="16" t="s">
        <v>88</v>
      </c>
    </row>
    <row r="355" spans="2:63" s="11" customFormat="1" ht="22.9" customHeight="1">
      <c r="B355" s="119"/>
      <c r="D355" s="120" t="s">
        <v>77</v>
      </c>
      <c r="E355" s="129" t="s">
        <v>214</v>
      </c>
      <c r="F355" s="129" t="s">
        <v>394</v>
      </c>
      <c r="I355" s="122"/>
      <c r="J355" s="130">
        <f>BK355</f>
        <v>0</v>
      </c>
      <c r="L355" s="119"/>
      <c r="M355" s="124"/>
      <c r="P355" s="125">
        <f>SUM(P356:P405)</f>
        <v>0</v>
      </c>
      <c r="R355" s="125">
        <f>SUM(R356:R405)</f>
        <v>0.046915</v>
      </c>
      <c r="T355" s="126">
        <f>SUM(T356:T405)</f>
        <v>80.24392</v>
      </c>
      <c r="AR355" s="120" t="s">
        <v>140</v>
      </c>
      <c r="AT355" s="127" t="s">
        <v>77</v>
      </c>
      <c r="AU355" s="127" t="s">
        <v>86</v>
      </c>
      <c r="AY355" s="120" t="s">
        <v>141</v>
      </c>
      <c r="BK355" s="128">
        <f>SUM(BK356:BK405)</f>
        <v>0</v>
      </c>
    </row>
    <row r="356" spans="2:65" s="1" customFormat="1" ht="21.75" customHeight="1">
      <c r="B356" s="131"/>
      <c r="C356" s="132" t="s">
        <v>395</v>
      </c>
      <c r="D356" s="132" t="s">
        <v>143</v>
      </c>
      <c r="E356" s="133" t="s">
        <v>396</v>
      </c>
      <c r="F356" s="134" t="s">
        <v>397</v>
      </c>
      <c r="G356" s="135" t="s">
        <v>231</v>
      </c>
      <c r="H356" s="136">
        <v>103.4</v>
      </c>
      <c r="I356" s="137"/>
      <c r="J356" s="138">
        <f>ROUND(I356*H356,2)</f>
        <v>0</v>
      </c>
      <c r="K356" s="134" t="s">
        <v>147</v>
      </c>
      <c r="L356" s="31"/>
      <c r="M356" s="139" t="s">
        <v>1</v>
      </c>
      <c r="N356" s="140" t="s">
        <v>43</v>
      </c>
      <c r="P356" s="141">
        <f>O356*H356</f>
        <v>0</v>
      </c>
      <c r="Q356" s="141">
        <v>0</v>
      </c>
      <c r="R356" s="141">
        <f>Q356*H356</f>
        <v>0</v>
      </c>
      <c r="S356" s="141">
        <v>0</v>
      </c>
      <c r="T356" s="142">
        <f>S356*H356</f>
        <v>0</v>
      </c>
      <c r="AR356" s="143" t="s">
        <v>148</v>
      </c>
      <c r="AT356" s="143" t="s">
        <v>143</v>
      </c>
      <c r="AU356" s="143" t="s">
        <v>88</v>
      </c>
      <c r="AY356" s="16" t="s">
        <v>141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6" t="s">
        <v>86</v>
      </c>
      <c r="BK356" s="144">
        <f>ROUND(I356*H356,2)</f>
        <v>0</v>
      </c>
      <c r="BL356" s="16" t="s">
        <v>148</v>
      </c>
      <c r="BM356" s="143" t="s">
        <v>398</v>
      </c>
    </row>
    <row r="357" spans="2:47" s="1" customFormat="1" ht="48.75">
      <c r="B357" s="31"/>
      <c r="D357" s="145" t="s">
        <v>150</v>
      </c>
      <c r="F357" s="146" t="s">
        <v>399</v>
      </c>
      <c r="I357" s="147"/>
      <c r="L357" s="31"/>
      <c r="M357" s="148"/>
      <c r="T357" s="55"/>
      <c r="AT357" s="16" t="s">
        <v>150</v>
      </c>
      <c r="AU357" s="16" t="s">
        <v>88</v>
      </c>
    </row>
    <row r="358" spans="2:47" s="1" customFormat="1" ht="11.25">
      <c r="B358" s="31"/>
      <c r="D358" s="149" t="s">
        <v>152</v>
      </c>
      <c r="F358" s="150" t="s">
        <v>400</v>
      </c>
      <c r="I358" s="147"/>
      <c r="L358" s="31"/>
      <c r="M358" s="148"/>
      <c r="T358" s="55"/>
      <c r="AT358" s="16" t="s">
        <v>152</v>
      </c>
      <c r="AU358" s="16" t="s">
        <v>88</v>
      </c>
    </row>
    <row r="359" spans="2:51" s="12" customFormat="1" ht="11.25">
      <c r="B359" s="151"/>
      <c r="D359" s="145" t="s">
        <v>154</v>
      </c>
      <c r="E359" s="152" t="s">
        <v>1</v>
      </c>
      <c r="F359" s="153" t="s">
        <v>276</v>
      </c>
      <c r="H359" s="152" t="s">
        <v>1</v>
      </c>
      <c r="I359" s="154"/>
      <c r="L359" s="151"/>
      <c r="M359" s="155"/>
      <c r="T359" s="156"/>
      <c r="AT359" s="152" t="s">
        <v>154</v>
      </c>
      <c r="AU359" s="152" t="s">
        <v>88</v>
      </c>
      <c r="AV359" s="12" t="s">
        <v>86</v>
      </c>
      <c r="AW359" s="12" t="s">
        <v>33</v>
      </c>
      <c r="AX359" s="12" t="s">
        <v>78</v>
      </c>
      <c r="AY359" s="152" t="s">
        <v>141</v>
      </c>
    </row>
    <row r="360" spans="2:51" s="13" customFormat="1" ht="11.25">
      <c r="B360" s="157"/>
      <c r="D360" s="145" t="s">
        <v>154</v>
      </c>
      <c r="E360" s="158" t="s">
        <v>1</v>
      </c>
      <c r="F360" s="159" t="s">
        <v>401</v>
      </c>
      <c r="H360" s="160">
        <v>103.4</v>
      </c>
      <c r="I360" s="161"/>
      <c r="L360" s="157"/>
      <c r="M360" s="162"/>
      <c r="T360" s="163"/>
      <c r="AT360" s="158" t="s">
        <v>154</v>
      </c>
      <c r="AU360" s="158" t="s">
        <v>88</v>
      </c>
      <c r="AV360" s="13" t="s">
        <v>88</v>
      </c>
      <c r="AW360" s="13" t="s">
        <v>33</v>
      </c>
      <c r="AX360" s="13" t="s">
        <v>78</v>
      </c>
      <c r="AY360" s="158" t="s">
        <v>141</v>
      </c>
    </row>
    <row r="361" spans="2:51" s="14" customFormat="1" ht="11.25">
      <c r="B361" s="164"/>
      <c r="D361" s="145" t="s">
        <v>154</v>
      </c>
      <c r="E361" s="165" t="s">
        <v>1</v>
      </c>
      <c r="F361" s="166" t="s">
        <v>160</v>
      </c>
      <c r="H361" s="167">
        <v>103.4</v>
      </c>
      <c r="I361" s="168"/>
      <c r="L361" s="164"/>
      <c r="M361" s="169"/>
      <c r="T361" s="170"/>
      <c r="AT361" s="165" t="s">
        <v>154</v>
      </c>
      <c r="AU361" s="165" t="s">
        <v>88</v>
      </c>
      <c r="AV361" s="14" t="s">
        <v>148</v>
      </c>
      <c r="AW361" s="14" t="s">
        <v>33</v>
      </c>
      <c r="AX361" s="14" t="s">
        <v>86</v>
      </c>
      <c r="AY361" s="165" t="s">
        <v>141</v>
      </c>
    </row>
    <row r="362" spans="2:65" s="1" customFormat="1" ht="24.2" customHeight="1">
      <c r="B362" s="131"/>
      <c r="C362" s="132" t="s">
        <v>402</v>
      </c>
      <c r="D362" s="132" t="s">
        <v>143</v>
      </c>
      <c r="E362" s="133" t="s">
        <v>403</v>
      </c>
      <c r="F362" s="134" t="s">
        <v>404</v>
      </c>
      <c r="G362" s="135" t="s">
        <v>231</v>
      </c>
      <c r="H362" s="136">
        <v>72.38</v>
      </c>
      <c r="I362" s="137"/>
      <c r="J362" s="138">
        <f>ROUND(I362*H362,2)</f>
        <v>0</v>
      </c>
      <c r="K362" s="134" t="s">
        <v>147</v>
      </c>
      <c r="L362" s="31"/>
      <c r="M362" s="139" t="s">
        <v>1</v>
      </c>
      <c r="N362" s="140" t="s">
        <v>43</v>
      </c>
      <c r="P362" s="141">
        <f>O362*H362</f>
        <v>0</v>
      </c>
      <c r="Q362" s="141">
        <v>0</v>
      </c>
      <c r="R362" s="141">
        <f>Q362*H362</f>
        <v>0</v>
      </c>
      <c r="S362" s="141">
        <v>0.017</v>
      </c>
      <c r="T362" s="142">
        <f>S362*H362</f>
        <v>1.23046</v>
      </c>
      <c r="AR362" s="143" t="s">
        <v>148</v>
      </c>
      <c r="AT362" s="143" t="s">
        <v>143</v>
      </c>
      <c r="AU362" s="143" t="s">
        <v>88</v>
      </c>
      <c r="AY362" s="16" t="s">
        <v>141</v>
      </c>
      <c r="BE362" s="144">
        <f>IF(N362="základní",J362,0)</f>
        <v>0</v>
      </c>
      <c r="BF362" s="144">
        <f>IF(N362="snížená",J362,0)</f>
        <v>0</v>
      </c>
      <c r="BG362" s="144">
        <f>IF(N362="zákl. přenesená",J362,0)</f>
        <v>0</v>
      </c>
      <c r="BH362" s="144">
        <f>IF(N362="sníž. přenesená",J362,0)</f>
        <v>0</v>
      </c>
      <c r="BI362" s="144">
        <f>IF(N362="nulová",J362,0)</f>
        <v>0</v>
      </c>
      <c r="BJ362" s="16" t="s">
        <v>86</v>
      </c>
      <c r="BK362" s="144">
        <f>ROUND(I362*H362,2)</f>
        <v>0</v>
      </c>
      <c r="BL362" s="16" t="s">
        <v>148</v>
      </c>
      <c r="BM362" s="143" t="s">
        <v>405</v>
      </c>
    </row>
    <row r="363" spans="2:47" s="1" customFormat="1" ht="39">
      <c r="B363" s="31"/>
      <c r="D363" s="145" t="s">
        <v>150</v>
      </c>
      <c r="F363" s="146" t="s">
        <v>406</v>
      </c>
      <c r="I363" s="147"/>
      <c r="L363" s="31"/>
      <c r="M363" s="148"/>
      <c r="T363" s="55"/>
      <c r="AT363" s="16" t="s">
        <v>150</v>
      </c>
      <c r="AU363" s="16" t="s">
        <v>88</v>
      </c>
    </row>
    <row r="364" spans="2:47" s="1" customFormat="1" ht="11.25">
      <c r="B364" s="31"/>
      <c r="D364" s="149" t="s">
        <v>152</v>
      </c>
      <c r="F364" s="150" t="s">
        <v>407</v>
      </c>
      <c r="I364" s="147"/>
      <c r="L364" s="31"/>
      <c r="M364" s="148"/>
      <c r="T364" s="55"/>
      <c r="AT364" s="16" t="s">
        <v>152</v>
      </c>
      <c r="AU364" s="16" t="s">
        <v>88</v>
      </c>
    </row>
    <row r="365" spans="2:51" s="12" customFormat="1" ht="11.25">
      <c r="B365" s="151"/>
      <c r="D365" s="145" t="s">
        <v>154</v>
      </c>
      <c r="E365" s="152" t="s">
        <v>1</v>
      </c>
      <c r="F365" s="153" t="s">
        <v>276</v>
      </c>
      <c r="H365" s="152" t="s">
        <v>1</v>
      </c>
      <c r="I365" s="154"/>
      <c r="L365" s="151"/>
      <c r="M365" s="155"/>
      <c r="T365" s="156"/>
      <c r="AT365" s="152" t="s">
        <v>154</v>
      </c>
      <c r="AU365" s="152" t="s">
        <v>88</v>
      </c>
      <c r="AV365" s="12" t="s">
        <v>86</v>
      </c>
      <c r="AW365" s="12" t="s">
        <v>33</v>
      </c>
      <c r="AX365" s="12" t="s">
        <v>78</v>
      </c>
      <c r="AY365" s="152" t="s">
        <v>141</v>
      </c>
    </row>
    <row r="366" spans="2:51" s="13" customFormat="1" ht="11.25">
      <c r="B366" s="157"/>
      <c r="D366" s="145" t="s">
        <v>154</v>
      </c>
      <c r="E366" s="158" t="s">
        <v>1</v>
      </c>
      <c r="F366" s="159" t="s">
        <v>346</v>
      </c>
      <c r="H366" s="160">
        <v>72.38</v>
      </c>
      <c r="I366" s="161"/>
      <c r="L366" s="157"/>
      <c r="M366" s="162"/>
      <c r="T366" s="163"/>
      <c r="AT366" s="158" t="s">
        <v>154</v>
      </c>
      <c r="AU366" s="158" t="s">
        <v>88</v>
      </c>
      <c r="AV366" s="13" t="s">
        <v>88</v>
      </c>
      <c r="AW366" s="13" t="s">
        <v>33</v>
      </c>
      <c r="AX366" s="13" t="s">
        <v>78</v>
      </c>
      <c r="AY366" s="158" t="s">
        <v>141</v>
      </c>
    </row>
    <row r="367" spans="2:51" s="14" customFormat="1" ht="11.25">
      <c r="B367" s="164"/>
      <c r="D367" s="145" t="s">
        <v>154</v>
      </c>
      <c r="E367" s="165" t="s">
        <v>1</v>
      </c>
      <c r="F367" s="166" t="s">
        <v>160</v>
      </c>
      <c r="H367" s="167">
        <v>72.38</v>
      </c>
      <c r="I367" s="168"/>
      <c r="L367" s="164"/>
      <c r="M367" s="169"/>
      <c r="T367" s="170"/>
      <c r="AT367" s="165" t="s">
        <v>154</v>
      </c>
      <c r="AU367" s="165" t="s">
        <v>88</v>
      </c>
      <c r="AV367" s="14" t="s">
        <v>148</v>
      </c>
      <c r="AW367" s="14" t="s">
        <v>33</v>
      </c>
      <c r="AX367" s="14" t="s">
        <v>86</v>
      </c>
      <c r="AY367" s="165" t="s">
        <v>141</v>
      </c>
    </row>
    <row r="368" spans="2:65" s="1" customFormat="1" ht="24.2" customHeight="1">
      <c r="B368" s="131"/>
      <c r="C368" s="132" t="s">
        <v>408</v>
      </c>
      <c r="D368" s="132" t="s">
        <v>143</v>
      </c>
      <c r="E368" s="133" t="s">
        <v>409</v>
      </c>
      <c r="F368" s="134" t="s">
        <v>410</v>
      </c>
      <c r="G368" s="135" t="s">
        <v>231</v>
      </c>
      <c r="H368" s="136">
        <v>31.02</v>
      </c>
      <c r="I368" s="137"/>
      <c r="J368" s="138">
        <f>ROUND(I368*H368,2)</f>
        <v>0</v>
      </c>
      <c r="K368" s="134" t="s">
        <v>147</v>
      </c>
      <c r="L368" s="31"/>
      <c r="M368" s="139" t="s">
        <v>1</v>
      </c>
      <c r="N368" s="140" t="s">
        <v>43</v>
      </c>
      <c r="P368" s="141">
        <f>O368*H368</f>
        <v>0</v>
      </c>
      <c r="Q368" s="141">
        <v>0</v>
      </c>
      <c r="R368" s="141">
        <f>Q368*H368</f>
        <v>0</v>
      </c>
      <c r="S368" s="141">
        <v>0.023</v>
      </c>
      <c r="T368" s="142">
        <f>S368*H368</f>
        <v>0.71346</v>
      </c>
      <c r="AR368" s="143" t="s">
        <v>148</v>
      </c>
      <c r="AT368" s="143" t="s">
        <v>143</v>
      </c>
      <c r="AU368" s="143" t="s">
        <v>88</v>
      </c>
      <c r="AY368" s="16" t="s">
        <v>141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6" t="s">
        <v>86</v>
      </c>
      <c r="BK368" s="144">
        <f>ROUND(I368*H368,2)</f>
        <v>0</v>
      </c>
      <c r="BL368" s="16" t="s">
        <v>148</v>
      </c>
      <c r="BM368" s="143" t="s">
        <v>411</v>
      </c>
    </row>
    <row r="369" spans="2:47" s="1" customFormat="1" ht="39">
      <c r="B369" s="31"/>
      <c r="D369" s="145" t="s">
        <v>150</v>
      </c>
      <c r="F369" s="146" t="s">
        <v>412</v>
      </c>
      <c r="I369" s="147"/>
      <c r="L369" s="31"/>
      <c r="M369" s="148"/>
      <c r="T369" s="55"/>
      <c r="AT369" s="16" t="s">
        <v>150</v>
      </c>
      <c r="AU369" s="16" t="s">
        <v>88</v>
      </c>
    </row>
    <row r="370" spans="2:47" s="1" customFormat="1" ht="11.25">
      <c r="B370" s="31"/>
      <c r="D370" s="149" t="s">
        <v>152</v>
      </c>
      <c r="F370" s="150" t="s">
        <v>413</v>
      </c>
      <c r="I370" s="147"/>
      <c r="L370" s="31"/>
      <c r="M370" s="148"/>
      <c r="T370" s="55"/>
      <c r="AT370" s="16" t="s">
        <v>152</v>
      </c>
      <c r="AU370" s="16" t="s">
        <v>88</v>
      </c>
    </row>
    <row r="371" spans="2:51" s="12" customFormat="1" ht="11.25">
      <c r="B371" s="151"/>
      <c r="D371" s="145" t="s">
        <v>154</v>
      </c>
      <c r="E371" s="152" t="s">
        <v>1</v>
      </c>
      <c r="F371" s="153" t="s">
        <v>276</v>
      </c>
      <c r="H371" s="152" t="s">
        <v>1</v>
      </c>
      <c r="I371" s="154"/>
      <c r="L371" s="151"/>
      <c r="M371" s="155"/>
      <c r="T371" s="156"/>
      <c r="AT371" s="152" t="s">
        <v>154</v>
      </c>
      <c r="AU371" s="152" t="s">
        <v>88</v>
      </c>
      <c r="AV371" s="12" t="s">
        <v>86</v>
      </c>
      <c r="AW371" s="12" t="s">
        <v>33</v>
      </c>
      <c r="AX371" s="12" t="s">
        <v>78</v>
      </c>
      <c r="AY371" s="152" t="s">
        <v>141</v>
      </c>
    </row>
    <row r="372" spans="2:51" s="13" customFormat="1" ht="11.25">
      <c r="B372" s="157"/>
      <c r="D372" s="145" t="s">
        <v>154</v>
      </c>
      <c r="E372" s="158" t="s">
        <v>1</v>
      </c>
      <c r="F372" s="159" t="s">
        <v>353</v>
      </c>
      <c r="H372" s="160">
        <v>31.02</v>
      </c>
      <c r="I372" s="161"/>
      <c r="L372" s="157"/>
      <c r="M372" s="162"/>
      <c r="T372" s="163"/>
      <c r="AT372" s="158" t="s">
        <v>154</v>
      </c>
      <c r="AU372" s="158" t="s">
        <v>88</v>
      </c>
      <c r="AV372" s="13" t="s">
        <v>88</v>
      </c>
      <c r="AW372" s="13" t="s">
        <v>33</v>
      </c>
      <c r="AX372" s="13" t="s">
        <v>78</v>
      </c>
      <c r="AY372" s="158" t="s">
        <v>141</v>
      </c>
    </row>
    <row r="373" spans="2:51" s="14" customFormat="1" ht="11.25">
      <c r="B373" s="164"/>
      <c r="D373" s="145" t="s">
        <v>154</v>
      </c>
      <c r="E373" s="165" t="s">
        <v>1</v>
      </c>
      <c r="F373" s="166" t="s">
        <v>160</v>
      </c>
      <c r="H373" s="167">
        <v>31.02</v>
      </c>
      <c r="I373" s="168"/>
      <c r="L373" s="164"/>
      <c r="M373" s="169"/>
      <c r="T373" s="170"/>
      <c r="AT373" s="165" t="s">
        <v>154</v>
      </c>
      <c r="AU373" s="165" t="s">
        <v>88</v>
      </c>
      <c r="AV373" s="14" t="s">
        <v>148</v>
      </c>
      <c r="AW373" s="14" t="s">
        <v>33</v>
      </c>
      <c r="AX373" s="14" t="s">
        <v>86</v>
      </c>
      <c r="AY373" s="165" t="s">
        <v>141</v>
      </c>
    </row>
    <row r="374" spans="2:65" s="1" customFormat="1" ht="24.2" customHeight="1">
      <c r="B374" s="131"/>
      <c r="C374" s="132" t="s">
        <v>414</v>
      </c>
      <c r="D374" s="132" t="s">
        <v>143</v>
      </c>
      <c r="E374" s="133" t="s">
        <v>415</v>
      </c>
      <c r="F374" s="134" t="s">
        <v>416</v>
      </c>
      <c r="G374" s="135" t="s">
        <v>146</v>
      </c>
      <c r="H374" s="136">
        <v>27</v>
      </c>
      <c r="I374" s="137"/>
      <c r="J374" s="138">
        <f>ROUND(I374*H374,2)</f>
        <v>0</v>
      </c>
      <c r="K374" s="134" t="s">
        <v>147</v>
      </c>
      <c r="L374" s="31"/>
      <c r="M374" s="139" t="s">
        <v>1</v>
      </c>
      <c r="N374" s="140" t="s">
        <v>43</v>
      </c>
      <c r="P374" s="141">
        <f>O374*H374</f>
        <v>0</v>
      </c>
      <c r="Q374" s="141">
        <v>0</v>
      </c>
      <c r="R374" s="141">
        <f>Q374*H374</f>
        <v>0</v>
      </c>
      <c r="S374" s="141">
        <v>2.9</v>
      </c>
      <c r="T374" s="142">
        <f>S374*H374</f>
        <v>78.3</v>
      </c>
      <c r="AR374" s="143" t="s">
        <v>148</v>
      </c>
      <c r="AT374" s="143" t="s">
        <v>143</v>
      </c>
      <c r="AU374" s="143" t="s">
        <v>88</v>
      </c>
      <c r="AY374" s="16" t="s">
        <v>141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6" t="s">
        <v>86</v>
      </c>
      <c r="BK374" s="144">
        <f>ROUND(I374*H374,2)</f>
        <v>0</v>
      </c>
      <c r="BL374" s="16" t="s">
        <v>148</v>
      </c>
      <c r="BM374" s="143" t="s">
        <v>417</v>
      </c>
    </row>
    <row r="375" spans="2:47" s="1" customFormat="1" ht="39">
      <c r="B375" s="31"/>
      <c r="D375" s="145" t="s">
        <v>150</v>
      </c>
      <c r="F375" s="146" t="s">
        <v>418</v>
      </c>
      <c r="I375" s="147"/>
      <c r="L375" s="31"/>
      <c r="M375" s="148"/>
      <c r="T375" s="55"/>
      <c r="AT375" s="16" t="s">
        <v>150</v>
      </c>
      <c r="AU375" s="16" t="s">
        <v>88</v>
      </c>
    </row>
    <row r="376" spans="2:47" s="1" customFormat="1" ht="11.25">
      <c r="B376" s="31"/>
      <c r="D376" s="149" t="s">
        <v>152</v>
      </c>
      <c r="F376" s="150" t="s">
        <v>419</v>
      </c>
      <c r="I376" s="147"/>
      <c r="L376" s="31"/>
      <c r="M376" s="148"/>
      <c r="T376" s="55"/>
      <c r="AT376" s="16" t="s">
        <v>152</v>
      </c>
      <c r="AU376" s="16" t="s">
        <v>88</v>
      </c>
    </row>
    <row r="377" spans="2:51" s="12" customFormat="1" ht="11.25">
      <c r="B377" s="151"/>
      <c r="D377" s="145" t="s">
        <v>154</v>
      </c>
      <c r="E377" s="152" t="s">
        <v>1</v>
      </c>
      <c r="F377" s="153" t="s">
        <v>155</v>
      </c>
      <c r="H377" s="152" t="s">
        <v>1</v>
      </c>
      <c r="I377" s="154"/>
      <c r="L377" s="151"/>
      <c r="M377" s="155"/>
      <c r="T377" s="156"/>
      <c r="AT377" s="152" t="s">
        <v>154</v>
      </c>
      <c r="AU377" s="152" t="s">
        <v>88</v>
      </c>
      <c r="AV377" s="12" t="s">
        <v>86</v>
      </c>
      <c r="AW377" s="12" t="s">
        <v>33</v>
      </c>
      <c r="AX377" s="12" t="s">
        <v>78</v>
      </c>
      <c r="AY377" s="152" t="s">
        <v>141</v>
      </c>
    </row>
    <row r="378" spans="2:51" s="12" customFormat="1" ht="11.25">
      <c r="B378" s="151"/>
      <c r="D378" s="145" t="s">
        <v>154</v>
      </c>
      <c r="E378" s="152" t="s">
        <v>1</v>
      </c>
      <c r="F378" s="153" t="s">
        <v>156</v>
      </c>
      <c r="H378" s="152" t="s">
        <v>1</v>
      </c>
      <c r="I378" s="154"/>
      <c r="L378" s="151"/>
      <c r="M378" s="155"/>
      <c r="T378" s="156"/>
      <c r="AT378" s="152" t="s">
        <v>154</v>
      </c>
      <c r="AU378" s="152" t="s">
        <v>88</v>
      </c>
      <c r="AV378" s="12" t="s">
        <v>86</v>
      </c>
      <c r="AW378" s="12" t="s">
        <v>33</v>
      </c>
      <c r="AX378" s="12" t="s">
        <v>78</v>
      </c>
      <c r="AY378" s="152" t="s">
        <v>141</v>
      </c>
    </row>
    <row r="379" spans="2:51" s="13" customFormat="1" ht="11.25">
      <c r="B379" s="157"/>
      <c r="D379" s="145" t="s">
        <v>154</v>
      </c>
      <c r="E379" s="158" t="s">
        <v>1</v>
      </c>
      <c r="F379" s="159" t="s">
        <v>157</v>
      </c>
      <c r="H379" s="160">
        <v>25</v>
      </c>
      <c r="I379" s="161"/>
      <c r="L379" s="157"/>
      <c r="M379" s="162"/>
      <c r="T379" s="163"/>
      <c r="AT379" s="158" t="s">
        <v>154</v>
      </c>
      <c r="AU379" s="158" t="s">
        <v>88</v>
      </c>
      <c r="AV379" s="13" t="s">
        <v>88</v>
      </c>
      <c r="AW379" s="13" t="s">
        <v>33</v>
      </c>
      <c r="AX379" s="13" t="s">
        <v>78</v>
      </c>
      <c r="AY379" s="158" t="s">
        <v>141</v>
      </c>
    </row>
    <row r="380" spans="2:51" s="12" customFormat="1" ht="11.25">
      <c r="B380" s="151"/>
      <c r="D380" s="145" t="s">
        <v>154</v>
      </c>
      <c r="E380" s="152" t="s">
        <v>1</v>
      </c>
      <c r="F380" s="153" t="s">
        <v>158</v>
      </c>
      <c r="H380" s="152" t="s">
        <v>1</v>
      </c>
      <c r="I380" s="154"/>
      <c r="L380" s="151"/>
      <c r="M380" s="155"/>
      <c r="T380" s="156"/>
      <c r="AT380" s="152" t="s">
        <v>154</v>
      </c>
      <c r="AU380" s="152" t="s">
        <v>88</v>
      </c>
      <c r="AV380" s="12" t="s">
        <v>86</v>
      </c>
      <c r="AW380" s="12" t="s">
        <v>33</v>
      </c>
      <c r="AX380" s="12" t="s">
        <v>78</v>
      </c>
      <c r="AY380" s="152" t="s">
        <v>141</v>
      </c>
    </row>
    <row r="381" spans="2:51" s="13" customFormat="1" ht="11.25">
      <c r="B381" s="157"/>
      <c r="D381" s="145" t="s">
        <v>154</v>
      </c>
      <c r="E381" s="158" t="s">
        <v>1</v>
      </c>
      <c r="F381" s="159" t="s">
        <v>159</v>
      </c>
      <c r="H381" s="160">
        <v>2</v>
      </c>
      <c r="I381" s="161"/>
      <c r="L381" s="157"/>
      <c r="M381" s="162"/>
      <c r="T381" s="163"/>
      <c r="AT381" s="158" t="s">
        <v>154</v>
      </c>
      <c r="AU381" s="158" t="s">
        <v>88</v>
      </c>
      <c r="AV381" s="13" t="s">
        <v>88</v>
      </c>
      <c r="AW381" s="13" t="s">
        <v>33</v>
      </c>
      <c r="AX381" s="13" t="s">
        <v>78</v>
      </c>
      <c r="AY381" s="158" t="s">
        <v>141</v>
      </c>
    </row>
    <row r="382" spans="2:51" s="14" customFormat="1" ht="11.25">
      <c r="B382" s="164"/>
      <c r="D382" s="145" t="s">
        <v>154</v>
      </c>
      <c r="E382" s="165" t="s">
        <v>1</v>
      </c>
      <c r="F382" s="166" t="s">
        <v>160</v>
      </c>
      <c r="H382" s="167">
        <v>27</v>
      </c>
      <c r="I382" s="168"/>
      <c r="L382" s="164"/>
      <c r="M382" s="169"/>
      <c r="T382" s="170"/>
      <c r="AT382" s="165" t="s">
        <v>154</v>
      </c>
      <c r="AU382" s="165" t="s">
        <v>88</v>
      </c>
      <c r="AV382" s="14" t="s">
        <v>148</v>
      </c>
      <c r="AW382" s="14" t="s">
        <v>33</v>
      </c>
      <c r="AX382" s="14" t="s">
        <v>86</v>
      </c>
      <c r="AY382" s="165" t="s">
        <v>141</v>
      </c>
    </row>
    <row r="383" spans="2:65" s="1" customFormat="1" ht="16.5" customHeight="1">
      <c r="B383" s="131"/>
      <c r="C383" s="132" t="s">
        <v>420</v>
      </c>
      <c r="D383" s="132" t="s">
        <v>143</v>
      </c>
      <c r="E383" s="133" t="s">
        <v>421</v>
      </c>
      <c r="F383" s="134" t="s">
        <v>422</v>
      </c>
      <c r="G383" s="135" t="s">
        <v>245</v>
      </c>
      <c r="H383" s="136">
        <v>3.5</v>
      </c>
      <c r="I383" s="137"/>
      <c r="J383" s="138">
        <f>ROUND(I383*H383,2)</f>
        <v>0</v>
      </c>
      <c r="K383" s="134" t="s">
        <v>178</v>
      </c>
      <c r="L383" s="31"/>
      <c r="M383" s="139" t="s">
        <v>1</v>
      </c>
      <c r="N383" s="140" t="s">
        <v>43</v>
      </c>
      <c r="P383" s="141">
        <f>O383*H383</f>
        <v>0</v>
      </c>
      <c r="Q383" s="141">
        <v>0.00225</v>
      </c>
      <c r="R383" s="141">
        <f>Q383*H383</f>
        <v>0.007875</v>
      </c>
      <c r="S383" s="141">
        <v>0</v>
      </c>
      <c r="T383" s="142">
        <f>S383*H383</f>
        <v>0</v>
      </c>
      <c r="AR383" s="143" t="s">
        <v>148</v>
      </c>
      <c r="AT383" s="143" t="s">
        <v>143</v>
      </c>
      <c r="AU383" s="143" t="s">
        <v>88</v>
      </c>
      <c r="AY383" s="16" t="s">
        <v>141</v>
      </c>
      <c r="BE383" s="144">
        <f>IF(N383="základní",J383,0)</f>
        <v>0</v>
      </c>
      <c r="BF383" s="144">
        <f>IF(N383="snížená",J383,0)</f>
        <v>0</v>
      </c>
      <c r="BG383" s="144">
        <f>IF(N383="zákl. přenesená",J383,0)</f>
        <v>0</v>
      </c>
      <c r="BH383" s="144">
        <f>IF(N383="sníž. přenesená",J383,0)</f>
        <v>0</v>
      </c>
      <c r="BI383" s="144">
        <f>IF(N383="nulová",J383,0)</f>
        <v>0</v>
      </c>
      <c r="BJ383" s="16" t="s">
        <v>86</v>
      </c>
      <c r="BK383" s="144">
        <f>ROUND(I383*H383,2)</f>
        <v>0</v>
      </c>
      <c r="BL383" s="16" t="s">
        <v>148</v>
      </c>
      <c r="BM383" s="143" t="s">
        <v>423</v>
      </c>
    </row>
    <row r="384" spans="2:51" s="12" customFormat="1" ht="11.25">
      <c r="B384" s="151"/>
      <c r="D384" s="145" t="s">
        <v>154</v>
      </c>
      <c r="E384" s="152" t="s">
        <v>1</v>
      </c>
      <c r="F384" s="153" t="s">
        <v>155</v>
      </c>
      <c r="H384" s="152" t="s">
        <v>1</v>
      </c>
      <c r="I384" s="154"/>
      <c r="L384" s="151"/>
      <c r="M384" s="155"/>
      <c r="T384" s="156"/>
      <c r="AT384" s="152" t="s">
        <v>154</v>
      </c>
      <c r="AU384" s="152" t="s">
        <v>88</v>
      </c>
      <c r="AV384" s="12" t="s">
        <v>86</v>
      </c>
      <c r="AW384" s="12" t="s">
        <v>33</v>
      </c>
      <c r="AX384" s="12" t="s">
        <v>78</v>
      </c>
      <c r="AY384" s="152" t="s">
        <v>141</v>
      </c>
    </row>
    <row r="385" spans="2:51" s="12" customFormat="1" ht="11.25">
      <c r="B385" s="151"/>
      <c r="D385" s="145" t="s">
        <v>154</v>
      </c>
      <c r="E385" s="152" t="s">
        <v>1</v>
      </c>
      <c r="F385" s="153" t="s">
        <v>299</v>
      </c>
      <c r="H385" s="152" t="s">
        <v>1</v>
      </c>
      <c r="I385" s="154"/>
      <c r="L385" s="151"/>
      <c r="M385" s="155"/>
      <c r="T385" s="156"/>
      <c r="AT385" s="152" t="s">
        <v>154</v>
      </c>
      <c r="AU385" s="152" t="s">
        <v>88</v>
      </c>
      <c r="AV385" s="12" t="s">
        <v>86</v>
      </c>
      <c r="AW385" s="12" t="s">
        <v>33</v>
      </c>
      <c r="AX385" s="12" t="s">
        <v>78</v>
      </c>
      <c r="AY385" s="152" t="s">
        <v>141</v>
      </c>
    </row>
    <row r="386" spans="2:51" s="13" customFormat="1" ht="11.25">
      <c r="B386" s="157"/>
      <c r="D386" s="145" t="s">
        <v>154</v>
      </c>
      <c r="E386" s="158" t="s">
        <v>1</v>
      </c>
      <c r="F386" s="159" t="s">
        <v>424</v>
      </c>
      <c r="H386" s="160">
        <v>3.5</v>
      </c>
      <c r="I386" s="161"/>
      <c r="L386" s="157"/>
      <c r="M386" s="162"/>
      <c r="T386" s="163"/>
      <c r="AT386" s="158" t="s">
        <v>154</v>
      </c>
      <c r="AU386" s="158" t="s">
        <v>88</v>
      </c>
      <c r="AV386" s="13" t="s">
        <v>88</v>
      </c>
      <c r="AW386" s="13" t="s">
        <v>33</v>
      </c>
      <c r="AX386" s="13" t="s">
        <v>78</v>
      </c>
      <c r="AY386" s="158" t="s">
        <v>141</v>
      </c>
    </row>
    <row r="387" spans="2:51" s="14" customFormat="1" ht="11.25">
      <c r="B387" s="164"/>
      <c r="D387" s="145" t="s">
        <v>154</v>
      </c>
      <c r="E387" s="165" t="s">
        <v>1</v>
      </c>
      <c r="F387" s="166" t="s">
        <v>160</v>
      </c>
      <c r="H387" s="167">
        <v>3.5</v>
      </c>
      <c r="I387" s="168"/>
      <c r="L387" s="164"/>
      <c r="M387" s="169"/>
      <c r="T387" s="170"/>
      <c r="AT387" s="165" t="s">
        <v>154</v>
      </c>
      <c r="AU387" s="165" t="s">
        <v>88</v>
      </c>
      <c r="AV387" s="14" t="s">
        <v>148</v>
      </c>
      <c r="AW387" s="14" t="s">
        <v>33</v>
      </c>
      <c r="AX387" s="14" t="s">
        <v>86</v>
      </c>
      <c r="AY387" s="165" t="s">
        <v>141</v>
      </c>
    </row>
    <row r="388" spans="2:65" s="1" customFormat="1" ht="24.2" customHeight="1">
      <c r="B388" s="131"/>
      <c r="C388" s="132" t="s">
        <v>425</v>
      </c>
      <c r="D388" s="132" t="s">
        <v>143</v>
      </c>
      <c r="E388" s="133" t="s">
        <v>426</v>
      </c>
      <c r="F388" s="134" t="s">
        <v>427</v>
      </c>
      <c r="G388" s="135" t="s">
        <v>231</v>
      </c>
      <c r="H388" s="136">
        <v>103.4</v>
      </c>
      <c r="I388" s="137"/>
      <c r="J388" s="138">
        <f>ROUND(I388*H388,2)</f>
        <v>0</v>
      </c>
      <c r="K388" s="134" t="s">
        <v>147</v>
      </c>
      <c r="L388" s="31"/>
      <c r="M388" s="139" t="s">
        <v>1</v>
      </c>
      <c r="N388" s="140" t="s">
        <v>43</v>
      </c>
      <c r="P388" s="141">
        <f>O388*H388</f>
        <v>0</v>
      </c>
      <c r="Q388" s="141">
        <v>0</v>
      </c>
      <c r="R388" s="141">
        <f>Q388*H388</f>
        <v>0</v>
      </c>
      <c r="S388" s="141">
        <v>0</v>
      </c>
      <c r="T388" s="142">
        <f>S388*H388</f>
        <v>0</v>
      </c>
      <c r="AR388" s="143" t="s">
        <v>148</v>
      </c>
      <c r="AT388" s="143" t="s">
        <v>143</v>
      </c>
      <c r="AU388" s="143" t="s">
        <v>88</v>
      </c>
      <c r="AY388" s="16" t="s">
        <v>141</v>
      </c>
      <c r="BE388" s="144">
        <f>IF(N388="základní",J388,0)</f>
        <v>0</v>
      </c>
      <c r="BF388" s="144">
        <f>IF(N388="snížená",J388,0)</f>
        <v>0</v>
      </c>
      <c r="BG388" s="144">
        <f>IF(N388="zákl. přenesená",J388,0)</f>
        <v>0</v>
      </c>
      <c r="BH388" s="144">
        <f>IF(N388="sníž. přenesená",J388,0)</f>
        <v>0</v>
      </c>
      <c r="BI388" s="144">
        <f>IF(N388="nulová",J388,0)</f>
        <v>0</v>
      </c>
      <c r="BJ388" s="16" t="s">
        <v>86</v>
      </c>
      <c r="BK388" s="144">
        <f>ROUND(I388*H388,2)</f>
        <v>0</v>
      </c>
      <c r="BL388" s="16" t="s">
        <v>148</v>
      </c>
      <c r="BM388" s="143" t="s">
        <v>428</v>
      </c>
    </row>
    <row r="389" spans="2:47" s="1" customFormat="1" ht="11.25">
      <c r="B389" s="31"/>
      <c r="D389" s="145" t="s">
        <v>150</v>
      </c>
      <c r="F389" s="146" t="s">
        <v>427</v>
      </c>
      <c r="I389" s="147"/>
      <c r="L389" s="31"/>
      <c r="M389" s="148"/>
      <c r="T389" s="55"/>
      <c r="AT389" s="16" t="s">
        <v>150</v>
      </c>
      <c r="AU389" s="16" t="s">
        <v>88</v>
      </c>
    </row>
    <row r="390" spans="2:47" s="1" customFormat="1" ht="11.25">
      <c r="B390" s="31"/>
      <c r="D390" s="149" t="s">
        <v>152</v>
      </c>
      <c r="F390" s="150" t="s">
        <v>429</v>
      </c>
      <c r="I390" s="147"/>
      <c r="L390" s="31"/>
      <c r="M390" s="148"/>
      <c r="T390" s="55"/>
      <c r="AT390" s="16" t="s">
        <v>152</v>
      </c>
      <c r="AU390" s="16" t="s">
        <v>88</v>
      </c>
    </row>
    <row r="391" spans="2:51" s="12" customFormat="1" ht="11.25">
      <c r="B391" s="151"/>
      <c r="D391" s="145" t="s">
        <v>154</v>
      </c>
      <c r="E391" s="152" t="s">
        <v>1</v>
      </c>
      <c r="F391" s="153" t="s">
        <v>276</v>
      </c>
      <c r="H391" s="152" t="s">
        <v>1</v>
      </c>
      <c r="I391" s="154"/>
      <c r="L391" s="151"/>
      <c r="M391" s="155"/>
      <c r="T391" s="156"/>
      <c r="AT391" s="152" t="s">
        <v>154</v>
      </c>
      <c r="AU391" s="152" t="s">
        <v>88</v>
      </c>
      <c r="AV391" s="12" t="s">
        <v>86</v>
      </c>
      <c r="AW391" s="12" t="s">
        <v>33</v>
      </c>
      <c r="AX391" s="12" t="s">
        <v>78</v>
      </c>
      <c r="AY391" s="152" t="s">
        <v>141</v>
      </c>
    </row>
    <row r="392" spans="2:51" s="12" customFormat="1" ht="11.25">
      <c r="B392" s="151"/>
      <c r="D392" s="145" t="s">
        <v>154</v>
      </c>
      <c r="E392" s="152" t="s">
        <v>1</v>
      </c>
      <c r="F392" s="153" t="s">
        <v>430</v>
      </c>
      <c r="H392" s="152" t="s">
        <v>1</v>
      </c>
      <c r="I392" s="154"/>
      <c r="L392" s="151"/>
      <c r="M392" s="155"/>
      <c r="T392" s="156"/>
      <c r="AT392" s="152" t="s">
        <v>154</v>
      </c>
      <c r="AU392" s="152" t="s">
        <v>88</v>
      </c>
      <c r="AV392" s="12" t="s">
        <v>86</v>
      </c>
      <c r="AW392" s="12" t="s">
        <v>33</v>
      </c>
      <c r="AX392" s="12" t="s">
        <v>78</v>
      </c>
      <c r="AY392" s="152" t="s">
        <v>141</v>
      </c>
    </row>
    <row r="393" spans="2:51" s="13" customFormat="1" ht="11.25">
      <c r="B393" s="157"/>
      <c r="D393" s="145" t="s">
        <v>154</v>
      </c>
      <c r="E393" s="158" t="s">
        <v>1</v>
      </c>
      <c r="F393" s="159" t="s">
        <v>431</v>
      </c>
      <c r="H393" s="160">
        <v>103.4</v>
      </c>
      <c r="I393" s="161"/>
      <c r="L393" s="157"/>
      <c r="M393" s="162"/>
      <c r="T393" s="163"/>
      <c r="AT393" s="158" t="s">
        <v>154</v>
      </c>
      <c r="AU393" s="158" t="s">
        <v>88</v>
      </c>
      <c r="AV393" s="13" t="s">
        <v>88</v>
      </c>
      <c r="AW393" s="13" t="s">
        <v>33</v>
      </c>
      <c r="AX393" s="13" t="s">
        <v>78</v>
      </c>
      <c r="AY393" s="158" t="s">
        <v>141</v>
      </c>
    </row>
    <row r="394" spans="2:51" s="14" customFormat="1" ht="11.25">
      <c r="B394" s="164"/>
      <c r="D394" s="145" t="s">
        <v>154</v>
      </c>
      <c r="E394" s="165" t="s">
        <v>1</v>
      </c>
      <c r="F394" s="166" t="s">
        <v>160</v>
      </c>
      <c r="H394" s="167">
        <v>103.4</v>
      </c>
      <c r="I394" s="168"/>
      <c r="L394" s="164"/>
      <c r="M394" s="169"/>
      <c r="T394" s="170"/>
      <c r="AT394" s="165" t="s">
        <v>154</v>
      </c>
      <c r="AU394" s="165" t="s">
        <v>88</v>
      </c>
      <c r="AV394" s="14" t="s">
        <v>148</v>
      </c>
      <c r="AW394" s="14" t="s">
        <v>33</v>
      </c>
      <c r="AX394" s="14" t="s">
        <v>86</v>
      </c>
      <c r="AY394" s="165" t="s">
        <v>141</v>
      </c>
    </row>
    <row r="395" spans="2:65" s="1" customFormat="1" ht="33" customHeight="1">
      <c r="B395" s="131"/>
      <c r="C395" s="132" t="s">
        <v>432</v>
      </c>
      <c r="D395" s="132" t="s">
        <v>143</v>
      </c>
      <c r="E395" s="133" t="s">
        <v>433</v>
      </c>
      <c r="F395" s="134" t="s">
        <v>434</v>
      </c>
      <c r="G395" s="135" t="s">
        <v>245</v>
      </c>
      <c r="H395" s="136">
        <v>27</v>
      </c>
      <c r="I395" s="137"/>
      <c r="J395" s="138">
        <f>ROUND(I395*H395,2)</f>
        <v>0</v>
      </c>
      <c r="K395" s="134" t="s">
        <v>147</v>
      </c>
      <c r="L395" s="31"/>
      <c r="M395" s="139" t="s">
        <v>1</v>
      </c>
      <c r="N395" s="140" t="s">
        <v>43</v>
      </c>
      <c r="P395" s="141">
        <f>O395*H395</f>
        <v>0</v>
      </c>
      <c r="Q395" s="141">
        <v>0.00052</v>
      </c>
      <c r="R395" s="141">
        <f>Q395*H395</f>
        <v>0.014039999999999999</v>
      </c>
      <c r="S395" s="141">
        <v>0</v>
      </c>
      <c r="T395" s="142">
        <f>S395*H395</f>
        <v>0</v>
      </c>
      <c r="AR395" s="143" t="s">
        <v>148</v>
      </c>
      <c r="AT395" s="143" t="s">
        <v>143</v>
      </c>
      <c r="AU395" s="143" t="s">
        <v>88</v>
      </c>
      <c r="AY395" s="16" t="s">
        <v>141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6" t="s">
        <v>86</v>
      </c>
      <c r="BK395" s="144">
        <f>ROUND(I395*H395,2)</f>
        <v>0</v>
      </c>
      <c r="BL395" s="16" t="s">
        <v>148</v>
      </c>
      <c r="BM395" s="143" t="s">
        <v>435</v>
      </c>
    </row>
    <row r="396" spans="2:47" s="1" customFormat="1" ht="29.25">
      <c r="B396" s="31"/>
      <c r="D396" s="145" t="s">
        <v>150</v>
      </c>
      <c r="F396" s="146" t="s">
        <v>436</v>
      </c>
      <c r="I396" s="147"/>
      <c r="L396" s="31"/>
      <c r="M396" s="148"/>
      <c r="T396" s="55"/>
      <c r="AT396" s="16" t="s">
        <v>150</v>
      </c>
      <c r="AU396" s="16" t="s">
        <v>88</v>
      </c>
    </row>
    <row r="397" spans="2:47" s="1" customFormat="1" ht="11.25">
      <c r="B397" s="31"/>
      <c r="D397" s="149" t="s">
        <v>152</v>
      </c>
      <c r="F397" s="150" t="s">
        <v>437</v>
      </c>
      <c r="I397" s="147"/>
      <c r="L397" s="31"/>
      <c r="M397" s="148"/>
      <c r="T397" s="55"/>
      <c r="AT397" s="16" t="s">
        <v>152</v>
      </c>
      <c r="AU397" s="16" t="s">
        <v>88</v>
      </c>
    </row>
    <row r="398" spans="2:51" s="12" customFormat="1" ht="11.25">
      <c r="B398" s="151"/>
      <c r="D398" s="145" t="s">
        <v>154</v>
      </c>
      <c r="E398" s="152" t="s">
        <v>1</v>
      </c>
      <c r="F398" s="153" t="s">
        <v>155</v>
      </c>
      <c r="H398" s="152" t="s">
        <v>1</v>
      </c>
      <c r="I398" s="154"/>
      <c r="L398" s="151"/>
      <c r="M398" s="155"/>
      <c r="T398" s="156"/>
      <c r="AT398" s="152" t="s">
        <v>154</v>
      </c>
      <c r="AU398" s="152" t="s">
        <v>88</v>
      </c>
      <c r="AV398" s="12" t="s">
        <v>86</v>
      </c>
      <c r="AW398" s="12" t="s">
        <v>33</v>
      </c>
      <c r="AX398" s="12" t="s">
        <v>78</v>
      </c>
      <c r="AY398" s="152" t="s">
        <v>141</v>
      </c>
    </row>
    <row r="399" spans="2:51" s="12" customFormat="1" ht="11.25">
      <c r="B399" s="151"/>
      <c r="D399" s="145" t="s">
        <v>154</v>
      </c>
      <c r="E399" s="152" t="s">
        <v>1</v>
      </c>
      <c r="F399" s="153" t="s">
        <v>438</v>
      </c>
      <c r="H399" s="152" t="s">
        <v>1</v>
      </c>
      <c r="I399" s="154"/>
      <c r="L399" s="151"/>
      <c r="M399" s="155"/>
      <c r="T399" s="156"/>
      <c r="AT399" s="152" t="s">
        <v>154</v>
      </c>
      <c r="AU399" s="152" t="s">
        <v>88</v>
      </c>
      <c r="AV399" s="12" t="s">
        <v>86</v>
      </c>
      <c r="AW399" s="12" t="s">
        <v>33</v>
      </c>
      <c r="AX399" s="12" t="s">
        <v>78</v>
      </c>
      <c r="AY399" s="152" t="s">
        <v>141</v>
      </c>
    </row>
    <row r="400" spans="2:51" s="12" customFormat="1" ht="22.5">
      <c r="B400" s="151"/>
      <c r="D400" s="145" t="s">
        <v>154</v>
      </c>
      <c r="E400" s="152" t="s">
        <v>1</v>
      </c>
      <c r="F400" s="153" t="s">
        <v>439</v>
      </c>
      <c r="H400" s="152" t="s">
        <v>1</v>
      </c>
      <c r="I400" s="154"/>
      <c r="L400" s="151"/>
      <c r="M400" s="155"/>
      <c r="T400" s="156"/>
      <c r="AT400" s="152" t="s">
        <v>154</v>
      </c>
      <c r="AU400" s="152" t="s">
        <v>88</v>
      </c>
      <c r="AV400" s="12" t="s">
        <v>86</v>
      </c>
      <c r="AW400" s="12" t="s">
        <v>33</v>
      </c>
      <c r="AX400" s="12" t="s">
        <v>78</v>
      </c>
      <c r="AY400" s="152" t="s">
        <v>141</v>
      </c>
    </row>
    <row r="401" spans="2:51" s="13" customFormat="1" ht="11.25">
      <c r="B401" s="157"/>
      <c r="D401" s="145" t="s">
        <v>154</v>
      </c>
      <c r="E401" s="158" t="s">
        <v>1</v>
      </c>
      <c r="F401" s="159" t="s">
        <v>440</v>
      </c>
      <c r="H401" s="160">
        <v>27</v>
      </c>
      <c r="I401" s="161"/>
      <c r="L401" s="157"/>
      <c r="M401" s="162"/>
      <c r="T401" s="163"/>
      <c r="AT401" s="158" t="s">
        <v>154</v>
      </c>
      <c r="AU401" s="158" t="s">
        <v>88</v>
      </c>
      <c r="AV401" s="13" t="s">
        <v>88</v>
      </c>
      <c r="AW401" s="13" t="s">
        <v>33</v>
      </c>
      <c r="AX401" s="13" t="s">
        <v>78</v>
      </c>
      <c r="AY401" s="158" t="s">
        <v>141</v>
      </c>
    </row>
    <row r="402" spans="2:51" s="14" customFormat="1" ht="11.25">
      <c r="B402" s="164"/>
      <c r="D402" s="145" t="s">
        <v>154</v>
      </c>
      <c r="E402" s="165" t="s">
        <v>1</v>
      </c>
      <c r="F402" s="166" t="s">
        <v>160</v>
      </c>
      <c r="H402" s="167">
        <v>27</v>
      </c>
      <c r="I402" s="168"/>
      <c r="L402" s="164"/>
      <c r="M402" s="169"/>
      <c r="T402" s="170"/>
      <c r="AT402" s="165" t="s">
        <v>154</v>
      </c>
      <c r="AU402" s="165" t="s">
        <v>88</v>
      </c>
      <c r="AV402" s="14" t="s">
        <v>148</v>
      </c>
      <c r="AW402" s="14" t="s">
        <v>33</v>
      </c>
      <c r="AX402" s="14" t="s">
        <v>86</v>
      </c>
      <c r="AY402" s="165" t="s">
        <v>141</v>
      </c>
    </row>
    <row r="403" spans="2:65" s="1" customFormat="1" ht="24.2" customHeight="1">
      <c r="B403" s="131"/>
      <c r="C403" s="171" t="s">
        <v>441</v>
      </c>
      <c r="D403" s="171" t="s">
        <v>208</v>
      </c>
      <c r="E403" s="172" t="s">
        <v>442</v>
      </c>
      <c r="F403" s="173" t="s">
        <v>443</v>
      </c>
      <c r="G403" s="174" t="s">
        <v>211</v>
      </c>
      <c r="H403" s="175">
        <v>0.025</v>
      </c>
      <c r="I403" s="176"/>
      <c r="J403" s="177">
        <f>ROUND(I403*H403,2)</f>
        <v>0</v>
      </c>
      <c r="K403" s="173" t="s">
        <v>147</v>
      </c>
      <c r="L403" s="178"/>
      <c r="M403" s="179" t="s">
        <v>1</v>
      </c>
      <c r="N403" s="180" t="s">
        <v>43</v>
      </c>
      <c r="P403" s="141">
        <f>O403*H403</f>
        <v>0</v>
      </c>
      <c r="Q403" s="141">
        <v>1</v>
      </c>
      <c r="R403" s="141">
        <f>Q403*H403</f>
        <v>0.025</v>
      </c>
      <c r="S403" s="141">
        <v>0</v>
      </c>
      <c r="T403" s="142">
        <f>S403*H403</f>
        <v>0</v>
      </c>
      <c r="AR403" s="143" t="s">
        <v>207</v>
      </c>
      <c r="AT403" s="143" t="s">
        <v>208</v>
      </c>
      <c r="AU403" s="143" t="s">
        <v>88</v>
      </c>
      <c r="AY403" s="16" t="s">
        <v>141</v>
      </c>
      <c r="BE403" s="144">
        <f>IF(N403="základní",J403,0)</f>
        <v>0</v>
      </c>
      <c r="BF403" s="144">
        <f>IF(N403="snížená",J403,0)</f>
        <v>0</v>
      </c>
      <c r="BG403" s="144">
        <f>IF(N403="zákl. přenesená",J403,0)</f>
        <v>0</v>
      </c>
      <c r="BH403" s="144">
        <f>IF(N403="sníž. přenesená",J403,0)</f>
        <v>0</v>
      </c>
      <c r="BI403" s="144">
        <f>IF(N403="nulová",J403,0)</f>
        <v>0</v>
      </c>
      <c r="BJ403" s="16" t="s">
        <v>86</v>
      </c>
      <c r="BK403" s="144">
        <f>ROUND(I403*H403,2)</f>
        <v>0</v>
      </c>
      <c r="BL403" s="16" t="s">
        <v>148</v>
      </c>
      <c r="BM403" s="143" t="s">
        <v>444</v>
      </c>
    </row>
    <row r="404" spans="2:47" s="1" customFormat="1" ht="19.5">
      <c r="B404" s="31"/>
      <c r="D404" s="145" t="s">
        <v>150</v>
      </c>
      <c r="F404" s="146" t="s">
        <v>443</v>
      </c>
      <c r="I404" s="147"/>
      <c r="L404" s="31"/>
      <c r="M404" s="148"/>
      <c r="T404" s="55"/>
      <c r="AT404" s="16" t="s">
        <v>150</v>
      </c>
      <c r="AU404" s="16" t="s">
        <v>88</v>
      </c>
    </row>
    <row r="405" spans="2:51" s="13" customFormat="1" ht="11.25">
      <c r="B405" s="157"/>
      <c r="D405" s="145" t="s">
        <v>154</v>
      </c>
      <c r="F405" s="159" t="s">
        <v>445</v>
      </c>
      <c r="H405" s="160">
        <v>0.025</v>
      </c>
      <c r="I405" s="161"/>
      <c r="L405" s="157"/>
      <c r="M405" s="162"/>
      <c r="T405" s="163"/>
      <c r="AT405" s="158" t="s">
        <v>154</v>
      </c>
      <c r="AU405" s="158" t="s">
        <v>88</v>
      </c>
      <c r="AV405" s="13" t="s">
        <v>88</v>
      </c>
      <c r="AW405" s="13" t="s">
        <v>3</v>
      </c>
      <c r="AX405" s="13" t="s">
        <v>86</v>
      </c>
      <c r="AY405" s="158" t="s">
        <v>141</v>
      </c>
    </row>
    <row r="406" spans="2:63" s="11" customFormat="1" ht="22.9" customHeight="1">
      <c r="B406" s="119"/>
      <c r="D406" s="120" t="s">
        <v>77</v>
      </c>
      <c r="E406" s="129" t="s">
        <v>446</v>
      </c>
      <c r="F406" s="129" t="s">
        <v>447</v>
      </c>
      <c r="I406" s="122"/>
      <c r="J406" s="130">
        <f>BK406</f>
        <v>0</v>
      </c>
      <c r="L406" s="119"/>
      <c r="M406" s="124"/>
      <c r="P406" s="125">
        <f>SUM(P407:P442)</f>
        <v>0</v>
      </c>
      <c r="R406" s="125">
        <f>SUM(R407:R442)</f>
        <v>0</v>
      </c>
      <c r="T406" s="126">
        <f>SUM(T407:T442)</f>
        <v>0</v>
      </c>
      <c r="AR406" s="120" t="s">
        <v>140</v>
      </c>
      <c r="AT406" s="127" t="s">
        <v>77</v>
      </c>
      <c r="AU406" s="127" t="s">
        <v>86</v>
      </c>
      <c r="AY406" s="120" t="s">
        <v>141</v>
      </c>
      <c r="BK406" s="128">
        <f>SUM(BK407:BK442)</f>
        <v>0</v>
      </c>
    </row>
    <row r="407" spans="2:65" s="1" customFormat="1" ht="37.9" customHeight="1">
      <c r="B407" s="131"/>
      <c r="C407" s="132" t="s">
        <v>448</v>
      </c>
      <c r="D407" s="132" t="s">
        <v>143</v>
      </c>
      <c r="E407" s="133" t="s">
        <v>449</v>
      </c>
      <c r="F407" s="134" t="s">
        <v>450</v>
      </c>
      <c r="G407" s="135" t="s">
        <v>211</v>
      </c>
      <c r="H407" s="136">
        <v>6.467</v>
      </c>
      <c r="I407" s="137"/>
      <c r="J407" s="138">
        <f>ROUND(I407*H407,2)</f>
        <v>0</v>
      </c>
      <c r="K407" s="134" t="s">
        <v>147</v>
      </c>
      <c r="L407" s="31"/>
      <c r="M407" s="139" t="s">
        <v>1</v>
      </c>
      <c r="N407" s="140" t="s">
        <v>43</v>
      </c>
      <c r="P407" s="141">
        <f>O407*H407</f>
        <v>0</v>
      </c>
      <c r="Q407" s="141">
        <v>0</v>
      </c>
      <c r="R407" s="141">
        <f>Q407*H407</f>
        <v>0</v>
      </c>
      <c r="S407" s="141">
        <v>0</v>
      </c>
      <c r="T407" s="142">
        <f>S407*H407</f>
        <v>0</v>
      </c>
      <c r="AR407" s="143" t="s">
        <v>148</v>
      </c>
      <c r="AT407" s="143" t="s">
        <v>143</v>
      </c>
      <c r="AU407" s="143" t="s">
        <v>88</v>
      </c>
      <c r="AY407" s="16" t="s">
        <v>141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6" t="s">
        <v>86</v>
      </c>
      <c r="BK407" s="144">
        <f>ROUND(I407*H407,2)</f>
        <v>0</v>
      </c>
      <c r="BL407" s="16" t="s">
        <v>148</v>
      </c>
      <c r="BM407" s="143" t="s">
        <v>451</v>
      </c>
    </row>
    <row r="408" spans="2:47" s="1" customFormat="1" ht="29.25">
      <c r="B408" s="31"/>
      <c r="D408" s="145" t="s">
        <v>150</v>
      </c>
      <c r="F408" s="146" t="s">
        <v>452</v>
      </c>
      <c r="I408" s="147"/>
      <c r="L408" s="31"/>
      <c r="M408" s="148"/>
      <c r="T408" s="55"/>
      <c r="AT408" s="16" t="s">
        <v>150</v>
      </c>
      <c r="AU408" s="16" t="s">
        <v>88</v>
      </c>
    </row>
    <row r="409" spans="2:47" s="1" customFormat="1" ht="11.25">
      <c r="B409" s="31"/>
      <c r="D409" s="149" t="s">
        <v>152</v>
      </c>
      <c r="F409" s="150" t="s">
        <v>453</v>
      </c>
      <c r="I409" s="147"/>
      <c r="L409" s="31"/>
      <c r="M409" s="148"/>
      <c r="T409" s="55"/>
      <c r="AT409" s="16" t="s">
        <v>152</v>
      </c>
      <c r="AU409" s="16" t="s">
        <v>88</v>
      </c>
    </row>
    <row r="410" spans="2:51" s="13" customFormat="1" ht="11.25">
      <c r="B410" s="157"/>
      <c r="D410" s="145" t="s">
        <v>154</v>
      </c>
      <c r="E410" s="158" t="s">
        <v>1</v>
      </c>
      <c r="F410" s="159" t="s">
        <v>454</v>
      </c>
      <c r="H410" s="160">
        <v>4.514</v>
      </c>
      <c r="I410" s="161"/>
      <c r="L410" s="157"/>
      <c r="M410" s="162"/>
      <c r="T410" s="163"/>
      <c r="AT410" s="158" t="s">
        <v>154</v>
      </c>
      <c r="AU410" s="158" t="s">
        <v>88</v>
      </c>
      <c r="AV410" s="13" t="s">
        <v>88</v>
      </c>
      <c r="AW410" s="13" t="s">
        <v>33</v>
      </c>
      <c r="AX410" s="13" t="s">
        <v>78</v>
      </c>
      <c r="AY410" s="158" t="s">
        <v>141</v>
      </c>
    </row>
    <row r="411" spans="2:51" s="13" customFormat="1" ht="11.25">
      <c r="B411" s="157"/>
      <c r="D411" s="145" t="s">
        <v>154</v>
      </c>
      <c r="E411" s="158" t="s">
        <v>1</v>
      </c>
      <c r="F411" s="159" t="s">
        <v>455</v>
      </c>
      <c r="H411" s="160">
        <v>0.01</v>
      </c>
      <c r="I411" s="161"/>
      <c r="L411" s="157"/>
      <c r="M411" s="162"/>
      <c r="T411" s="163"/>
      <c r="AT411" s="158" t="s">
        <v>154</v>
      </c>
      <c r="AU411" s="158" t="s">
        <v>88</v>
      </c>
      <c r="AV411" s="13" t="s">
        <v>88</v>
      </c>
      <c r="AW411" s="13" t="s">
        <v>33</v>
      </c>
      <c r="AX411" s="13" t="s">
        <v>78</v>
      </c>
      <c r="AY411" s="158" t="s">
        <v>141</v>
      </c>
    </row>
    <row r="412" spans="2:51" s="13" customFormat="1" ht="11.25">
      <c r="B412" s="157"/>
      <c r="D412" s="145" t="s">
        <v>154</v>
      </c>
      <c r="E412" s="158" t="s">
        <v>1</v>
      </c>
      <c r="F412" s="159" t="s">
        <v>456</v>
      </c>
      <c r="H412" s="160">
        <v>1.943</v>
      </c>
      <c r="I412" s="161"/>
      <c r="L412" s="157"/>
      <c r="M412" s="162"/>
      <c r="T412" s="163"/>
      <c r="AT412" s="158" t="s">
        <v>154</v>
      </c>
      <c r="AU412" s="158" t="s">
        <v>88</v>
      </c>
      <c r="AV412" s="13" t="s">
        <v>88</v>
      </c>
      <c r="AW412" s="13" t="s">
        <v>33</v>
      </c>
      <c r="AX412" s="13" t="s">
        <v>78</v>
      </c>
      <c r="AY412" s="158" t="s">
        <v>141</v>
      </c>
    </row>
    <row r="413" spans="2:51" s="14" customFormat="1" ht="11.25">
      <c r="B413" s="164"/>
      <c r="D413" s="145" t="s">
        <v>154</v>
      </c>
      <c r="E413" s="165" t="s">
        <v>1</v>
      </c>
      <c r="F413" s="166" t="s">
        <v>160</v>
      </c>
      <c r="H413" s="167">
        <v>6.467</v>
      </c>
      <c r="I413" s="168"/>
      <c r="L413" s="164"/>
      <c r="M413" s="169"/>
      <c r="T413" s="170"/>
      <c r="AT413" s="165" t="s">
        <v>154</v>
      </c>
      <c r="AU413" s="165" t="s">
        <v>88</v>
      </c>
      <c r="AV413" s="14" t="s">
        <v>148</v>
      </c>
      <c r="AW413" s="14" t="s">
        <v>33</v>
      </c>
      <c r="AX413" s="14" t="s">
        <v>86</v>
      </c>
      <c r="AY413" s="165" t="s">
        <v>141</v>
      </c>
    </row>
    <row r="414" spans="2:65" s="1" customFormat="1" ht="24.2" customHeight="1">
      <c r="B414" s="131"/>
      <c r="C414" s="132" t="s">
        <v>457</v>
      </c>
      <c r="D414" s="132" t="s">
        <v>143</v>
      </c>
      <c r="E414" s="133" t="s">
        <v>458</v>
      </c>
      <c r="F414" s="134" t="s">
        <v>459</v>
      </c>
      <c r="G414" s="135" t="s">
        <v>211</v>
      </c>
      <c r="H414" s="136">
        <v>94.392</v>
      </c>
      <c r="I414" s="137"/>
      <c r="J414" s="138">
        <f>ROUND(I414*H414,2)</f>
        <v>0</v>
      </c>
      <c r="K414" s="134" t="s">
        <v>147</v>
      </c>
      <c r="L414" s="31"/>
      <c r="M414" s="139" t="s">
        <v>1</v>
      </c>
      <c r="N414" s="140" t="s">
        <v>43</v>
      </c>
      <c r="P414" s="141">
        <f>O414*H414</f>
        <v>0</v>
      </c>
      <c r="Q414" s="141">
        <v>0</v>
      </c>
      <c r="R414" s="141">
        <f>Q414*H414</f>
        <v>0</v>
      </c>
      <c r="S414" s="141">
        <v>0</v>
      </c>
      <c r="T414" s="142">
        <f>S414*H414</f>
        <v>0</v>
      </c>
      <c r="AR414" s="143" t="s">
        <v>148</v>
      </c>
      <c r="AT414" s="143" t="s">
        <v>143</v>
      </c>
      <c r="AU414" s="143" t="s">
        <v>88</v>
      </c>
      <c r="AY414" s="16" t="s">
        <v>141</v>
      </c>
      <c r="BE414" s="144">
        <f>IF(N414="základní",J414,0)</f>
        <v>0</v>
      </c>
      <c r="BF414" s="144">
        <f>IF(N414="snížená",J414,0)</f>
        <v>0</v>
      </c>
      <c r="BG414" s="144">
        <f>IF(N414="zákl. přenesená",J414,0)</f>
        <v>0</v>
      </c>
      <c r="BH414" s="144">
        <f>IF(N414="sníž. přenesená",J414,0)</f>
        <v>0</v>
      </c>
      <c r="BI414" s="144">
        <f>IF(N414="nulová",J414,0)</f>
        <v>0</v>
      </c>
      <c r="BJ414" s="16" t="s">
        <v>86</v>
      </c>
      <c r="BK414" s="144">
        <f>ROUND(I414*H414,2)</f>
        <v>0</v>
      </c>
      <c r="BL414" s="16" t="s">
        <v>148</v>
      </c>
      <c r="BM414" s="143" t="s">
        <v>460</v>
      </c>
    </row>
    <row r="415" spans="2:47" s="1" customFormat="1" ht="29.25">
      <c r="B415" s="31"/>
      <c r="D415" s="145" t="s">
        <v>150</v>
      </c>
      <c r="F415" s="146" t="s">
        <v>461</v>
      </c>
      <c r="I415" s="147"/>
      <c r="L415" s="31"/>
      <c r="M415" s="148"/>
      <c r="T415" s="55"/>
      <c r="AT415" s="16" t="s">
        <v>150</v>
      </c>
      <c r="AU415" s="16" t="s">
        <v>88</v>
      </c>
    </row>
    <row r="416" spans="2:47" s="1" customFormat="1" ht="11.25">
      <c r="B416" s="31"/>
      <c r="D416" s="149" t="s">
        <v>152</v>
      </c>
      <c r="F416" s="150" t="s">
        <v>462</v>
      </c>
      <c r="I416" s="147"/>
      <c r="L416" s="31"/>
      <c r="M416" s="148"/>
      <c r="T416" s="55"/>
      <c r="AT416" s="16" t="s">
        <v>152</v>
      </c>
      <c r="AU416" s="16" t="s">
        <v>88</v>
      </c>
    </row>
    <row r="417" spans="2:51" s="12" customFormat="1" ht="22.5">
      <c r="B417" s="151"/>
      <c r="D417" s="145" t="s">
        <v>154</v>
      </c>
      <c r="E417" s="152" t="s">
        <v>1</v>
      </c>
      <c r="F417" s="153" t="s">
        <v>463</v>
      </c>
      <c r="H417" s="152" t="s">
        <v>1</v>
      </c>
      <c r="I417" s="154"/>
      <c r="L417" s="151"/>
      <c r="M417" s="155"/>
      <c r="T417" s="156"/>
      <c r="AT417" s="152" t="s">
        <v>154</v>
      </c>
      <c r="AU417" s="152" t="s">
        <v>88</v>
      </c>
      <c r="AV417" s="12" t="s">
        <v>86</v>
      </c>
      <c r="AW417" s="12" t="s">
        <v>33</v>
      </c>
      <c r="AX417" s="12" t="s">
        <v>78</v>
      </c>
      <c r="AY417" s="152" t="s">
        <v>141</v>
      </c>
    </row>
    <row r="418" spans="2:51" s="13" customFormat="1" ht="11.25">
      <c r="B418" s="157"/>
      <c r="D418" s="145" t="s">
        <v>154</v>
      </c>
      <c r="E418" s="158" t="s">
        <v>1</v>
      </c>
      <c r="F418" s="159" t="s">
        <v>464</v>
      </c>
      <c r="H418" s="160">
        <v>78.3</v>
      </c>
      <c r="I418" s="161"/>
      <c r="L418" s="157"/>
      <c r="M418" s="162"/>
      <c r="T418" s="163"/>
      <c r="AT418" s="158" t="s">
        <v>154</v>
      </c>
      <c r="AU418" s="158" t="s">
        <v>88</v>
      </c>
      <c r="AV418" s="13" t="s">
        <v>88</v>
      </c>
      <c r="AW418" s="13" t="s">
        <v>33</v>
      </c>
      <c r="AX418" s="13" t="s">
        <v>78</v>
      </c>
      <c r="AY418" s="158" t="s">
        <v>141</v>
      </c>
    </row>
    <row r="419" spans="2:51" s="12" customFormat="1" ht="33.75">
      <c r="B419" s="151"/>
      <c r="D419" s="145" t="s">
        <v>154</v>
      </c>
      <c r="E419" s="152" t="s">
        <v>1</v>
      </c>
      <c r="F419" s="153" t="s">
        <v>465</v>
      </c>
      <c r="H419" s="152" t="s">
        <v>1</v>
      </c>
      <c r="I419" s="154"/>
      <c r="L419" s="151"/>
      <c r="M419" s="155"/>
      <c r="T419" s="156"/>
      <c r="AT419" s="152" t="s">
        <v>154</v>
      </c>
      <c r="AU419" s="152" t="s">
        <v>88</v>
      </c>
      <c r="AV419" s="12" t="s">
        <v>86</v>
      </c>
      <c r="AW419" s="12" t="s">
        <v>33</v>
      </c>
      <c r="AX419" s="12" t="s">
        <v>78</v>
      </c>
      <c r="AY419" s="152" t="s">
        <v>141</v>
      </c>
    </row>
    <row r="420" spans="2:51" s="13" customFormat="1" ht="11.25">
      <c r="B420" s="157"/>
      <c r="D420" s="145" t="s">
        <v>154</v>
      </c>
      <c r="E420" s="158" t="s">
        <v>1</v>
      </c>
      <c r="F420" s="159" t="s">
        <v>466</v>
      </c>
      <c r="H420" s="160">
        <v>9.625</v>
      </c>
      <c r="I420" s="161"/>
      <c r="L420" s="157"/>
      <c r="M420" s="162"/>
      <c r="T420" s="163"/>
      <c r="AT420" s="158" t="s">
        <v>154</v>
      </c>
      <c r="AU420" s="158" t="s">
        <v>88</v>
      </c>
      <c r="AV420" s="13" t="s">
        <v>88</v>
      </c>
      <c r="AW420" s="13" t="s">
        <v>33</v>
      </c>
      <c r="AX420" s="13" t="s">
        <v>78</v>
      </c>
      <c r="AY420" s="158" t="s">
        <v>141</v>
      </c>
    </row>
    <row r="421" spans="2:51" s="12" customFormat="1" ht="11.25">
      <c r="B421" s="151"/>
      <c r="D421" s="145" t="s">
        <v>154</v>
      </c>
      <c r="E421" s="152" t="s">
        <v>1</v>
      </c>
      <c r="F421" s="153" t="s">
        <v>467</v>
      </c>
      <c r="H421" s="152" t="s">
        <v>1</v>
      </c>
      <c r="I421" s="154"/>
      <c r="L421" s="151"/>
      <c r="M421" s="155"/>
      <c r="T421" s="156"/>
      <c r="AT421" s="152" t="s">
        <v>154</v>
      </c>
      <c r="AU421" s="152" t="s">
        <v>88</v>
      </c>
      <c r="AV421" s="12" t="s">
        <v>86</v>
      </c>
      <c r="AW421" s="12" t="s">
        <v>33</v>
      </c>
      <c r="AX421" s="12" t="s">
        <v>78</v>
      </c>
      <c r="AY421" s="152" t="s">
        <v>141</v>
      </c>
    </row>
    <row r="422" spans="2:51" s="13" customFormat="1" ht="11.25">
      <c r="B422" s="157"/>
      <c r="D422" s="145" t="s">
        <v>154</v>
      </c>
      <c r="E422" s="158" t="s">
        <v>1</v>
      </c>
      <c r="F422" s="159" t="s">
        <v>454</v>
      </c>
      <c r="H422" s="160">
        <v>4.514</v>
      </c>
      <c r="I422" s="161"/>
      <c r="L422" s="157"/>
      <c r="M422" s="162"/>
      <c r="T422" s="163"/>
      <c r="AT422" s="158" t="s">
        <v>154</v>
      </c>
      <c r="AU422" s="158" t="s">
        <v>88</v>
      </c>
      <c r="AV422" s="13" t="s">
        <v>88</v>
      </c>
      <c r="AW422" s="13" t="s">
        <v>33</v>
      </c>
      <c r="AX422" s="13" t="s">
        <v>78</v>
      </c>
      <c r="AY422" s="158" t="s">
        <v>141</v>
      </c>
    </row>
    <row r="423" spans="2:51" s="13" customFormat="1" ht="11.25">
      <c r="B423" s="157"/>
      <c r="D423" s="145" t="s">
        <v>154</v>
      </c>
      <c r="E423" s="158" t="s">
        <v>1</v>
      </c>
      <c r="F423" s="159" t="s">
        <v>455</v>
      </c>
      <c r="H423" s="160">
        <v>0.01</v>
      </c>
      <c r="I423" s="161"/>
      <c r="L423" s="157"/>
      <c r="M423" s="162"/>
      <c r="T423" s="163"/>
      <c r="AT423" s="158" t="s">
        <v>154</v>
      </c>
      <c r="AU423" s="158" t="s">
        <v>88</v>
      </c>
      <c r="AV423" s="13" t="s">
        <v>88</v>
      </c>
      <c r="AW423" s="13" t="s">
        <v>33</v>
      </c>
      <c r="AX423" s="13" t="s">
        <v>78</v>
      </c>
      <c r="AY423" s="158" t="s">
        <v>141</v>
      </c>
    </row>
    <row r="424" spans="2:51" s="13" customFormat="1" ht="11.25">
      <c r="B424" s="157"/>
      <c r="D424" s="145" t="s">
        <v>154</v>
      </c>
      <c r="E424" s="158" t="s">
        <v>1</v>
      </c>
      <c r="F424" s="159" t="s">
        <v>456</v>
      </c>
      <c r="H424" s="160">
        <v>1.943</v>
      </c>
      <c r="I424" s="161"/>
      <c r="L424" s="157"/>
      <c r="M424" s="162"/>
      <c r="T424" s="163"/>
      <c r="AT424" s="158" t="s">
        <v>154</v>
      </c>
      <c r="AU424" s="158" t="s">
        <v>88</v>
      </c>
      <c r="AV424" s="13" t="s">
        <v>88</v>
      </c>
      <c r="AW424" s="13" t="s">
        <v>33</v>
      </c>
      <c r="AX424" s="13" t="s">
        <v>78</v>
      </c>
      <c r="AY424" s="158" t="s">
        <v>141</v>
      </c>
    </row>
    <row r="425" spans="2:51" s="14" customFormat="1" ht="11.25">
      <c r="B425" s="164"/>
      <c r="D425" s="145" t="s">
        <v>154</v>
      </c>
      <c r="E425" s="165" t="s">
        <v>1</v>
      </c>
      <c r="F425" s="166" t="s">
        <v>160</v>
      </c>
      <c r="H425" s="167">
        <v>94.392</v>
      </c>
      <c r="I425" s="168"/>
      <c r="L425" s="164"/>
      <c r="M425" s="169"/>
      <c r="T425" s="170"/>
      <c r="AT425" s="165" t="s">
        <v>154</v>
      </c>
      <c r="AU425" s="165" t="s">
        <v>88</v>
      </c>
      <c r="AV425" s="14" t="s">
        <v>148</v>
      </c>
      <c r="AW425" s="14" t="s">
        <v>33</v>
      </c>
      <c r="AX425" s="14" t="s">
        <v>86</v>
      </c>
      <c r="AY425" s="165" t="s">
        <v>141</v>
      </c>
    </row>
    <row r="426" spans="2:65" s="1" customFormat="1" ht="24.2" customHeight="1">
      <c r="B426" s="131"/>
      <c r="C426" s="132" t="s">
        <v>468</v>
      </c>
      <c r="D426" s="132" t="s">
        <v>143</v>
      </c>
      <c r="E426" s="133" t="s">
        <v>469</v>
      </c>
      <c r="F426" s="134" t="s">
        <v>470</v>
      </c>
      <c r="G426" s="135" t="s">
        <v>211</v>
      </c>
      <c r="H426" s="136">
        <v>58.203</v>
      </c>
      <c r="I426" s="137"/>
      <c r="J426" s="138">
        <f>ROUND(I426*H426,2)</f>
        <v>0</v>
      </c>
      <c r="K426" s="134" t="s">
        <v>147</v>
      </c>
      <c r="L426" s="31"/>
      <c r="M426" s="139" t="s">
        <v>1</v>
      </c>
      <c r="N426" s="140" t="s">
        <v>43</v>
      </c>
      <c r="P426" s="141">
        <f>O426*H426</f>
        <v>0</v>
      </c>
      <c r="Q426" s="141">
        <v>0</v>
      </c>
      <c r="R426" s="141">
        <f>Q426*H426</f>
        <v>0</v>
      </c>
      <c r="S426" s="141">
        <v>0</v>
      </c>
      <c r="T426" s="142">
        <f>S426*H426</f>
        <v>0</v>
      </c>
      <c r="AR426" s="143" t="s">
        <v>148</v>
      </c>
      <c r="AT426" s="143" t="s">
        <v>143</v>
      </c>
      <c r="AU426" s="143" t="s">
        <v>88</v>
      </c>
      <c r="AY426" s="16" t="s">
        <v>141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6" t="s">
        <v>86</v>
      </c>
      <c r="BK426" s="144">
        <f>ROUND(I426*H426,2)</f>
        <v>0</v>
      </c>
      <c r="BL426" s="16" t="s">
        <v>148</v>
      </c>
      <c r="BM426" s="143" t="s">
        <v>471</v>
      </c>
    </row>
    <row r="427" spans="2:47" s="1" customFormat="1" ht="29.25">
      <c r="B427" s="31"/>
      <c r="D427" s="145" t="s">
        <v>150</v>
      </c>
      <c r="F427" s="146" t="s">
        <v>472</v>
      </c>
      <c r="I427" s="147"/>
      <c r="L427" s="31"/>
      <c r="M427" s="148"/>
      <c r="T427" s="55"/>
      <c r="AT427" s="16" t="s">
        <v>150</v>
      </c>
      <c r="AU427" s="16" t="s">
        <v>88</v>
      </c>
    </row>
    <row r="428" spans="2:47" s="1" customFormat="1" ht="11.25">
      <c r="B428" s="31"/>
      <c r="D428" s="149" t="s">
        <v>152</v>
      </c>
      <c r="F428" s="150" t="s">
        <v>473</v>
      </c>
      <c r="I428" s="147"/>
      <c r="L428" s="31"/>
      <c r="M428" s="148"/>
      <c r="T428" s="55"/>
      <c r="AT428" s="16" t="s">
        <v>152</v>
      </c>
      <c r="AU428" s="16" t="s">
        <v>88</v>
      </c>
    </row>
    <row r="429" spans="2:51" s="12" customFormat="1" ht="11.25">
      <c r="B429" s="151"/>
      <c r="D429" s="145" t="s">
        <v>154</v>
      </c>
      <c r="E429" s="152" t="s">
        <v>1</v>
      </c>
      <c r="F429" s="153" t="s">
        <v>474</v>
      </c>
      <c r="H429" s="152" t="s">
        <v>1</v>
      </c>
      <c r="I429" s="154"/>
      <c r="L429" s="151"/>
      <c r="M429" s="155"/>
      <c r="T429" s="156"/>
      <c r="AT429" s="152" t="s">
        <v>154</v>
      </c>
      <c r="AU429" s="152" t="s">
        <v>88</v>
      </c>
      <c r="AV429" s="12" t="s">
        <v>86</v>
      </c>
      <c r="AW429" s="12" t="s">
        <v>33</v>
      </c>
      <c r="AX429" s="12" t="s">
        <v>78</v>
      </c>
      <c r="AY429" s="152" t="s">
        <v>141</v>
      </c>
    </row>
    <row r="430" spans="2:51" s="13" customFormat="1" ht="11.25">
      <c r="B430" s="157"/>
      <c r="D430" s="145" t="s">
        <v>154</v>
      </c>
      <c r="E430" s="158" t="s">
        <v>1</v>
      </c>
      <c r="F430" s="159" t="s">
        <v>454</v>
      </c>
      <c r="H430" s="160">
        <v>4.514</v>
      </c>
      <c r="I430" s="161"/>
      <c r="L430" s="157"/>
      <c r="M430" s="162"/>
      <c r="T430" s="163"/>
      <c r="AT430" s="158" t="s">
        <v>154</v>
      </c>
      <c r="AU430" s="158" t="s">
        <v>88</v>
      </c>
      <c r="AV430" s="13" t="s">
        <v>88</v>
      </c>
      <c r="AW430" s="13" t="s">
        <v>33</v>
      </c>
      <c r="AX430" s="13" t="s">
        <v>78</v>
      </c>
      <c r="AY430" s="158" t="s">
        <v>141</v>
      </c>
    </row>
    <row r="431" spans="2:51" s="13" customFormat="1" ht="11.25">
      <c r="B431" s="157"/>
      <c r="D431" s="145" t="s">
        <v>154</v>
      </c>
      <c r="E431" s="158" t="s">
        <v>1</v>
      </c>
      <c r="F431" s="159" t="s">
        <v>455</v>
      </c>
      <c r="H431" s="160">
        <v>0.01</v>
      </c>
      <c r="I431" s="161"/>
      <c r="L431" s="157"/>
      <c r="M431" s="162"/>
      <c r="T431" s="163"/>
      <c r="AT431" s="158" t="s">
        <v>154</v>
      </c>
      <c r="AU431" s="158" t="s">
        <v>88</v>
      </c>
      <c r="AV431" s="13" t="s">
        <v>88</v>
      </c>
      <c r="AW431" s="13" t="s">
        <v>33</v>
      </c>
      <c r="AX431" s="13" t="s">
        <v>78</v>
      </c>
      <c r="AY431" s="158" t="s">
        <v>141</v>
      </c>
    </row>
    <row r="432" spans="2:51" s="13" customFormat="1" ht="11.25">
      <c r="B432" s="157"/>
      <c r="D432" s="145" t="s">
        <v>154</v>
      </c>
      <c r="E432" s="158" t="s">
        <v>1</v>
      </c>
      <c r="F432" s="159" t="s">
        <v>456</v>
      </c>
      <c r="H432" s="160">
        <v>1.943</v>
      </c>
      <c r="I432" s="161"/>
      <c r="L432" s="157"/>
      <c r="M432" s="162"/>
      <c r="T432" s="163"/>
      <c r="AT432" s="158" t="s">
        <v>154</v>
      </c>
      <c r="AU432" s="158" t="s">
        <v>88</v>
      </c>
      <c r="AV432" s="13" t="s">
        <v>88</v>
      </c>
      <c r="AW432" s="13" t="s">
        <v>33</v>
      </c>
      <c r="AX432" s="13" t="s">
        <v>78</v>
      </c>
      <c r="AY432" s="158" t="s">
        <v>141</v>
      </c>
    </row>
    <row r="433" spans="2:51" s="14" customFormat="1" ht="11.25">
      <c r="B433" s="164"/>
      <c r="D433" s="145" t="s">
        <v>154</v>
      </c>
      <c r="E433" s="165" t="s">
        <v>1</v>
      </c>
      <c r="F433" s="166" t="s">
        <v>160</v>
      </c>
      <c r="H433" s="167">
        <v>6.467</v>
      </c>
      <c r="I433" s="168"/>
      <c r="L433" s="164"/>
      <c r="M433" s="169"/>
      <c r="T433" s="170"/>
      <c r="AT433" s="165" t="s">
        <v>154</v>
      </c>
      <c r="AU433" s="165" t="s">
        <v>88</v>
      </c>
      <c r="AV433" s="14" t="s">
        <v>148</v>
      </c>
      <c r="AW433" s="14" t="s">
        <v>33</v>
      </c>
      <c r="AX433" s="14" t="s">
        <v>86</v>
      </c>
      <c r="AY433" s="165" t="s">
        <v>141</v>
      </c>
    </row>
    <row r="434" spans="2:51" s="13" customFormat="1" ht="11.25">
      <c r="B434" s="157"/>
      <c r="D434" s="145" t="s">
        <v>154</v>
      </c>
      <c r="F434" s="159" t="s">
        <v>475</v>
      </c>
      <c r="H434" s="160">
        <v>58.203</v>
      </c>
      <c r="I434" s="161"/>
      <c r="L434" s="157"/>
      <c r="M434" s="162"/>
      <c r="T434" s="163"/>
      <c r="AT434" s="158" t="s">
        <v>154</v>
      </c>
      <c r="AU434" s="158" t="s">
        <v>88</v>
      </c>
      <c r="AV434" s="13" t="s">
        <v>88</v>
      </c>
      <c r="AW434" s="13" t="s">
        <v>3</v>
      </c>
      <c r="AX434" s="13" t="s">
        <v>86</v>
      </c>
      <c r="AY434" s="158" t="s">
        <v>141</v>
      </c>
    </row>
    <row r="435" spans="2:65" s="1" customFormat="1" ht="16.5" customHeight="1">
      <c r="B435" s="131"/>
      <c r="C435" s="132" t="s">
        <v>476</v>
      </c>
      <c r="D435" s="132" t="s">
        <v>143</v>
      </c>
      <c r="E435" s="133" t="s">
        <v>477</v>
      </c>
      <c r="F435" s="134" t="s">
        <v>478</v>
      </c>
      <c r="G435" s="135" t="s">
        <v>211</v>
      </c>
      <c r="H435" s="136">
        <v>14.139</v>
      </c>
      <c r="I435" s="137"/>
      <c r="J435" s="138">
        <f>ROUND(I435*H435,2)</f>
        <v>0</v>
      </c>
      <c r="K435" s="134" t="s">
        <v>147</v>
      </c>
      <c r="L435" s="31"/>
      <c r="M435" s="139" t="s">
        <v>1</v>
      </c>
      <c r="N435" s="140" t="s">
        <v>43</v>
      </c>
      <c r="P435" s="141">
        <f>O435*H435</f>
        <v>0</v>
      </c>
      <c r="Q435" s="141">
        <v>0</v>
      </c>
      <c r="R435" s="141">
        <f>Q435*H435</f>
        <v>0</v>
      </c>
      <c r="S435" s="141">
        <v>0</v>
      </c>
      <c r="T435" s="142">
        <f>S435*H435</f>
        <v>0</v>
      </c>
      <c r="AR435" s="143" t="s">
        <v>148</v>
      </c>
      <c r="AT435" s="143" t="s">
        <v>143</v>
      </c>
      <c r="AU435" s="143" t="s">
        <v>88</v>
      </c>
      <c r="AY435" s="16" t="s">
        <v>141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6" t="s">
        <v>86</v>
      </c>
      <c r="BK435" s="144">
        <f>ROUND(I435*H435,2)</f>
        <v>0</v>
      </c>
      <c r="BL435" s="16" t="s">
        <v>148</v>
      </c>
      <c r="BM435" s="143" t="s">
        <v>479</v>
      </c>
    </row>
    <row r="436" spans="2:47" s="1" customFormat="1" ht="29.25">
      <c r="B436" s="31"/>
      <c r="D436" s="145" t="s">
        <v>150</v>
      </c>
      <c r="F436" s="146" t="s">
        <v>480</v>
      </c>
      <c r="I436" s="147"/>
      <c r="L436" s="31"/>
      <c r="M436" s="148"/>
      <c r="T436" s="55"/>
      <c r="AT436" s="16" t="s">
        <v>150</v>
      </c>
      <c r="AU436" s="16" t="s">
        <v>88</v>
      </c>
    </row>
    <row r="437" spans="2:47" s="1" customFormat="1" ht="11.25">
      <c r="B437" s="31"/>
      <c r="D437" s="149" t="s">
        <v>152</v>
      </c>
      <c r="F437" s="150" t="s">
        <v>481</v>
      </c>
      <c r="I437" s="147"/>
      <c r="L437" s="31"/>
      <c r="M437" s="148"/>
      <c r="T437" s="55"/>
      <c r="AT437" s="16" t="s">
        <v>152</v>
      </c>
      <c r="AU437" s="16" t="s">
        <v>88</v>
      </c>
    </row>
    <row r="438" spans="2:51" s="12" customFormat="1" ht="22.5">
      <c r="B438" s="151"/>
      <c r="D438" s="145" t="s">
        <v>154</v>
      </c>
      <c r="E438" s="152" t="s">
        <v>1</v>
      </c>
      <c r="F438" s="153" t="s">
        <v>482</v>
      </c>
      <c r="H438" s="152" t="s">
        <v>1</v>
      </c>
      <c r="I438" s="154"/>
      <c r="L438" s="151"/>
      <c r="M438" s="155"/>
      <c r="T438" s="156"/>
      <c r="AT438" s="152" t="s">
        <v>154</v>
      </c>
      <c r="AU438" s="152" t="s">
        <v>88</v>
      </c>
      <c r="AV438" s="12" t="s">
        <v>86</v>
      </c>
      <c r="AW438" s="12" t="s">
        <v>33</v>
      </c>
      <c r="AX438" s="12" t="s">
        <v>78</v>
      </c>
      <c r="AY438" s="152" t="s">
        <v>141</v>
      </c>
    </row>
    <row r="439" spans="2:51" s="13" customFormat="1" ht="11.25">
      <c r="B439" s="157"/>
      <c r="D439" s="145" t="s">
        <v>154</v>
      </c>
      <c r="E439" s="158" t="s">
        <v>1</v>
      </c>
      <c r="F439" s="159" t="s">
        <v>466</v>
      </c>
      <c r="H439" s="160">
        <v>9.625</v>
      </c>
      <c r="I439" s="161"/>
      <c r="L439" s="157"/>
      <c r="M439" s="162"/>
      <c r="T439" s="163"/>
      <c r="AT439" s="158" t="s">
        <v>154</v>
      </c>
      <c r="AU439" s="158" t="s">
        <v>88</v>
      </c>
      <c r="AV439" s="13" t="s">
        <v>88</v>
      </c>
      <c r="AW439" s="13" t="s">
        <v>33</v>
      </c>
      <c r="AX439" s="13" t="s">
        <v>78</v>
      </c>
      <c r="AY439" s="158" t="s">
        <v>141</v>
      </c>
    </row>
    <row r="440" spans="2:51" s="12" customFormat="1" ht="11.25">
      <c r="B440" s="151"/>
      <c r="D440" s="145" t="s">
        <v>154</v>
      </c>
      <c r="E440" s="152" t="s">
        <v>1</v>
      </c>
      <c r="F440" s="153" t="s">
        <v>483</v>
      </c>
      <c r="H440" s="152" t="s">
        <v>1</v>
      </c>
      <c r="I440" s="154"/>
      <c r="L440" s="151"/>
      <c r="M440" s="155"/>
      <c r="T440" s="156"/>
      <c r="AT440" s="152" t="s">
        <v>154</v>
      </c>
      <c r="AU440" s="152" t="s">
        <v>88</v>
      </c>
      <c r="AV440" s="12" t="s">
        <v>86</v>
      </c>
      <c r="AW440" s="12" t="s">
        <v>33</v>
      </c>
      <c r="AX440" s="12" t="s">
        <v>78</v>
      </c>
      <c r="AY440" s="152" t="s">
        <v>141</v>
      </c>
    </row>
    <row r="441" spans="2:51" s="13" customFormat="1" ht="11.25">
      <c r="B441" s="157"/>
      <c r="D441" s="145" t="s">
        <v>154</v>
      </c>
      <c r="E441" s="158" t="s">
        <v>1</v>
      </c>
      <c r="F441" s="159" t="s">
        <v>454</v>
      </c>
      <c r="H441" s="160">
        <v>4.514</v>
      </c>
      <c r="I441" s="161"/>
      <c r="L441" s="157"/>
      <c r="M441" s="162"/>
      <c r="T441" s="163"/>
      <c r="AT441" s="158" t="s">
        <v>154</v>
      </c>
      <c r="AU441" s="158" t="s">
        <v>88</v>
      </c>
      <c r="AV441" s="13" t="s">
        <v>88</v>
      </c>
      <c r="AW441" s="13" t="s">
        <v>33</v>
      </c>
      <c r="AX441" s="13" t="s">
        <v>78</v>
      </c>
      <c r="AY441" s="158" t="s">
        <v>141</v>
      </c>
    </row>
    <row r="442" spans="2:51" s="14" customFormat="1" ht="11.25">
      <c r="B442" s="164"/>
      <c r="D442" s="145" t="s">
        <v>154</v>
      </c>
      <c r="E442" s="165" t="s">
        <v>1</v>
      </c>
      <c r="F442" s="166" t="s">
        <v>160</v>
      </c>
      <c r="H442" s="167">
        <v>14.139</v>
      </c>
      <c r="I442" s="168"/>
      <c r="L442" s="164"/>
      <c r="M442" s="169"/>
      <c r="T442" s="170"/>
      <c r="AT442" s="165" t="s">
        <v>154</v>
      </c>
      <c r="AU442" s="165" t="s">
        <v>88</v>
      </c>
      <c r="AV442" s="14" t="s">
        <v>148</v>
      </c>
      <c r="AW442" s="14" t="s">
        <v>33</v>
      </c>
      <c r="AX442" s="14" t="s">
        <v>86</v>
      </c>
      <c r="AY442" s="165" t="s">
        <v>141</v>
      </c>
    </row>
    <row r="443" spans="2:63" s="11" customFormat="1" ht="22.9" customHeight="1">
      <c r="B443" s="119"/>
      <c r="D443" s="120" t="s">
        <v>77</v>
      </c>
      <c r="E443" s="129" t="s">
        <v>484</v>
      </c>
      <c r="F443" s="129" t="s">
        <v>485</v>
      </c>
      <c r="I443" s="122"/>
      <c r="J443" s="130">
        <f>BK443</f>
        <v>0</v>
      </c>
      <c r="L443" s="119"/>
      <c r="M443" s="124"/>
      <c r="P443" s="125">
        <f>SUM(P444:P446)</f>
        <v>0</v>
      </c>
      <c r="R443" s="125">
        <f>SUM(R444:R446)</f>
        <v>0</v>
      </c>
      <c r="T443" s="126">
        <f>SUM(T444:T446)</f>
        <v>0</v>
      </c>
      <c r="AR443" s="120" t="s">
        <v>140</v>
      </c>
      <c r="AT443" s="127" t="s">
        <v>77</v>
      </c>
      <c r="AU443" s="127" t="s">
        <v>86</v>
      </c>
      <c r="AY443" s="120" t="s">
        <v>141</v>
      </c>
      <c r="BK443" s="128">
        <f>SUM(BK444:BK446)</f>
        <v>0</v>
      </c>
    </row>
    <row r="444" spans="2:65" s="1" customFormat="1" ht="16.5" customHeight="1">
      <c r="B444" s="131"/>
      <c r="C444" s="132" t="s">
        <v>486</v>
      </c>
      <c r="D444" s="132" t="s">
        <v>143</v>
      </c>
      <c r="E444" s="133" t="s">
        <v>487</v>
      </c>
      <c r="F444" s="134" t="s">
        <v>488</v>
      </c>
      <c r="G444" s="135" t="s">
        <v>211</v>
      </c>
      <c r="H444" s="136">
        <v>175.209</v>
      </c>
      <c r="I444" s="137"/>
      <c r="J444" s="138">
        <f>ROUND(I444*H444,2)</f>
        <v>0</v>
      </c>
      <c r="K444" s="134" t="s">
        <v>147</v>
      </c>
      <c r="L444" s="31"/>
      <c r="M444" s="139" t="s">
        <v>1</v>
      </c>
      <c r="N444" s="140" t="s">
        <v>43</v>
      </c>
      <c r="P444" s="141">
        <f>O444*H444</f>
        <v>0</v>
      </c>
      <c r="Q444" s="141">
        <v>0</v>
      </c>
      <c r="R444" s="141">
        <f>Q444*H444</f>
        <v>0</v>
      </c>
      <c r="S444" s="141">
        <v>0</v>
      </c>
      <c r="T444" s="142">
        <f>S444*H444</f>
        <v>0</v>
      </c>
      <c r="AR444" s="143" t="s">
        <v>148</v>
      </c>
      <c r="AT444" s="143" t="s">
        <v>143</v>
      </c>
      <c r="AU444" s="143" t="s">
        <v>88</v>
      </c>
      <c r="AY444" s="16" t="s">
        <v>141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16" t="s">
        <v>86</v>
      </c>
      <c r="BK444" s="144">
        <f>ROUND(I444*H444,2)</f>
        <v>0</v>
      </c>
      <c r="BL444" s="16" t="s">
        <v>148</v>
      </c>
      <c r="BM444" s="143" t="s">
        <v>489</v>
      </c>
    </row>
    <row r="445" spans="2:47" s="1" customFormat="1" ht="11.25">
      <c r="B445" s="31"/>
      <c r="D445" s="145" t="s">
        <v>150</v>
      </c>
      <c r="F445" s="146" t="s">
        <v>490</v>
      </c>
      <c r="I445" s="147"/>
      <c r="L445" s="31"/>
      <c r="M445" s="148"/>
      <c r="T445" s="55"/>
      <c r="AT445" s="16" t="s">
        <v>150</v>
      </c>
      <c r="AU445" s="16" t="s">
        <v>88</v>
      </c>
    </row>
    <row r="446" spans="2:47" s="1" customFormat="1" ht="11.25">
      <c r="B446" s="31"/>
      <c r="D446" s="149" t="s">
        <v>152</v>
      </c>
      <c r="F446" s="150" t="s">
        <v>491</v>
      </c>
      <c r="I446" s="147"/>
      <c r="L446" s="31"/>
      <c r="M446" s="182"/>
      <c r="N446" s="183"/>
      <c r="O446" s="183"/>
      <c r="P446" s="183"/>
      <c r="Q446" s="183"/>
      <c r="R446" s="183"/>
      <c r="S446" s="183"/>
      <c r="T446" s="184"/>
      <c r="AT446" s="16" t="s">
        <v>152</v>
      </c>
      <c r="AU446" s="16" t="s">
        <v>88</v>
      </c>
    </row>
    <row r="447" spans="2:12" s="1" customFormat="1" ht="6.95" customHeight="1">
      <c r="B447" s="43"/>
      <c r="C447" s="44"/>
      <c r="D447" s="44"/>
      <c r="E447" s="44"/>
      <c r="F447" s="44"/>
      <c r="G447" s="44"/>
      <c r="H447" s="44"/>
      <c r="I447" s="44"/>
      <c r="J447" s="44"/>
      <c r="K447" s="44"/>
      <c r="L447" s="31"/>
    </row>
  </sheetData>
  <autoFilter ref="C125:K44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31" r:id="rId1" display="https://podminky.urs.cz/item/CS_URS_2024_01/114203202"/>
    <hyperlink ref="F140" r:id="rId2" display="https://podminky.urs.cz/item/CS_URS_2024_01/122351102"/>
    <hyperlink ref="F148" r:id="rId3" display="https://podminky.urs.cz/item/CS_URS_2024_01/128511101"/>
    <hyperlink ref="F155" r:id="rId4" display="https://podminky.urs.cz/item/CS_URS_2024_01/162251122"/>
    <hyperlink ref="F165" r:id="rId5" display="https://podminky.urs.cz/item/CS_URS_2024_01/171251101"/>
    <hyperlink ref="F171" r:id="rId6" display="https://podminky.urs.cz/item/CS_URS_2024_01/174151101"/>
    <hyperlink ref="F192" r:id="rId7" display="https://podminky.urs.cz/item/CS_URS_2024_01/174251101"/>
    <hyperlink ref="F200" r:id="rId8" display="https://podminky.urs.cz/item/CS_URS_2024_01/211971121"/>
    <hyperlink ref="F212" r:id="rId9" display="https://podminky.urs.cz/item/CS_URS_2024_01/212755213"/>
    <hyperlink ref="F227" r:id="rId10" display="https://podminky.urs.cz/item/CS_URS_2024_01/311101211"/>
    <hyperlink ref="F238" r:id="rId11" display="https://podminky.urs.cz/item/CS_URS_2024_01/321222111"/>
    <hyperlink ref="F266" r:id="rId12" display="https://podminky.urs.cz/item/CS_URS_2024_01/452321171"/>
    <hyperlink ref="F275" r:id="rId13" display="https://podminky.urs.cz/item/CS_URS_2024_01/452368211"/>
    <hyperlink ref="F284" r:id="rId14" display="https://podminky.urs.cz/item/CS_URS_2024_01/457532112"/>
    <hyperlink ref="F295" r:id="rId15" display="https://podminky.urs.cz/item/CS_URS_2024_01/462514169"/>
    <hyperlink ref="F309" r:id="rId16" display="https://podminky.urs.cz/item/CS_URS_2024_01/628635512"/>
    <hyperlink ref="F315" r:id="rId17" display="https://podminky.urs.cz/item/CS_URS_2024_01/628635552"/>
    <hyperlink ref="F322" r:id="rId18" display="https://podminky.urs.cz/item/CS_URS_2024_01/812372222"/>
    <hyperlink ref="F337" r:id="rId19" display="https://podminky.urs.cz/item/CS_URS_2024_01/899633241"/>
    <hyperlink ref="F345" r:id="rId20" display="https://podminky.urs.cz/item/CS_URS_2024_01/899643121"/>
    <hyperlink ref="F354" r:id="rId21" display="https://podminky.urs.cz/item/CS_URS_2024_01/899643122"/>
    <hyperlink ref="F358" r:id="rId22" display="https://podminky.urs.cz/item/CS_URS_2024_01/938902132"/>
    <hyperlink ref="F364" r:id="rId23" display="https://podminky.urs.cz/item/CS_URS_2024_01/938903113"/>
    <hyperlink ref="F370" r:id="rId24" display="https://podminky.urs.cz/item/CS_URS_2024_01/938903211"/>
    <hyperlink ref="F376" r:id="rId25" display="https://podminky.urs.cz/item/CS_URS_2024_01/966025112"/>
    <hyperlink ref="F390" r:id="rId26" display="https://podminky.urs.cz/item/CS_URS_2024_01/985131111"/>
    <hyperlink ref="F397" r:id="rId27" display="https://podminky.urs.cz/item/CS_URS_2024_01/985331113"/>
    <hyperlink ref="F409" r:id="rId28" display="https://podminky.urs.cz/item/CS_URS_2024_01/997013861"/>
    <hyperlink ref="F416" r:id="rId29" display="https://podminky.urs.cz/item/CS_URS_2024_01/997312511"/>
    <hyperlink ref="F428" r:id="rId30" display="https://podminky.urs.cz/item/CS_URS_2024_01/997312519"/>
    <hyperlink ref="F437" r:id="rId31" display="https://podminky.urs.cz/item/CS_URS_2024_01/997312611"/>
    <hyperlink ref="F446" r:id="rId32" display="https://podminky.urs.cz/item/CS_URS_2024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492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ROUND((SUM(BE125:BE231)),2)</f>
        <v>0</v>
      </c>
      <c r="I33" s="91">
        <v>0.21</v>
      </c>
      <c r="J33" s="90">
        <f>ROUND(((SUM(BE125:BE231))*I33),2)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ROUND((SUM(BF125:BF231)),2)</f>
        <v>0</v>
      </c>
      <c r="I34" s="91">
        <v>0.12</v>
      </c>
      <c r="J34" s="90">
        <f>ROUND(((SUM(BF125:BF231))*I34),2)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ROUND((SUM(BG125:BG231)),2)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ROUND((SUM(BH125:BH231)),2)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ROUND((SUM(BI125:BI231)),2)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SO 02 - Oprava výpustného zařízení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J125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115</v>
      </c>
      <c r="E97" s="105"/>
      <c r="F97" s="105"/>
      <c r="G97" s="105"/>
      <c r="H97" s="105"/>
      <c r="I97" s="105"/>
      <c r="J97" s="106">
        <f>J126</f>
        <v>0</v>
      </c>
      <c r="L97" s="103"/>
    </row>
    <row r="98" spans="2:12" s="9" customFormat="1" ht="19.9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J127</f>
        <v>0</v>
      </c>
      <c r="L98" s="107"/>
    </row>
    <row r="99" spans="2:12" s="9" customFormat="1" ht="19.9" customHeight="1">
      <c r="B99" s="107"/>
      <c r="D99" s="108" t="s">
        <v>120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12" s="9" customFormat="1" ht="19.9" customHeight="1">
      <c r="B100" s="107"/>
      <c r="D100" s="108" t="s">
        <v>121</v>
      </c>
      <c r="E100" s="109"/>
      <c r="F100" s="109"/>
      <c r="G100" s="109"/>
      <c r="H100" s="109"/>
      <c r="I100" s="109"/>
      <c r="J100" s="110">
        <f>J137</f>
        <v>0</v>
      </c>
      <c r="L100" s="107"/>
    </row>
    <row r="101" spans="2:12" s="9" customFormat="1" ht="19.9" customHeight="1">
      <c r="B101" s="107"/>
      <c r="D101" s="108" t="s">
        <v>122</v>
      </c>
      <c r="E101" s="109"/>
      <c r="F101" s="109"/>
      <c r="G101" s="109"/>
      <c r="H101" s="109"/>
      <c r="I101" s="109"/>
      <c r="J101" s="110">
        <f>J143</f>
        <v>0</v>
      </c>
      <c r="L101" s="107"/>
    </row>
    <row r="102" spans="2:12" s="9" customFormat="1" ht="19.9" customHeight="1">
      <c r="B102" s="107"/>
      <c r="D102" s="108" t="s">
        <v>123</v>
      </c>
      <c r="E102" s="109"/>
      <c r="F102" s="109"/>
      <c r="G102" s="109"/>
      <c r="H102" s="109"/>
      <c r="I102" s="109"/>
      <c r="J102" s="110">
        <f>J183</f>
        <v>0</v>
      </c>
      <c r="L102" s="107"/>
    </row>
    <row r="103" spans="2:12" s="9" customFormat="1" ht="19.9" customHeight="1">
      <c r="B103" s="107"/>
      <c r="D103" s="108" t="s">
        <v>124</v>
      </c>
      <c r="E103" s="109"/>
      <c r="F103" s="109"/>
      <c r="G103" s="109"/>
      <c r="H103" s="109"/>
      <c r="I103" s="109"/>
      <c r="J103" s="110">
        <f>J221</f>
        <v>0</v>
      </c>
      <c r="L103" s="107"/>
    </row>
    <row r="104" spans="2:12" s="8" customFormat="1" ht="24.95" customHeight="1">
      <c r="B104" s="103"/>
      <c r="D104" s="104" t="s">
        <v>493</v>
      </c>
      <c r="E104" s="105"/>
      <c r="F104" s="105"/>
      <c r="G104" s="105"/>
      <c r="H104" s="105"/>
      <c r="I104" s="105"/>
      <c r="J104" s="106">
        <f>J225</f>
        <v>0</v>
      </c>
      <c r="L104" s="103"/>
    </row>
    <row r="105" spans="2:12" s="9" customFormat="1" ht="19.9" customHeight="1">
      <c r="B105" s="107"/>
      <c r="D105" s="108" t="s">
        <v>494</v>
      </c>
      <c r="E105" s="109"/>
      <c r="F105" s="109"/>
      <c r="G105" s="109"/>
      <c r="H105" s="109"/>
      <c r="I105" s="109"/>
      <c r="J105" s="110">
        <f>J226</f>
        <v>0</v>
      </c>
      <c r="L105" s="107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125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28" t="str">
        <f>E7</f>
        <v>LOUBÍ U DĚČÍNA – odbahnění malé vodní nádrže na p.p.č. 467/1</v>
      </c>
      <c r="F115" s="229"/>
      <c r="G115" s="229"/>
      <c r="H115" s="229"/>
      <c r="L115" s="31"/>
    </row>
    <row r="116" spans="2:12" s="1" customFormat="1" ht="12" customHeight="1">
      <c r="B116" s="31"/>
      <c r="C116" s="26" t="s">
        <v>108</v>
      </c>
      <c r="L116" s="31"/>
    </row>
    <row r="117" spans="2:12" s="1" customFormat="1" ht="16.5" customHeight="1">
      <c r="B117" s="31"/>
      <c r="E117" s="189" t="str">
        <f>E9</f>
        <v>SO 02 - Oprava výpustného zařízení</v>
      </c>
      <c r="F117" s="230"/>
      <c r="G117" s="230"/>
      <c r="H117" s="230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Děčín; Loubí u Děčína</v>
      </c>
      <c r="I119" s="26" t="s">
        <v>22</v>
      </c>
      <c r="J119" s="51" t="str">
        <f>IF(J12="","",J12)</f>
        <v>21. 2. 2024</v>
      </c>
      <c r="L119" s="31"/>
    </row>
    <row r="120" spans="2:12" s="1" customFormat="1" ht="6.95" customHeight="1">
      <c r="B120" s="31"/>
      <c r="L120" s="31"/>
    </row>
    <row r="121" spans="2:12" s="1" customFormat="1" ht="40.15" customHeight="1">
      <c r="B121" s="31"/>
      <c r="C121" s="26" t="s">
        <v>24</v>
      </c>
      <c r="F121" s="24" t="str">
        <f>E15</f>
        <v>Statutární město Děčín, Mírové nám. 1175/5, Děčín</v>
      </c>
      <c r="I121" s="26" t="s">
        <v>30</v>
      </c>
      <c r="J121" s="29" t="str">
        <f>E21</f>
        <v>Vodohospodářské projekty a služby s.r.o.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34</v>
      </c>
      <c r="J122" s="29" t="str">
        <f>E24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1"/>
      <c r="C124" s="112" t="s">
        <v>126</v>
      </c>
      <c r="D124" s="113" t="s">
        <v>63</v>
      </c>
      <c r="E124" s="113" t="s">
        <v>59</v>
      </c>
      <c r="F124" s="113" t="s">
        <v>60</v>
      </c>
      <c r="G124" s="113" t="s">
        <v>127</v>
      </c>
      <c r="H124" s="113" t="s">
        <v>128</v>
      </c>
      <c r="I124" s="113" t="s">
        <v>129</v>
      </c>
      <c r="J124" s="113" t="s">
        <v>112</v>
      </c>
      <c r="K124" s="114" t="s">
        <v>130</v>
      </c>
      <c r="L124" s="111"/>
      <c r="M124" s="58" t="s">
        <v>1</v>
      </c>
      <c r="N124" s="59" t="s">
        <v>42</v>
      </c>
      <c r="O124" s="59" t="s">
        <v>131</v>
      </c>
      <c r="P124" s="59" t="s">
        <v>132</v>
      </c>
      <c r="Q124" s="59" t="s">
        <v>133</v>
      </c>
      <c r="R124" s="59" t="s">
        <v>134</v>
      </c>
      <c r="S124" s="59" t="s">
        <v>135</v>
      </c>
      <c r="T124" s="60" t="s">
        <v>136</v>
      </c>
    </row>
    <row r="125" spans="2:63" s="1" customFormat="1" ht="22.9" customHeight="1">
      <c r="B125" s="31"/>
      <c r="C125" s="63" t="s">
        <v>137</v>
      </c>
      <c r="J125" s="115">
        <f>BK125</f>
        <v>0</v>
      </c>
      <c r="L125" s="31"/>
      <c r="M125" s="61"/>
      <c r="N125" s="52"/>
      <c r="O125" s="52"/>
      <c r="P125" s="116">
        <f>P126+P225</f>
        <v>0</v>
      </c>
      <c r="Q125" s="52"/>
      <c r="R125" s="116">
        <f>R126+R225</f>
        <v>1.19193274</v>
      </c>
      <c r="S125" s="52"/>
      <c r="T125" s="117">
        <f>T126+T225</f>
        <v>0.15886</v>
      </c>
      <c r="AT125" s="16" t="s">
        <v>77</v>
      </c>
      <c r="AU125" s="16" t="s">
        <v>114</v>
      </c>
      <c r="BK125" s="118">
        <f>BK126+BK225</f>
        <v>0</v>
      </c>
    </row>
    <row r="126" spans="2:63" s="11" customFormat="1" ht="25.9" customHeight="1">
      <c r="B126" s="119"/>
      <c r="D126" s="120" t="s">
        <v>77</v>
      </c>
      <c r="E126" s="121" t="s">
        <v>138</v>
      </c>
      <c r="F126" s="121" t="s">
        <v>139</v>
      </c>
      <c r="I126" s="122"/>
      <c r="J126" s="123">
        <f>BK126</f>
        <v>0</v>
      </c>
      <c r="L126" s="119"/>
      <c r="M126" s="124"/>
      <c r="P126" s="125">
        <f>P127+P130+P137+P143+P183+P221</f>
        <v>0</v>
      </c>
      <c r="R126" s="125">
        <f>R127+R130+R137+R143+R183+R221</f>
        <v>1.15193274</v>
      </c>
      <c r="T126" s="126">
        <f>T127+T130+T137+T143+T183+T221</f>
        <v>0.15886</v>
      </c>
      <c r="AR126" s="120" t="s">
        <v>86</v>
      </c>
      <c r="AT126" s="127" t="s">
        <v>77</v>
      </c>
      <c r="AU126" s="127" t="s">
        <v>78</v>
      </c>
      <c r="AY126" s="120" t="s">
        <v>141</v>
      </c>
      <c r="BK126" s="128">
        <f>BK127+BK130+BK137+BK143+BK183+BK221</f>
        <v>0</v>
      </c>
    </row>
    <row r="127" spans="2:63" s="11" customFormat="1" ht="22.9" customHeight="1">
      <c r="B127" s="119"/>
      <c r="D127" s="120" t="s">
        <v>77</v>
      </c>
      <c r="E127" s="129" t="s">
        <v>86</v>
      </c>
      <c r="F127" s="129" t="s">
        <v>142</v>
      </c>
      <c r="I127" s="122"/>
      <c r="J127" s="130">
        <f>BK127</f>
        <v>0</v>
      </c>
      <c r="L127" s="119"/>
      <c r="M127" s="124"/>
      <c r="P127" s="125">
        <f>SUM(P128:P129)</f>
        <v>0</v>
      </c>
      <c r="R127" s="125">
        <f>SUM(R128:R129)</f>
        <v>0</v>
      </c>
      <c r="T127" s="126">
        <f>SUM(T128:T129)</f>
        <v>0</v>
      </c>
      <c r="AR127" s="120" t="s">
        <v>86</v>
      </c>
      <c r="AT127" s="127" t="s">
        <v>77</v>
      </c>
      <c r="AU127" s="127" t="s">
        <v>86</v>
      </c>
      <c r="AY127" s="120" t="s">
        <v>141</v>
      </c>
      <c r="BK127" s="128">
        <f>SUM(BK128:BK129)</f>
        <v>0</v>
      </c>
    </row>
    <row r="128" spans="2:65" s="1" customFormat="1" ht="16.5" customHeight="1">
      <c r="B128" s="131"/>
      <c r="C128" s="132" t="s">
        <v>86</v>
      </c>
      <c r="D128" s="132" t="s">
        <v>143</v>
      </c>
      <c r="E128" s="133" t="s">
        <v>495</v>
      </c>
      <c r="F128" s="134" t="s">
        <v>496</v>
      </c>
      <c r="G128" s="135" t="s">
        <v>146</v>
      </c>
      <c r="H128" s="136">
        <v>0.17</v>
      </c>
      <c r="I128" s="137"/>
      <c r="J128" s="138">
        <f>ROUND(I128*H128,2)</f>
        <v>0</v>
      </c>
      <c r="K128" s="134" t="s">
        <v>178</v>
      </c>
      <c r="L128" s="31"/>
      <c r="M128" s="139" t="s">
        <v>1</v>
      </c>
      <c r="N128" s="140" t="s">
        <v>43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148</v>
      </c>
      <c r="AT128" s="143" t="s">
        <v>143</v>
      </c>
      <c r="AU128" s="143" t="s">
        <v>88</v>
      </c>
      <c r="AY128" s="16" t="s">
        <v>141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86</v>
      </c>
      <c r="BK128" s="144">
        <f>ROUND(I128*H128,2)</f>
        <v>0</v>
      </c>
      <c r="BL128" s="16" t="s">
        <v>148</v>
      </c>
      <c r="BM128" s="143" t="s">
        <v>497</v>
      </c>
    </row>
    <row r="129" spans="2:47" s="1" customFormat="1" ht="11.25">
      <c r="B129" s="31"/>
      <c r="D129" s="145" t="s">
        <v>150</v>
      </c>
      <c r="F129" s="146" t="s">
        <v>496</v>
      </c>
      <c r="I129" s="147"/>
      <c r="L129" s="31"/>
      <c r="M129" s="148"/>
      <c r="T129" s="55"/>
      <c r="AT129" s="16" t="s">
        <v>150</v>
      </c>
      <c r="AU129" s="16" t="s">
        <v>88</v>
      </c>
    </row>
    <row r="130" spans="2:63" s="11" customFormat="1" ht="22.9" customHeight="1">
      <c r="B130" s="119"/>
      <c r="D130" s="120" t="s">
        <v>77</v>
      </c>
      <c r="E130" s="129" t="s">
        <v>190</v>
      </c>
      <c r="F130" s="129" t="s">
        <v>339</v>
      </c>
      <c r="I130" s="122"/>
      <c r="J130" s="130">
        <f>BK130</f>
        <v>0</v>
      </c>
      <c r="L130" s="119"/>
      <c r="M130" s="124"/>
      <c r="P130" s="125">
        <f>SUM(P131:P136)</f>
        <v>0</v>
      </c>
      <c r="R130" s="125">
        <f>SUM(R131:R136)</f>
        <v>0.7313247</v>
      </c>
      <c r="T130" s="126">
        <f>SUM(T131:T136)</f>
        <v>0</v>
      </c>
      <c r="AR130" s="120" t="s">
        <v>140</v>
      </c>
      <c r="AT130" s="127" t="s">
        <v>77</v>
      </c>
      <c r="AU130" s="127" t="s">
        <v>86</v>
      </c>
      <c r="AY130" s="120" t="s">
        <v>141</v>
      </c>
      <c r="BK130" s="128">
        <f>SUM(BK131:BK136)</f>
        <v>0</v>
      </c>
    </row>
    <row r="131" spans="2:65" s="1" customFormat="1" ht="24.2" customHeight="1">
      <c r="B131" s="131"/>
      <c r="C131" s="132" t="s">
        <v>88</v>
      </c>
      <c r="D131" s="132" t="s">
        <v>143</v>
      </c>
      <c r="E131" s="133" t="s">
        <v>341</v>
      </c>
      <c r="F131" s="134" t="s">
        <v>342</v>
      </c>
      <c r="G131" s="135" t="s">
        <v>231</v>
      </c>
      <c r="H131" s="136">
        <v>7.99</v>
      </c>
      <c r="I131" s="137"/>
      <c r="J131" s="138">
        <f>ROUND(I131*H131,2)</f>
        <v>0</v>
      </c>
      <c r="K131" s="134" t="s">
        <v>147</v>
      </c>
      <c r="L131" s="31"/>
      <c r="M131" s="139" t="s">
        <v>1</v>
      </c>
      <c r="N131" s="140" t="s">
        <v>43</v>
      </c>
      <c r="P131" s="141">
        <f>O131*H131</f>
        <v>0</v>
      </c>
      <c r="Q131" s="141">
        <v>0.09153</v>
      </c>
      <c r="R131" s="141">
        <f>Q131*H131</f>
        <v>0.7313247</v>
      </c>
      <c r="S131" s="141">
        <v>0</v>
      </c>
      <c r="T131" s="142">
        <f>S131*H131</f>
        <v>0</v>
      </c>
      <c r="AR131" s="143" t="s">
        <v>148</v>
      </c>
      <c r="AT131" s="143" t="s">
        <v>143</v>
      </c>
      <c r="AU131" s="143" t="s">
        <v>88</v>
      </c>
      <c r="AY131" s="16" t="s">
        <v>141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148</v>
      </c>
      <c r="BM131" s="143" t="s">
        <v>498</v>
      </c>
    </row>
    <row r="132" spans="2:47" s="1" customFormat="1" ht="29.25">
      <c r="B132" s="31"/>
      <c r="D132" s="145" t="s">
        <v>150</v>
      </c>
      <c r="F132" s="146" t="s">
        <v>344</v>
      </c>
      <c r="I132" s="147"/>
      <c r="L132" s="31"/>
      <c r="M132" s="148"/>
      <c r="T132" s="55"/>
      <c r="AT132" s="16" t="s">
        <v>150</v>
      </c>
      <c r="AU132" s="16" t="s">
        <v>88</v>
      </c>
    </row>
    <row r="133" spans="2:47" s="1" customFormat="1" ht="11.25">
      <c r="B133" s="31"/>
      <c r="D133" s="149" t="s">
        <v>152</v>
      </c>
      <c r="F133" s="150" t="s">
        <v>345</v>
      </c>
      <c r="I133" s="147"/>
      <c r="L133" s="31"/>
      <c r="M133" s="148"/>
      <c r="T133" s="55"/>
      <c r="AT133" s="16" t="s">
        <v>152</v>
      </c>
      <c r="AU133" s="16" t="s">
        <v>88</v>
      </c>
    </row>
    <row r="134" spans="2:51" s="12" customFormat="1" ht="11.25">
      <c r="B134" s="151"/>
      <c r="D134" s="145" t="s">
        <v>154</v>
      </c>
      <c r="E134" s="152" t="s">
        <v>1</v>
      </c>
      <c r="F134" s="153" t="s">
        <v>499</v>
      </c>
      <c r="H134" s="152" t="s">
        <v>1</v>
      </c>
      <c r="I134" s="154"/>
      <c r="L134" s="151"/>
      <c r="M134" s="155"/>
      <c r="T134" s="156"/>
      <c r="AT134" s="152" t="s">
        <v>154</v>
      </c>
      <c r="AU134" s="152" t="s">
        <v>88</v>
      </c>
      <c r="AV134" s="12" t="s">
        <v>86</v>
      </c>
      <c r="AW134" s="12" t="s">
        <v>33</v>
      </c>
      <c r="AX134" s="12" t="s">
        <v>78</v>
      </c>
      <c r="AY134" s="152" t="s">
        <v>141</v>
      </c>
    </row>
    <row r="135" spans="2:51" s="13" customFormat="1" ht="11.25">
      <c r="B135" s="157"/>
      <c r="D135" s="145" t="s">
        <v>154</v>
      </c>
      <c r="E135" s="158" t="s">
        <v>1</v>
      </c>
      <c r="F135" s="159" t="s">
        <v>500</v>
      </c>
      <c r="H135" s="160">
        <v>7.99</v>
      </c>
      <c r="I135" s="161"/>
      <c r="L135" s="157"/>
      <c r="M135" s="162"/>
      <c r="T135" s="163"/>
      <c r="AT135" s="158" t="s">
        <v>154</v>
      </c>
      <c r="AU135" s="158" t="s">
        <v>88</v>
      </c>
      <c r="AV135" s="13" t="s">
        <v>88</v>
      </c>
      <c r="AW135" s="13" t="s">
        <v>33</v>
      </c>
      <c r="AX135" s="13" t="s">
        <v>78</v>
      </c>
      <c r="AY135" s="158" t="s">
        <v>141</v>
      </c>
    </row>
    <row r="136" spans="2:51" s="14" customFormat="1" ht="11.25">
      <c r="B136" s="164"/>
      <c r="D136" s="145" t="s">
        <v>154</v>
      </c>
      <c r="E136" s="165" t="s">
        <v>1</v>
      </c>
      <c r="F136" s="166" t="s">
        <v>160</v>
      </c>
      <c r="H136" s="167">
        <v>7.99</v>
      </c>
      <c r="I136" s="168"/>
      <c r="L136" s="164"/>
      <c r="M136" s="169"/>
      <c r="T136" s="170"/>
      <c r="AT136" s="165" t="s">
        <v>154</v>
      </c>
      <c r="AU136" s="165" t="s">
        <v>88</v>
      </c>
      <c r="AV136" s="14" t="s">
        <v>148</v>
      </c>
      <c r="AW136" s="14" t="s">
        <v>33</v>
      </c>
      <c r="AX136" s="14" t="s">
        <v>86</v>
      </c>
      <c r="AY136" s="165" t="s">
        <v>141</v>
      </c>
    </row>
    <row r="137" spans="2:63" s="11" customFormat="1" ht="22.9" customHeight="1">
      <c r="B137" s="119"/>
      <c r="D137" s="120" t="s">
        <v>77</v>
      </c>
      <c r="E137" s="129" t="s">
        <v>207</v>
      </c>
      <c r="F137" s="129" t="s">
        <v>354</v>
      </c>
      <c r="I137" s="122"/>
      <c r="J137" s="130">
        <f>BK137</f>
        <v>0</v>
      </c>
      <c r="L137" s="119"/>
      <c r="M137" s="124"/>
      <c r="P137" s="125">
        <f>SUM(P138:P142)</f>
        <v>0</v>
      </c>
      <c r="R137" s="125">
        <f>SUM(R138:R142)</f>
        <v>0.01904</v>
      </c>
      <c r="T137" s="126">
        <f>SUM(T138:T142)</f>
        <v>0</v>
      </c>
      <c r="AR137" s="120" t="s">
        <v>140</v>
      </c>
      <c r="AT137" s="127" t="s">
        <v>77</v>
      </c>
      <c r="AU137" s="127" t="s">
        <v>86</v>
      </c>
      <c r="AY137" s="120" t="s">
        <v>141</v>
      </c>
      <c r="BK137" s="128">
        <f>SUM(BK138:BK142)</f>
        <v>0</v>
      </c>
    </row>
    <row r="138" spans="2:65" s="1" customFormat="1" ht="24.2" customHeight="1">
      <c r="B138" s="131"/>
      <c r="C138" s="132" t="s">
        <v>169</v>
      </c>
      <c r="D138" s="132" t="s">
        <v>143</v>
      </c>
      <c r="E138" s="133" t="s">
        <v>501</v>
      </c>
      <c r="F138" s="134" t="s">
        <v>502</v>
      </c>
      <c r="G138" s="135" t="s">
        <v>358</v>
      </c>
      <c r="H138" s="136">
        <v>7</v>
      </c>
      <c r="I138" s="137"/>
      <c r="J138" s="138">
        <f>ROUND(I138*H138,2)</f>
        <v>0</v>
      </c>
      <c r="K138" s="134" t="s">
        <v>147</v>
      </c>
      <c r="L138" s="31"/>
      <c r="M138" s="139" t="s">
        <v>1</v>
      </c>
      <c r="N138" s="140" t="s">
        <v>43</v>
      </c>
      <c r="P138" s="141">
        <f>O138*H138</f>
        <v>0</v>
      </c>
      <c r="Q138" s="141">
        <v>0.00136</v>
      </c>
      <c r="R138" s="141">
        <f>Q138*H138</f>
        <v>0.00952</v>
      </c>
      <c r="S138" s="141">
        <v>0</v>
      </c>
      <c r="T138" s="142">
        <f>S138*H138</f>
        <v>0</v>
      </c>
      <c r="AR138" s="143" t="s">
        <v>148</v>
      </c>
      <c r="AT138" s="143" t="s">
        <v>143</v>
      </c>
      <c r="AU138" s="143" t="s">
        <v>88</v>
      </c>
      <c r="AY138" s="16" t="s">
        <v>141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148</v>
      </c>
      <c r="BM138" s="143" t="s">
        <v>503</v>
      </c>
    </row>
    <row r="139" spans="2:47" s="1" customFormat="1" ht="19.5">
      <c r="B139" s="31"/>
      <c r="D139" s="145" t="s">
        <v>150</v>
      </c>
      <c r="F139" s="146" t="s">
        <v>504</v>
      </c>
      <c r="I139" s="147"/>
      <c r="L139" s="31"/>
      <c r="M139" s="148"/>
      <c r="T139" s="55"/>
      <c r="AT139" s="16" t="s">
        <v>150</v>
      </c>
      <c r="AU139" s="16" t="s">
        <v>88</v>
      </c>
    </row>
    <row r="140" spans="2:47" s="1" customFormat="1" ht="11.25">
      <c r="B140" s="31"/>
      <c r="D140" s="149" t="s">
        <v>152</v>
      </c>
      <c r="F140" s="150" t="s">
        <v>505</v>
      </c>
      <c r="I140" s="147"/>
      <c r="L140" s="31"/>
      <c r="M140" s="148"/>
      <c r="T140" s="55"/>
      <c r="AT140" s="16" t="s">
        <v>152</v>
      </c>
      <c r="AU140" s="16" t="s">
        <v>88</v>
      </c>
    </row>
    <row r="141" spans="2:65" s="1" customFormat="1" ht="16.5" customHeight="1">
      <c r="B141" s="131"/>
      <c r="C141" s="132" t="s">
        <v>148</v>
      </c>
      <c r="D141" s="132" t="s">
        <v>143</v>
      </c>
      <c r="E141" s="133" t="s">
        <v>506</v>
      </c>
      <c r="F141" s="134" t="s">
        <v>507</v>
      </c>
      <c r="G141" s="135" t="s">
        <v>358</v>
      </c>
      <c r="H141" s="136">
        <v>7</v>
      </c>
      <c r="I141" s="137"/>
      <c r="J141" s="138">
        <f>ROUND(I141*H141,2)</f>
        <v>0</v>
      </c>
      <c r="K141" s="134" t="s">
        <v>178</v>
      </c>
      <c r="L141" s="31"/>
      <c r="M141" s="139" t="s">
        <v>1</v>
      </c>
      <c r="N141" s="140" t="s">
        <v>43</v>
      </c>
      <c r="P141" s="141">
        <f>O141*H141</f>
        <v>0</v>
      </c>
      <c r="Q141" s="141">
        <v>0.00136</v>
      </c>
      <c r="R141" s="141">
        <f>Q141*H141</f>
        <v>0.00952</v>
      </c>
      <c r="S141" s="141">
        <v>0</v>
      </c>
      <c r="T141" s="142">
        <f>S141*H141</f>
        <v>0</v>
      </c>
      <c r="AR141" s="143" t="s">
        <v>148</v>
      </c>
      <c r="AT141" s="143" t="s">
        <v>143</v>
      </c>
      <c r="AU141" s="143" t="s">
        <v>88</v>
      </c>
      <c r="AY141" s="16" t="s">
        <v>141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148</v>
      </c>
      <c r="BM141" s="143" t="s">
        <v>508</v>
      </c>
    </row>
    <row r="142" spans="2:47" s="1" customFormat="1" ht="19.5">
      <c r="B142" s="31"/>
      <c r="D142" s="145" t="s">
        <v>150</v>
      </c>
      <c r="F142" s="146" t="s">
        <v>504</v>
      </c>
      <c r="I142" s="147"/>
      <c r="L142" s="31"/>
      <c r="M142" s="148"/>
      <c r="T142" s="55"/>
      <c r="AT142" s="16" t="s">
        <v>150</v>
      </c>
      <c r="AU142" s="16" t="s">
        <v>88</v>
      </c>
    </row>
    <row r="143" spans="2:63" s="11" customFormat="1" ht="22.9" customHeight="1">
      <c r="B143" s="119"/>
      <c r="D143" s="120" t="s">
        <v>77</v>
      </c>
      <c r="E143" s="129" t="s">
        <v>214</v>
      </c>
      <c r="F143" s="129" t="s">
        <v>394</v>
      </c>
      <c r="I143" s="122"/>
      <c r="J143" s="130">
        <f>BK143</f>
        <v>0</v>
      </c>
      <c r="L143" s="119"/>
      <c r="M143" s="124"/>
      <c r="P143" s="125">
        <f>SUM(P144:P182)</f>
        <v>0</v>
      </c>
      <c r="R143" s="125">
        <f>SUM(R144:R182)</f>
        <v>0.40156804</v>
      </c>
      <c r="T143" s="126">
        <f>SUM(T144:T182)</f>
        <v>0.15886</v>
      </c>
      <c r="AR143" s="120" t="s">
        <v>140</v>
      </c>
      <c r="AT143" s="127" t="s">
        <v>77</v>
      </c>
      <c r="AU143" s="127" t="s">
        <v>86</v>
      </c>
      <c r="AY143" s="120" t="s">
        <v>141</v>
      </c>
      <c r="BK143" s="128">
        <f>SUM(BK144:BK182)</f>
        <v>0</v>
      </c>
    </row>
    <row r="144" spans="2:65" s="1" customFormat="1" ht="24.2" customHeight="1">
      <c r="B144" s="131"/>
      <c r="C144" s="132" t="s">
        <v>140</v>
      </c>
      <c r="D144" s="132" t="s">
        <v>143</v>
      </c>
      <c r="E144" s="133" t="s">
        <v>509</v>
      </c>
      <c r="F144" s="134" t="s">
        <v>510</v>
      </c>
      <c r="G144" s="135" t="s">
        <v>245</v>
      </c>
      <c r="H144" s="136">
        <v>0.94</v>
      </c>
      <c r="I144" s="137"/>
      <c r="J144" s="138">
        <f>ROUND(I144*H144,2)</f>
        <v>0</v>
      </c>
      <c r="K144" s="134" t="s">
        <v>178</v>
      </c>
      <c r="L144" s="31"/>
      <c r="M144" s="139" t="s">
        <v>1</v>
      </c>
      <c r="N144" s="140" t="s">
        <v>43</v>
      </c>
      <c r="P144" s="141">
        <f>O144*H144</f>
        <v>0</v>
      </c>
      <c r="Q144" s="141">
        <v>5E-05</v>
      </c>
      <c r="R144" s="141">
        <f>Q144*H144</f>
        <v>4.7E-05</v>
      </c>
      <c r="S144" s="141">
        <v>0</v>
      </c>
      <c r="T144" s="142">
        <f>S144*H144</f>
        <v>0</v>
      </c>
      <c r="AR144" s="143" t="s">
        <v>148</v>
      </c>
      <c r="AT144" s="143" t="s">
        <v>143</v>
      </c>
      <c r="AU144" s="143" t="s">
        <v>88</v>
      </c>
      <c r="AY144" s="16" t="s">
        <v>141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148</v>
      </c>
      <c r="BM144" s="143" t="s">
        <v>511</v>
      </c>
    </row>
    <row r="145" spans="2:65" s="1" customFormat="1" ht="24.2" customHeight="1">
      <c r="B145" s="131"/>
      <c r="C145" s="132" t="s">
        <v>190</v>
      </c>
      <c r="D145" s="132" t="s">
        <v>143</v>
      </c>
      <c r="E145" s="133" t="s">
        <v>512</v>
      </c>
      <c r="F145" s="134" t="s">
        <v>513</v>
      </c>
      <c r="G145" s="135" t="s">
        <v>245</v>
      </c>
      <c r="H145" s="136">
        <v>0.94</v>
      </c>
      <c r="I145" s="137"/>
      <c r="J145" s="138">
        <f>ROUND(I145*H145,2)</f>
        <v>0</v>
      </c>
      <c r="K145" s="134" t="s">
        <v>178</v>
      </c>
      <c r="L145" s="31"/>
      <c r="M145" s="139" t="s">
        <v>1</v>
      </c>
      <c r="N145" s="140" t="s">
        <v>43</v>
      </c>
      <c r="P145" s="141">
        <f>O145*H145</f>
        <v>0</v>
      </c>
      <c r="Q145" s="141">
        <v>5E-05</v>
      </c>
      <c r="R145" s="141">
        <f>Q145*H145</f>
        <v>4.7E-05</v>
      </c>
      <c r="S145" s="141">
        <v>0</v>
      </c>
      <c r="T145" s="142">
        <f>S145*H145</f>
        <v>0</v>
      </c>
      <c r="AR145" s="143" t="s">
        <v>148</v>
      </c>
      <c r="AT145" s="143" t="s">
        <v>143</v>
      </c>
      <c r="AU145" s="143" t="s">
        <v>88</v>
      </c>
      <c r="AY145" s="16" t="s">
        <v>141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148</v>
      </c>
      <c r="BM145" s="143" t="s">
        <v>514</v>
      </c>
    </row>
    <row r="146" spans="2:65" s="1" customFormat="1" ht="16.5" customHeight="1">
      <c r="B146" s="131"/>
      <c r="C146" s="132" t="s">
        <v>198</v>
      </c>
      <c r="D146" s="132" t="s">
        <v>143</v>
      </c>
      <c r="E146" s="133" t="s">
        <v>515</v>
      </c>
      <c r="F146" s="134" t="s">
        <v>516</v>
      </c>
      <c r="G146" s="135" t="s">
        <v>231</v>
      </c>
      <c r="H146" s="136">
        <v>1.232</v>
      </c>
      <c r="I146" s="137"/>
      <c r="J146" s="138">
        <f>ROUND(I146*H146,2)</f>
        <v>0</v>
      </c>
      <c r="K146" s="134" t="s">
        <v>147</v>
      </c>
      <c r="L146" s="31"/>
      <c r="M146" s="139" t="s">
        <v>1</v>
      </c>
      <c r="N146" s="140" t="s">
        <v>43</v>
      </c>
      <c r="P146" s="141">
        <f>O146*H146</f>
        <v>0</v>
      </c>
      <c r="Q146" s="141">
        <v>0.04622</v>
      </c>
      <c r="R146" s="141">
        <f>Q146*H146</f>
        <v>0.05694303999999999</v>
      </c>
      <c r="S146" s="141">
        <v>0</v>
      </c>
      <c r="T146" s="142">
        <f>S146*H146</f>
        <v>0</v>
      </c>
      <c r="AR146" s="143" t="s">
        <v>148</v>
      </c>
      <c r="AT146" s="143" t="s">
        <v>143</v>
      </c>
      <c r="AU146" s="143" t="s">
        <v>88</v>
      </c>
      <c r="AY146" s="16" t="s">
        <v>141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148</v>
      </c>
      <c r="BM146" s="143" t="s">
        <v>517</v>
      </c>
    </row>
    <row r="147" spans="2:47" s="1" customFormat="1" ht="29.25">
      <c r="B147" s="31"/>
      <c r="D147" s="145" t="s">
        <v>150</v>
      </c>
      <c r="F147" s="146" t="s">
        <v>518</v>
      </c>
      <c r="I147" s="147"/>
      <c r="L147" s="31"/>
      <c r="M147" s="148"/>
      <c r="T147" s="55"/>
      <c r="AT147" s="16" t="s">
        <v>150</v>
      </c>
      <c r="AU147" s="16" t="s">
        <v>88</v>
      </c>
    </row>
    <row r="148" spans="2:47" s="1" customFormat="1" ht="11.25">
      <c r="B148" s="31"/>
      <c r="D148" s="149" t="s">
        <v>152</v>
      </c>
      <c r="F148" s="150" t="s">
        <v>519</v>
      </c>
      <c r="I148" s="147"/>
      <c r="L148" s="31"/>
      <c r="M148" s="148"/>
      <c r="T148" s="55"/>
      <c r="AT148" s="16" t="s">
        <v>152</v>
      </c>
      <c r="AU148" s="16" t="s">
        <v>88</v>
      </c>
    </row>
    <row r="149" spans="2:51" s="13" customFormat="1" ht="11.25">
      <c r="B149" s="157"/>
      <c r="D149" s="145" t="s">
        <v>154</v>
      </c>
      <c r="E149" s="158" t="s">
        <v>1</v>
      </c>
      <c r="F149" s="159" t="s">
        <v>520</v>
      </c>
      <c r="H149" s="160">
        <v>1.232</v>
      </c>
      <c r="I149" s="161"/>
      <c r="L149" s="157"/>
      <c r="M149" s="162"/>
      <c r="T149" s="163"/>
      <c r="AT149" s="158" t="s">
        <v>154</v>
      </c>
      <c r="AU149" s="158" t="s">
        <v>88</v>
      </c>
      <c r="AV149" s="13" t="s">
        <v>88</v>
      </c>
      <c r="AW149" s="13" t="s">
        <v>33</v>
      </c>
      <c r="AX149" s="13" t="s">
        <v>78</v>
      </c>
      <c r="AY149" s="158" t="s">
        <v>141</v>
      </c>
    </row>
    <row r="150" spans="2:51" s="14" customFormat="1" ht="11.25">
      <c r="B150" s="164"/>
      <c r="D150" s="145" t="s">
        <v>154</v>
      </c>
      <c r="E150" s="165" t="s">
        <v>1</v>
      </c>
      <c r="F150" s="166" t="s">
        <v>160</v>
      </c>
      <c r="H150" s="167">
        <v>1.232</v>
      </c>
      <c r="I150" s="168"/>
      <c r="L150" s="164"/>
      <c r="M150" s="169"/>
      <c r="T150" s="170"/>
      <c r="AT150" s="165" t="s">
        <v>154</v>
      </c>
      <c r="AU150" s="165" t="s">
        <v>88</v>
      </c>
      <c r="AV150" s="14" t="s">
        <v>148</v>
      </c>
      <c r="AW150" s="14" t="s">
        <v>33</v>
      </c>
      <c r="AX150" s="14" t="s">
        <v>86</v>
      </c>
      <c r="AY150" s="165" t="s">
        <v>141</v>
      </c>
    </row>
    <row r="151" spans="2:65" s="1" customFormat="1" ht="21.75" customHeight="1">
      <c r="B151" s="131"/>
      <c r="C151" s="132" t="s">
        <v>207</v>
      </c>
      <c r="D151" s="132" t="s">
        <v>143</v>
      </c>
      <c r="E151" s="133" t="s">
        <v>521</v>
      </c>
      <c r="F151" s="134" t="s">
        <v>522</v>
      </c>
      <c r="G151" s="135" t="s">
        <v>231</v>
      </c>
      <c r="H151" s="136">
        <v>1.05</v>
      </c>
      <c r="I151" s="137"/>
      <c r="J151" s="138">
        <f>ROUND(I151*H151,2)</f>
        <v>0</v>
      </c>
      <c r="K151" s="134" t="s">
        <v>178</v>
      </c>
      <c r="L151" s="31"/>
      <c r="M151" s="139" t="s">
        <v>1</v>
      </c>
      <c r="N151" s="140" t="s">
        <v>43</v>
      </c>
      <c r="P151" s="141">
        <f>O151*H151</f>
        <v>0</v>
      </c>
      <c r="Q151" s="141">
        <v>0.04622</v>
      </c>
      <c r="R151" s="141">
        <f>Q151*H151</f>
        <v>0.048531</v>
      </c>
      <c r="S151" s="141">
        <v>0</v>
      </c>
      <c r="T151" s="142">
        <f>S151*H151</f>
        <v>0</v>
      </c>
      <c r="AR151" s="143" t="s">
        <v>148</v>
      </c>
      <c r="AT151" s="143" t="s">
        <v>143</v>
      </c>
      <c r="AU151" s="143" t="s">
        <v>88</v>
      </c>
      <c r="AY151" s="16" t="s">
        <v>141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148</v>
      </c>
      <c r="BM151" s="143" t="s">
        <v>523</v>
      </c>
    </row>
    <row r="152" spans="2:51" s="12" customFormat="1" ht="11.25">
      <c r="B152" s="151"/>
      <c r="D152" s="145" t="s">
        <v>154</v>
      </c>
      <c r="E152" s="152" t="s">
        <v>1</v>
      </c>
      <c r="F152" s="153" t="s">
        <v>524</v>
      </c>
      <c r="H152" s="152" t="s">
        <v>1</v>
      </c>
      <c r="I152" s="154"/>
      <c r="L152" s="151"/>
      <c r="M152" s="155"/>
      <c r="T152" s="156"/>
      <c r="AT152" s="152" t="s">
        <v>154</v>
      </c>
      <c r="AU152" s="152" t="s">
        <v>88</v>
      </c>
      <c r="AV152" s="12" t="s">
        <v>86</v>
      </c>
      <c r="AW152" s="12" t="s">
        <v>33</v>
      </c>
      <c r="AX152" s="12" t="s">
        <v>78</v>
      </c>
      <c r="AY152" s="152" t="s">
        <v>141</v>
      </c>
    </row>
    <row r="153" spans="2:51" s="13" customFormat="1" ht="11.25">
      <c r="B153" s="157"/>
      <c r="D153" s="145" t="s">
        <v>154</v>
      </c>
      <c r="E153" s="158" t="s">
        <v>1</v>
      </c>
      <c r="F153" s="159" t="s">
        <v>525</v>
      </c>
      <c r="H153" s="160">
        <v>1.05</v>
      </c>
      <c r="I153" s="161"/>
      <c r="L153" s="157"/>
      <c r="M153" s="162"/>
      <c r="T153" s="163"/>
      <c r="AT153" s="158" t="s">
        <v>154</v>
      </c>
      <c r="AU153" s="158" t="s">
        <v>88</v>
      </c>
      <c r="AV153" s="13" t="s">
        <v>88</v>
      </c>
      <c r="AW153" s="13" t="s">
        <v>33</v>
      </c>
      <c r="AX153" s="13" t="s">
        <v>78</v>
      </c>
      <c r="AY153" s="158" t="s">
        <v>141</v>
      </c>
    </row>
    <row r="154" spans="2:51" s="14" customFormat="1" ht="11.25">
      <c r="B154" s="164"/>
      <c r="D154" s="145" t="s">
        <v>154</v>
      </c>
      <c r="E154" s="165" t="s">
        <v>1</v>
      </c>
      <c r="F154" s="166" t="s">
        <v>160</v>
      </c>
      <c r="H154" s="167">
        <v>1.05</v>
      </c>
      <c r="I154" s="168"/>
      <c r="L154" s="164"/>
      <c r="M154" s="169"/>
      <c r="T154" s="170"/>
      <c r="AT154" s="165" t="s">
        <v>154</v>
      </c>
      <c r="AU154" s="165" t="s">
        <v>88</v>
      </c>
      <c r="AV154" s="14" t="s">
        <v>148</v>
      </c>
      <c r="AW154" s="14" t="s">
        <v>33</v>
      </c>
      <c r="AX154" s="14" t="s">
        <v>86</v>
      </c>
      <c r="AY154" s="165" t="s">
        <v>141</v>
      </c>
    </row>
    <row r="155" spans="2:65" s="1" customFormat="1" ht="21.75" customHeight="1">
      <c r="B155" s="131"/>
      <c r="C155" s="132" t="s">
        <v>214</v>
      </c>
      <c r="D155" s="132" t="s">
        <v>143</v>
      </c>
      <c r="E155" s="133" t="s">
        <v>526</v>
      </c>
      <c r="F155" s="134" t="s">
        <v>527</v>
      </c>
      <c r="G155" s="135" t="s">
        <v>231</v>
      </c>
      <c r="H155" s="136">
        <v>7.99</v>
      </c>
      <c r="I155" s="137"/>
      <c r="J155" s="138">
        <f>ROUND(I155*H155,2)</f>
        <v>0</v>
      </c>
      <c r="K155" s="134" t="s">
        <v>147</v>
      </c>
      <c r="L155" s="31"/>
      <c r="M155" s="139" t="s">
        <v>1</v>
      </c>
      <c r="N155" s="140" t="s">
        <v>43</v>
      </c>
      <c r="P155" s="141">
        <f>O155*H155</f>
        <v>0</v>
      </c>
      <c r="Q155" s="141">
        <v>0</v>
      </c>
      <c r="R155" s="141">
        <f>Q155*H155</f>
        <v>0</v>
      </c>
      <c r="S155" s="141">
        <v>0.014</v>
      </c>
      <c r="T155" s="142">
        <f>S155*H155</f>
        <v>0.11186</v>
      </c>
      <c r="AR155" s="143" t="s">
        <v>148</v>
      </c>
      <c r="AT155" s="143" t="s">
        <v>143</v>
      </c>
      <c r="AU155" s="143" t="s">
        <v>88</v>
      </c>
      <c r="AY155" s="16" t="s">
        <v>141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148</v>
      </c>
      <c r="BM155" s="143" t="s">
        <v>528</v>
      </c>
    </row>
    <row r="156" spans="2:47" s="1" customFormat="1" ht="39">
      <c r="B156" s="31"/>
      <c r="D156" s="145" t="s">
        <v>150</v>
      </c>
      <c r="F156" s="146" t="s">
        <v>529</v>
      </c>
      <c r="I156" s="147"/>
      <c r="L156" s="31"/>
      <c r="M156" s="148"/>
      <c r="T156" s="55"/>
      <c r="AT156" s="16" t="s">
        <v>150</v>
      </c>
      <c r="AU156" s="16" t="s">
        <v>88</v>
      </c>
    </row>
    <row r="157" spans="2:47" s="1" customFormat="1" ht="11.25">
      <c r="B157" s="31"/>
      <c r="D157" s="149" t="s">
        <v>152</v>
      </c>
      <c r="F157" s="150" t="s">
        <v>530</v>
      </c>
      <c r="I157" s="147"/>
      <c r="L157" s="31"/>
      <c r="M157" s="148"/>
      <c r="T157" s="55"/>
      <c r="AT157" s="16" t="s">
        <v>152</v>
      </c>
      <c r="AU157" s="16" t="s">
        <v>88</v>
      </c>
    </row>
    <row r="158" spans="2:51" s="13" customFormat="1" ht="11.25">
      <c r="B158" s="157"/>
      <c r="D158" s="145" t="s">
        <v>154</v>
      </c>
      <c r="E158" s="158" t="s">
        <v>1</v>
      </c>
      <c r="F158" s="159" t="s">
        <v>500</v>
      </c>
      <c r="H158" s="160">
        <v>7.99</v>
      </c>
      <c r="I158" s="161"/>
      <c r="L158" s="157"/>
      <c r="M158" s="162"/>
      <c r="T158" s="163"/>
      <c r="AT158" s="158" t="s">
        <v>154</v>
      </c>
      <c r="AU158" s="158" t="s">
        <v>88</v>
      </c>
      <c r="AV158" s="13" t="s">
        <v>88</v>
      </c>
      <c r="AW158" s="13" t="s">
        <v>33</v>
      </c>
      <c r="AX158" s="13" t="s">
        <v>78</v>
      </c>
      <c r="AY158" s="158" t="s">
        <v>141</v>
      </c>
    </row>
    <row r="159" spans="2:51" s="14" customFormat="1" ht="11.25">
      <c r="B159" s="164"/>
      <c r="D159" s="145" t="s">
        <v>154</v>
      </c>
      <c r="E159" s="165" t="s">
        <v>1</v>
      </c>
      <c r="F159" s="166" t="s">
        <v>160</v>
      </c>
      <c r="H159" s="167">
        <v>7.99</v>
      </c>
      <c r="I159" s="168"/>
      <c r="L159" s="164"/>
      <c r="M159" s="169"/>
      <c r="T159" s="170"/>
      <c r="AT159" s="165" t="s">
        <v>154</v>
      </c>
      <c r="AU159" s="165" t="s">
        <v>88</v>
      </c>
      <c r="AV159" s="14" t="s">
        <v>148</v>
      </c>
      <c r="AW159" s="14" t="s">
        <v>33</v>
      </c>
      <c r="AX159" s="14" t="s">
        <v>86</v>
      </c>
      <c r="AY159" s="165" t="s">
        <v>141</v>
      </c>
    </row>
    <row r="160" spans="2:65" s="1" customFormat="1" ht="21.75" customHeight="1">
      <c r="B160" s="131"/>
      <c r="C160" s="132" t="s">
        <v>220</v>
      </c>
      <c r="D160" s="132" t="s">
        <v>143</v>
      </c>
      <c r="E160" s="133" t="s">
        <v>531</v>
      </c>
      <c r="F160" s="134" t="s">
        <v>532</v>
      </c>
      <c r="G160" s="135" t="s">
        <v>358</v>
      </c>
      <c r="H160" s="136">
        <v>4</v>
      </c>
      <c r="I160" s="137"/>
      <c r="J160" s="138">
        <f>ROUND(I160*H160,2)</f>
        <v>0</v>
      </c>
      <c r="K160" s="134" t="s">
        <v>147</v>
      </c>
      <c r="L160" s="31"/>
      <c r="M160" s="139" t="s">
        <v>1</v>
      </c>
      <c r="N160" s="140" t="s">
        <v>43</v>
      </c>
      <c r="P160" s="141">
        <f>O160*H160</f>
        <v>0</v>
      </c>
      <c r="Q160" s="141">
        <v>0.00025</v>
      </c>
      <c r="R160" s="141">
        <f>Q160*H160</f>
        <v>0.001</v>
      </c>
      <c r="S160" s="141">
        <v>0</v>
      </c>
      <c r="T160" s="142">
        <f>S160*H160</f>
        <v>0</v>
      </c>
      <c r="AR160" s="143" t="s">
        <v>148</v>
      </c>
      <c r="AT160" s="143" t="s">
        <v>143</v>
      </c>
      <c r="AU160" s="143" t="s">
        <v>88</v>
      </c>
      <c r="AY160" s="16" t="s">
        <v>141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148</v>
      </c>
      <c r="BM160" s="143" t="s">
        <v>533</v>
      </c>
    </row>
    <row r="161" spans="2:47" s="1" customFormat="1" ht="29.25">
      <c r="B161" s="31"/>
      <c r="D161" s="145" t="s">
        <v>150</v>
      </c>
      <c r="F161" s="146" t="s">
        <v>534</v>
      </c>
      <c r="I161" s="147"/>
      <c r="L161" s="31"/>
      <c r="M161" s="148"/>
      <c r="T161" s="55"/>
      <c r="AT161" s="16" t="s">
        <v>150</v>
      </c>
      <c r="AU161" s="16" t="s">
        <v>88</v>
      </c>
    </row>
    <row r="162" spans="2:47" s="1" customFormat="1" ht="11.25">
      <c r="B162" s="31"/>
      <c r="D162" s="149" t="s">
        <v>152</v>
      </c>
      <c r="F162" s="150" t="s">
        <v>535</v>
      </c>
      <c r="I162" s="147"/>
      <c r="L162" s="31"/>
      <c r="M162" s="148"/>
      <c r="T162" s="55"/>
      <c r="AT162" s="16" t="s">
        <v>152</v>
      </c>
      <c r="AU162" s="16" t="s">
        <v>88</v>
      </c>
    </row>
    <row r="163" spans="2:51" s="12" customFormat="1" ht="11.25">
      <c r="B163" s="151"/>
      <c r="D163" s="145" t="s">
        <v>154</v>
      </c>
      <c r="E163" s="152" t="s">
        <v>1</v>
      </c>
      <c r="F163" s="153" t="s">
        <v>536</v>
      </c>
      <c r="H163" s="152" t="s">
        <v>1</v>
      </c>
      <c r="I163" s="154"/>
      <c r="L163" s="151"/>
      <c r="M163" s="155"/>
      <c r="T163" s="156"/>
      <c r="AT163" s="152" t="s">
        <v>154</v>
      </c>
      <c r="AU163" s="152" t="s">
        <v>88</v>
      </c>
      <c r="AV163" s="12" t="s">
        <v>86</v>
      </c>
      <c r="AW163" s="12" t="s">
        <v>33</v>
      </c>
      <c r="AX163" s="12" t="s">
        <v>78</v>
      </c>
      <c r="AY163" s="152" t="s">
        <v>141</v>
      </c>
    </row>
    <row r="164" spans="2:51" s="13" customFormat="1" ht="11.25">
      <c r="B164" s="157"/>
      <c r="D164" s="145" t="s">
        <v>154</v>
      </c>
      <c r="E164" s="158" t="s">
        <v>1</v>
      </c>
      <c r="F164" s="159" t="s">
        <v>537</v>
      </c>
      <c r="H164" s="160">
        <v>4</v>
      </c>
      <c r="I164" s="161"/>
      <c r="L164" s="157"/>
      <c r="M164" s="162"/>
      <c r="T164" s="163"/>
      <c r="AT164" s="158" t="s">
        <v>154</v>
      </c>
      <c r="AU164" s="158" t="s">
        <v>88</v>
      </c>
      <c r="AV164" s="13" t="s">
        <v>88</v>
      </c>
      <c r="AW164" s="13" t="s">
        <v>33</v>
      </c>
      <c r="AX164" s="13" t="s">
        <v>78</v>
      </c>
      <c r="AY164" s="158" t="s">
        <v>141</v>
      </c>
    </row>
    <row r="165" spans="2:51" s="14" customFormat="1" ht="11.25">
      <c r="B165" s="164"/>
      <c r="D165" s="145" t="s">
        <v>154</v>
      </c>
      <c r="E165" s="165" t="s">
        <v>1</v>
      </c>
      <c r="F165" s="166" t="s">
        <v>160</v>
      </c>
      <c r="H165" s="167">
        <v>4</v>
      </c>
      <c r="I165" s="168"/>
      <c r="L165" s="164"/>
      <c r="M165" s="169"/>
      <c r="T165" s="170"/>
      <c r="AT165" s="165" t="s">
        <v>154</v>
      </c>
      <c r="AU165" s="165" t="s">
        <v>88</v>
      </c>
      <c r="AV165" s="14" t="s">
        <v>148</v>
      </c>
      <c r="AW165" s="14" t="s">
        <v>33</v>
      </c>
      <c r="AX165" s="14" t="s">
        <v>86</v>
      </c>
      <c r="AY165" s="165" t="s">
        <v>141</v>
      </c>
    </row>
    <row r="166" spans="2:65" s="1" customFormat="1" ht="16.5" customHeight="1">
      <c r="B166" s="131"/>
      <c r="C166" s="171" t="s">
        <v>228</v>
      </c>
      <c r="D166" s="171" t="s">
        <v>208</v>
      </c>
      <c r="E166" s="172" t="s">
        <v>538</v>
      </c>
      <c r="F166" s="173" t="s">
        <v>539</v>
      </c>
      <c r="G166" s="174" t="s">
        <v>211</v>
      </c>
      <c r="H166" s="175">
        <v>0.275</v>
      </c>
      <c r="I166" s="176"/>
      <c r="J166" s="177">
        <f>ROUND(I166*H166,2)</f>
        <v>0</v>
      </c>
      <c r="K166" s="173" t="s">
        <v>178</v>
      </c>
      <c r="L166" s="178"/>
      <c r="M166" s="179" t="s">
        <v>1</v>
      </c>
      <c r="N166" s="180" t="s">
        <v>43</v>
      </c>
      <c r="P166" s="141">
        <f>O166*H166</f>
        <v>0</v>
      </c>
      <c r="Q166" s="141">
        <v>1</v>
      </c>
      <c r="R166" s="141">
        <f>Q166*H166</f>
        <v>0.275</v>
      </c>
      <c r="S166" s="141">
        <v>0</v>
      </c>
      <c r="T166" s="142">
        <f>S166*H166</f>
        <v>0</v>
      </c>
      <c r="AR166" s="143" t="s">
        <v>207</v>
      </c>
      <c r="AT166" s="143" t="s">
        <v>208</v>
      </c>
      <c r="AU166" s="143" t="s">
        <v>88</v>
      </c>
      <c r="AY166" s="16" t="s">
        <v>141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148</v>
      </c>
      <c r="BM166" s="143" t="s">
        <v>540</v>
      </c>
    </row>
    <row r="167" spans="2:51" s="12" customFormat="1" ht="11.25">
      <c r="B167" s="151"/>
      <c r="D167" s="145" t="s">
        <v>154</v>
      </c>
      <c r="E167" s="152" t="s">
        <v>1</v>
      </c>
      <c r="F167" s="153" t="s">
        <v>536</v>
      </c>
      <c r="H167" s="152" t="s">
        <v>1</v>
      </c>
      <c r="I167" s="154"/>
      <c r="L167" s="151"/>
      <c r="M167" s="155"/>
      <c r="T167" s="156"/>
      <c r="AT167" s="152" t="s">
        <v>154</v>
      </c>
      <c r="AU167" s="152" t="s">
        <v>88</v>
      </c>
      <c r="AV167" s="12" t="s">
        <v>86</v>
      </c>
      <c r="AW167" s="12" t="s">
        <v>33</v>
      </c>
      <c r="AX167" s="12" t="s">
        <v>78</v>
      </c>
      <c r="AY167" s="152" t="s">
        <v>141</v>
      </c>
    </row>
    <row r="168" spans="2:51" s="13" customFormat="1" ht="11.25">
      <c r="B168" s="157"/>
      <c r="D168" s="145" t="s">
        <v>154</v>
      </c>
      <c r="E168" s="158" t="s">
        <v>1</v>
      </c>
      <c r="F168" s="159" t="s">
        <v>541</v>
      </c>
      <c r="H168" s="160">
        <v>0.275</v>
      </c>
      <c r="I168" s="161"/>
      <c r="L168" s="157"/>
      <c r="M168" s="162"/>
      <c r="T168" s="163"/>
      <c r="AT168" s="158" t="s">
        <v>154</v>
      </c>
      <c r="AU168" s="158" t="s">
        <v>88</v>
      </c>
      <c r="AV168" s="13" t="s">
        <v>88</v>
      </c>
      <c r="AW168" s="13" t="s">
        <v>33</v>
      </c>
      <c r="AX168" s="13" t="s">
        <v>78</v>
      </c>
      <c r="AY168" s="158" t="s">
        <v>141</v>
      </c>
    </row>
    <row r="169" spans="2:51" s="14" customFormat="1" ht="11.25">
      <c r="B169" s="164"/>
      <c r="D169" s="145" t="s">
        <v>154</v>
      </c>
      <c r="E169" s="165" t="s">
        <v>1</v>
      </c>
      <c r="F169" s="166" t="s">
        <v>160</v>
      </c>
      <c r="H169" s="167">
        <v>0.275</v>
      </c>
      <c r="I169" s="168"/>
      <c r="L169" s="164"/>
      <c r="M169" s="169"/>
      <c r="T169" s="170"/>
      <c r="AT169" s="165" t="s">
        <v>154</v>
      </c>
      <c r="AU169" s="165" t="s">
        <v>88</v>
      </c>
      <c r="AV169" s="14" t="s">
        <v>148</v>
      </c>
      <c r="AW169" s="14" t="s">
        <v>33</v>
      </c>
      <c r="AX169" s="14" t="s">
        <v>86</v>
      </c>
      <c r="AY169" s="165" t="s">
        <v>141</v>
      </c>
    </row>
    <row r="170" spans="2:65" s="1" customFormat="1" ht="16.5" customHeight="1">
      <c r="B170" s="131"/>
      <c r="C170" s="132" t="s">
        <v>8</v>
      </c>
      <c r="D170" s="132" t="s">
        <v>143</v>
      </c>
      <c r="E170" s="133" t="s">
        <v>542</v>
      </c>
      <c r="F170" s="134" t="s">
        <v>543</v>
      </c>
      <c r="G170" s="135" t="s">
        <v>358</v>
      </c>
      <c r="H170" s="136">
        <v>2</v>
      </c>
      <c r="I170" s="137"/>
      <c r="J170" s="138">
        <f>ROUND(I170*H170,2)</f>
        <v>0</v>
      </c>
      <c r="K170" s="134" t="s">
        <v>178</v>
      </c>
      <c r="L170" s="31"/>
      <c r="M170" s="139" t="s">
        <v>1</v>
      </c>
      <c r="N170" s="140" t="s">
        <v>43</v>
      </c>
      <c r="P170" s="141">
        <f>O170*H170</f>
        <v>0</v>
      </c>
      <c r="Q170" s="141">
        <v>0.01</v>
      </c>
      <c r="R170" s="141">
        <f>Q170*H170</f>
        <v>0.02</v>
      </c>
      <c r="S170" s="141">
        <v>0</v>
      </c>
      <c r="T170" s="142">
        <f>S170*H170</f>
        <v>0</v>
      </c>
      <c r="AR170" s="143" t="s">
        <v>148</v>
      </c>
      <c r="AT170" s="143" t="s">
        <v>143</v>
      </c>
      <c r="AU170" s="143" t="s">
        <v>88</v>
      </c>
      <c r="AY170" s="16" t="s">
        <v>141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148</v>
      </c>
      <c r="BM170" s="143" t="s">
        <v>544</v>
      </c>
    </row>
    <row r="171" spans="2:47" s="1" customFormat="1" ht="39">
      <c r="B171" s="31"/>
      <c r="D171" s="145" t="s">
        <v>274</v>
      </c>
      <c r="F171" s="181" t="s">
        <v>545</v>
      </c>
      <c r="I171" s="147"/>
      <c r="L171" s="31"/>
      <c r="M171" s="148"/>
      <c r="T171" s="55"/>
      <c r="AT171" s="16" t="s">
        <v>274</v>
      </c>
      <c r="AU171" s="16" t="s">
        <v>88</v>
      </c>
    </row>
    <row r="172" spans="2:51" s="12" customFormat="1" ht="11.25">
      <c r="B172" s="151"/>
      <c r="D172" s="145" t="s">
        <v>154</v>
      </c>
      <c r="E172" s="152" t="s">
        <v>1</v>
      </c>
      <c r="F172" s="153" t="s">
        <v>546</v>
      </c>
      <c r="H172" s="152" t="s">
        <v>1</v>
      </c>
      <c r="I172" s="154"/>
      <c r="L172" s="151"/>
      <c r="M172" s="155"/>
      <c r="T172" s="156"/>
      <c r="AT172" s="152" t="s">
        <v>154</v>
      </c>
      <c r="AU172" s="152" t="s">
        <v>88</v>
      </c>
      <c r="AV172" s="12" t="s">
        <v>86</v>
      </c>
      <c r="AW172" s="12" t="s">
        <v>33</v>
      </c>
      <c r="AX172" s="12" t="s">
        <v>78</v>
      </c>
      <c r="AY172" s="152" t="s">
        <v>141</v>
      </c>
    </row>
    <row r="173" spans="2:51" s="13" customFormat="1" ht="11.25">
      <c r="B173" s="157"/>
      <c r="D173" s="145" t="s">
        <v>154</v>
      </c>
      <c r="E173" s="158" t="s">
        <v>1</v>
      </c>
      <c r="F173" s="159" t="s">
        <v>362</v>
      </c>
      <c r="H173" s="160">
        <v>2</v>
      </c>
      <c r="I173" s="161"/>
      <c r="L173" s="157"/>
      <c r="M173" s="162"/>
      <c r="T173" s="163"/>
      <c r="AT173" s="158" t="s">
        <v>154</v>
      </c>
      <c r="AU173" s="158" t="s">
        <v>88</v>
      </c>
      <c r="AV173" s="13" t="s">
        <v>88</v>
      </c>
      <c r="AW173" s="13" t="s">
        <v>33</v>
      </c>
      <c r="AX173" s="13" t="s">
        <v>86</v>
      </c>
      <c r="AY173" s="158" t="s">
        <v>141</v>
      </c>
    </row>
    <row r="174" spans="2:65" s="1" customFormat="1" ht="16.5" customHeight="1">
      <c r="B174" s="131"/>
      <c r="C174" s="132" t="s">
        <v>242</v>
      </c>
      <c r="D174" s="132" t="s">
        <v>143</v>
      </c>
      <c r="E174" s="133" t="s">
        <v>547</v>
      </c>
      <c r="F174" s="134" t="s">
        <v>548</v>
      </c>
      <c r="G174" s="135" t="s">
        <v>211</v>
      </c>
      <c r="H174" s="136">
        <v>0.047</v>
      </c>
      <c r="I174" s="137"/>
      <c r="J174" s="138">
        <f>ROUND(I174*H174,2)</f>
        <v>0</v>
      </c>
      <c r="K174" s="134" t="s">
        <v>178</v>
      </c>
      <c r="L174" s="31"/>
      <c r="M174" s="139" t="s">
        <v>1</v>
      </c>
      <c r="N174" s="140" t="s">
        <v>43</v>
      </c>
      <c r="P174" s="141">
        <f>O174*H174</f>
        <v>0</v>
      </c>
      <c r="Q174" s="141">
        <v>0</v>
      </c>
      <c r="R174" s="141">
        <f>Q174*H174</f>
        <v>0</v>
      </c>
      <c r="S174" s="141">
        <v>1</v>
      </c>
      <c r="T174" s="142">
        <f>S174*H174</f>
        <v>0.047</v>
      </c>
      <c r="AR174" s="143" t="s">
        <v>148</v>
      </c>
      <c r="AT174" s="143" t="s">
        <v>143</v>
      </c>
      <c r="AU174" s="143" t="s">
        <v>88</v>
      </c>
      <c r="AY174" s="16" t="s">
        <v>141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86</v>
      </c>
      <c r="BK174" s="144">
        <f>ROUND(I174*H174,2)</f>
        <v>0</v>
      </c>
      <c r="BL174" s="16" t="s">
        <v>148</v>
      </c>
      <c r="BM174" s="143" t="s">
        <v>549</v>
      </c>
    </row>
    <row r="175" spans="2:51" s="13" customFormat="1" ht="11.25">
      <c r="B175" s="157"/>
      <c r="D175" s="145" t="s">
        <v>154</v>
      </c>
      <c r="E175" s="158" t="s">
        <v>1</v>
      </c>
      <c r="F175" s="159" t="s">
        <v>550</v>
      </c>
      <c r="H175" s="160">
        <v>0.047</v>
      </c>
      <c r="I175" s="161"/>
      <c r="L175" s="157"/>
      <c r="M175" s="162"/>
      <c r="T175" s="163"/>
      <c r="AT175" s="158" t="s">
        <v>154</v>
      </c>
      <c r="AU175" s="158" t="s">
        <v>88</v>
      </c>
      <c r="AV175" s="13" t="s">
        <v>88</v>
      </c>
      <c r="AW175" s="13" t="s">
        <v>33</v>
      </c>
      <c r="AX175" s="13" t="s">
        <v>78</v>
      </c>
      <c r="AY175" s="158" t="s">
        <v>141</v>
      </c>
    </row>
    <row r="176" spans="2:51" s="14" customFormat="1" ht="11.25">
      <c r="B176" s="164"/>
      <c r="D176" s="145" t="s">
        <v>154</v>
      </c>
      <c r="E176" s="165" t="s">
        <v>1</v>
      </c>
      <c r="F176" s="166" t="s">
        <v>160</v>
      </c>
      <c r="H176" s="167">
        <v>0.047</v>
      </c>
      <c r="I176" s="168"/>
      <c r="L176" s="164"/>
      <c r="M176" s="169"/>
      <c r="T176" s="170"/>
      <c r="AT176" s="165" t="s">
        <v>154</v>
      </c>
      <c r="AU176" s="165" t="s">
        <v>88</v>
      </c>
      <c r="AV176" s="14" t="s">
        <v>148</v>
      </c>
      <c r="AW176" s="14" t="s">
        <v>33</v>
      </c>
      <c r="AX176" s="14" t="s">
        <v>86</v>
      </c>
      <c r="AY176" s="165" t="s">
        <v>141</v>
      </c>
    </row>
    <row r="177" spans="2:65" s="1" customFormat="1" ht="24.2" customHeight="1">
      <c r="B177" s="131"/>
      <c r="C177" s="132" t="s">
        <v>250</v>
      </c>
      <c r="D177" s="132" t="s">
        <v>143</v>
      </c>
      <c r="E177" s="133" t="s">
        <v>426</v>
      </c>
      <c r="F177" s="134" t="s">
        <v>427</v>
      </c>
      <c r="G177" s="135" t="s">
        <v>231</v>
      </c>
      <c r="H177" s="136">
        <v>7.99</v>
      </c>
      <c r="I177" s="137"/>
      <c r="J177" s="138">
        <f>ROUND(I177*H177,2)</f>
        <v>0</v>
      </c>
      <c r="K177" s="134" t="s">
        <v>147</v>
      </c>
      <c r="L177" s="31"/>
      <c r="M177" s="139" t="s">
        <v>1</v>
      </c>
      <c r="N177" s="140" t="s">
        <v>43</v>
      </c>
      <c r="P177" s="141">
        <f>O177*H177</f>
        <v>0</v>
      </c>
      <c r="Q177" s="141">
        <v>0</v>
      </c>
      <c r="R177" s="141">
        <f>Q177*H177</f>
        <v>0</v>
      </c>
      <c r="S177" s="141">
        <v>0</v>
      </c>
      <c r="T177" s="142">
        <f>S177*H177</f>
        <v>0</v>
      </c>
      <c r="AR177" s="143" t="s">
        <v>148</v>
      </c>
      <c r="AT177" s="143" t="s">
        <v>143</v>
      </c>
      <c r="AU177" s="143" t="s">
        <v>88</v>
      </c>
      <c r="AY177" s="16" t="s">
        <v>141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86</v>
      </c>
      <c r="BK177" s="144">
        <f>ROUND(I177*H177,2)</f>
        <v>0</v>
      </c>
      <c r="BL177" s="16" t="s">
        <v>148</v>
      </c>
      <c r="BM177" s="143" t="s">
        <v>551</v>
      </c>
    </row>
    <row r="178" spans="2:47" s="1" customFormat="1" ht="11.25">
      <c r="B178" s="31"/>
      <c r="D178" s="145" t="s">
        <v>150</v>
      </c>
      <c r="F178" s="146" t="s">
        <v>427</v>
      </c>
      <c r="I178" s="147"/>
      <c r="L178" s="31"/>
      <c r="M178" s="148"/>
      <c r="T178" s="55"/>
      <c r="AT178" s="16" t="s">
        <v>150</v>
      </c>
      <c r="AU178" s="16" t="s">
        <v>88</v>
      </c>
    </row>
    <row r="179" spans="2:47" s="1" customFormat="1" ht="11.25">
      <c r="B179" s="31"/>
      <c r="D179" s="149" t="s">
        <v>152</v>
      </c>
      <c r="F179" s="150" t="s">
        <v>429</v>
      </c>
      <c r="I179" s="147"/>
      <c r="L179" s="31"/>
      <c r="M179" s="148"/>
      <c r="T179" s="55"/>
      <c r="AT179" s="16" t="s">
        <v>152</v>
      </c>
      <c r="AU179" s="16" t="s">
        <v>88</v>
      </c>
    </row>
    <row r="180" spans="2:51" s="12" customFormat="1" ht="11.25">
      <c r="B180" s="151"/>
      <c r="D180" s="145" t="s">
        <v>154</v>
      </c>
      <c r="E180" s="152" t="s">
        <v>1</v>
      </c>
      <c r="F180" s="153" t="s">
        <v>552</v>
      </c>
      <c r="H180" s="152" t="s">
        <v>1</v>
      </c>
      <c r="I180" s="154"/>
      <c r="L180" s="151"/>
      <c r="M180" s="155"/>
      <c r="T180" s="156"/>
      <c r="AT180" s="152" t="s">
        <v>154</v>
      </c>
      <c r="AU180" s="152" t="s">
        <v>88</v>
      </c>
      <c r="AV180" s="12" t="s">
        <v>86</v>
      </c>
      <c r="AW180" s="12" t="s">
        <v>33</v>
      </c>
      <c r="AX180" s="12" t="s">
        <v>78</v>
      </c>
      <c r="AY180" s="152" t="s">
        <v>141</v>
      </c>
    </row>
    <row r="181" spans="2:51" s="13" customFormat="1" ht="11.25">
      <c r="B181" s="157"/>
      <c r="D181" s="145" t="s">
        <v>154</v>
      </c>
      <c r="E181" s="158" t="s">
        <v>1</v>
      </c>
      <c r="F181" s="159" t="s">
        <v>500</v>
      </c>
      <c r="H181" s="160">
        <v>7.99</v>
      </c>
      <c r="I181" s="161"/>
      <c r="L181" s="157"/>
      <c r="M181" s="162"/>
      <c r="T181" s="163"/>
      <c r="AT181" s="158" t="s">
        <v>154</v>
      </c>
      <c r="AU181" s="158" t="s">
        <v>88</v>
      </c>
      <c r="AV181" s="13" t="s">
        <v>88</v>
      </c>
      <c r="AW181" s="13" t="s">
        <v>33</v>
      </c>
      <c r="AX181" s="13" t="s">
        <v>78</v>
      </c>
      <c r="AY181" s="158" t="s">
        <v>141</v>
      </c>
    </row>
    <row r="182" spans="2:51" s="14" customFormat="1" ht="11.25">
      <c r="B182" s="164"/>
      <c r="D182" s="145" t="s">
        <v>154</v>
      </c>
      <c r="E182" s="165" t="s">
        <v>1</v>
      </c>
      <c r="F182" s="166" t="s">
        <v>160</v>
      </c>
      <c r="H182" s="167">
        <v>7.99</v>
      </c>
      <c r="I182" s="168"/>
      <c r="L182" s="164"/>
      <c r="M182" s="169"/>
      <c r="T182" s="170"/>
      <c r="AT182" s="165" t="s">
        <v>154</v>
      </c>
      <c r="AU182" s="165" t="s">
        <v>88</v>
      </c>
      <c r="AV182" s="14" t="s">
        <v>148</v>
      </c>
      <c r="AW182" s="14" t="s">
        <v>33</v>
      </c>
      <c r="AX182" s="14" t="s">
        <v>86</v>
      </c>
      <c r="AY182" s="165" t="s">
        <v>141</v>
      </c>
    </row>
    <row r="183" spans="2:63" s="11" customFormat="1" ht="22.9" customHeight="1">
      <c r="B183" s="119"/>
      <c r="D183" s="120" t="s">
        <v>77</v>
      </c>
      <c r="E183" s="129" t="s">
        <v>446</v>
      </c>
      <c r="F183" s="129" t="s">
        <v>447</v>
      </c>
      <c r="I183" s="122"/>
      <c r="J183" s="130">
        <f>BK183</f>
        <v>0</v>
      </c>
      <c r="L183" s="119"/>
      <c r="M183" s="124"/>
      <c r="P183" s="125">
        <f>SUM(P184:P220)</f>
        <v>0</v>
      </c>
      <c r="R183" s="125">
        <f>SUM(R184:R220)</f>
        <v>0</v>
      </c>
      <c r="T183" s="126">
        <f>SUM(T184:T220)</f>
        <v>0</v>
      </c>
      <c r="AR183" s="120" t="s">
        <v>140</v>
      </c>
      <c r="AT183" s="127" t="s">
        <v>77</v>
      </c>
      <c r="AU183" s="127" t="s">
        <v>86</v>
      </c>
      <c r="AY183" s="120" t="s">
        <v>141</v>
      </c>
      <c r="BK183" s="128">
        <f>SUM(BK184:BK220)</f>
        <v>0</v>
      </c>
    </row>
    <row r="184" spans="2:65" s="1" customFormat="1" ht="33" customHeight="1">
      <c r="B184" s="131"/>
      <c r="C184" s="132" t="s">
        <v>257</v>
      </c>
      <c r="D184" s="132" t="s">
        <v>143</v>
      </c>
      <c r="E184" s="133" t="s">
        <v>553</v>
      </c>
      <c r="F184" s="134" t="s">
        <v>554</v>
      </c>
      <c r="G184" s="135" t="s">
        <v>211</v>
      </c>
      <c r="H184" s="136">
        <v>0.037</v>
      </c>
      <c r="I184" s="137"/>
      <c r="J184" s="138">
        <f>ROUND(I184*H184,2)</f>
        <v>0</v>
      </c>
      <c r="K184" s="134" t="s">
        <v>147</v>
      </c>
      <c r="L184" s="31"/>
      <c r="M184" s="139" t="s">
        <v>1</v>
      </c>
      <c r="N184" s="140" t="s">
        <v>43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148</v>
      </c>
      <c r="AT184" s="143" t="s">
        <v>143</v>
      </c>
      <c r="AU184" s="143" t="s">
        <v>88</v>
      </c>
      <c r="AY184" s="16" t="s">
        <v>141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86</v>
      </c>
      <c r="BK184" s="144">
        <f>ROUND(I184*H184,2)</f>
        <v>0</v>
      </c>
      <c r="BL184" s="16" t="s">
        <v>148</v>
      </c>
      <c r="BM184" s="143" t="s">
        <v>555</v>
      </c>
    </row>
    <row r="185" spans="2:47" s="1" customFormat="1" ht="19.5">
      <c r="B185" s="31"/>
      <c r="D185" s="145" t="s">
        <v>150</v>
      </c>
      <c r="F185" s="146" t="s">
        <v>556</v>
      </c>
      <c r="I185" s="147"/>
      <c r="L185" s="31"/>
      <c r="M185" s="148"/>
      <c r="T185" s="55"/>
      <c r="AT185" s="16" t="s">
        <v>150</v>
      </c>
      <c r="AU185" s="16" t="s">
        <v>88</v>
      </c>
    </row>
    <row r="186" spans="2:47" s="1" customFormat="1" ht="11.25">
      <c r="B186" s="31"/>
      <c r="D186" s="149" t="s">
        <v>152</v>
      </c>
      <c r="F186" s="150" t="s">
        <v>557</v>
      </c>
      <c r="I186" s="147"/>
      <c r="L186" s="31"/>
      <c r="M186" s="148"/>
      <c r="T186" s="55"/>
      <c r="AT186" s="16" t="s">
        <v>152</v>
      </c>
      <c r="AU186" s="16" t="s">
        <v>88</v>
      </c>
    </row>
    <row r="187" spans="2:51" s="13" customFormat="1" ht="11.25">
      <c r="B187" s="157"/>
      <c r="D187" s="145" t="s">
        <v>154</v>
      </c>
      <c r="E187" s="158" t="s">
        <v>1</v>
      </c>
      <c r="F187" s="159" t="s">
        <v>558</v>
      </c>
      <c r="H187" s="160">
        <v>0.037</v>
      </c>
      <c r="I187" s="161"/>
      <c r="L187" s="157"/>
      <c r="M187" s="162"/>
      <c r="T187" s="163"/>
      <c r="AT187" s="158" t="s">
        <v>154</v>
      </c>
      <c r="AU187" s="158" t="s">
        <v>88</v>
      </c>
      <c r="AV187" s="13" t="s">
        <v>88</v>
      </c>
      <c r="AW187" s="13" t="s">
        <v>33</v>
      </c>
      <c r="AX187" s="13" t="s">
        <v>78</v>
      </c>
      <c r="AY187" s="158" t="s">
        <v>141</v>
      </c>
    </row>
    <row r="188" spans="2:51" s="14" customFormat="1" ht="11.25">
      <c r="B188" s="164"/>
      <c r="D188" s="145" t="s">
        <v>154</v>
      </c>
      <c r="E188" s="165" t="s">
        <v>1</v>
      </c>
      <c r="F188" s="166" t="s">
        <v>160</v>
      </c>
      <c r="H188" s="167">
        <v>0.037</v>
      </c>
      <c r="I188" s="168"/>
      <c r="L188" s="164"/>
      <c r="M188" s="169"/>
      <c r="T188" s="170"/>
      <c r="AT188" s="165" t="s">
        <v>154</v>
      </c>
      <c r="AU188" s="165" t="s">
        <v>88</v>
      </c>
      <c r="AV188" s="14" t="s">
        <v>148</v>
      </c>
      <c r="AW188" s="14" t="s">
        <v>33</v>
      </c>
      <c r="AX188" s="14" t="s">
        <v>86</v>
      </c>
      <c r="AY188" s="165" t="s">
        <v>141</v>
      </c>
    </row>
    <row r="189" spans="2:65" s="1" customFormat="1" ht="37.9" customHeight="1">
      <c r="B189" s="131"/>
      <c r="C189" s="132" t="s">
        <v>264</v>
      </c>
      <c r="D189" s="132" t="s">
        <v>143</v>
      </c>
      <c r="E189" s="133" t="s">
        <v>449</v>
      </c>
      <c r="F189" s="134" t="s">
        <v>450</v>
      </c>
      <c r="G189" s="135" t="s">
        <v>211</v>
      </c>
      <c r="H189" s="136">
        <v>0.112</v>
      </c>
      <c r="I189" s="137"/>
      <c r="J189" s="138">
        <f>ROUND(I189*H189,2)</f>
        <v>0</v>
      </c>
      <c r="K189" s="134" t="s">
        <v>147</v>
      </c>
      <c r="L189" s="31"/>
      <c r="M189" s="139" t="s">
        <v>1</v>
      </c>
      <c r="N189" s="140" t="s">
        <v>43</v>
      </c>
      <c r="P189" s="141">
        <f>O189*H189</f>
        <v>0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148</v>
      </c>
      <c r="AT189" s="143" t="s">
        <v>143</v>
      </c>
      <c r="AU189" s="143" t="s">
        <v>88</v>
      </c>
      <c r="AY189" s="16" t="s">
        <v>141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86</v>
      </c>
      <c r="BK189" s="144">
        <f>ROUND(I189*H189,2)</f>
        <v>0</v>
      </c>
      <c r="BL189" s="16" t="s">
        <v>148</v>
      </c>
      <c r="BM189" s="143" t="s">
        <v>559</v>
      </c>
    </row>
    <row r="190" spans="2:47" s="1" customFormat="1" ht="29.25">
      <c r="B190" s="31"/>
      <c r="D190" s="145" t="s">
        <v>150</v>
      </c>
      <c r="F190" s="146" t="s">
        <v>452</v>
      </c>
      <c r="I190" s="147"/>
      <c r="L190" s="31"/>
      <c r="M190" s="148"/>
      <c r="T190" s="55"/>
      <c r="AT190" s="16" t="s">
        <v>150</v>
      </c>
      <c r="AU190" s="16" t="s">
        <v>88</v>
      </c>
    </row>
    <row r="191" spans="2:47" s="1" customFormat="1" ht="11.25">
      <c r="B191" s="31"/>
      <c r="D191" s="149" t="s">
        <v>152</v>
      </c>
      <c r="F191" s="150" t="s">
        <v>453</v>
      </c>
      <c r="I191" s="147"/>
      <c r="L191" s="31"/>
      <c r="M191" s="148"/>
      <c r="T191" s="55"/>
      <c r="AT191" s="16" t="s">
        <v>152</v>
      </c>
      <c r="AU191" s="16" t="s">
        <v>88</v>
      </c>
    </row>
    <row r="192" spans="2:51" s="13" customFormat="1" ht="11.25">
      <c r="B192" s="157"/>
      <c r="D192" s="145" t="s">
        <v>154</v>
      </c>
      <c r="E192" s="158" t="s">
        <v>1</v>
      </c>
      <c r="F192" s="159" t="s">
        <v>560</v>
      </c>
      <c r="H192" s="160">
        <v>0.112</v>
      </c>
      <c r="I192" s="161"/>
      <c r="L192" s="157"/>
      <c r="M192" s="162"/>
      <c r="T192" s="163"/>
      <c r="AT192" s="158" t="s">
        <v>154</v>
      </c>
      <c r="AU192" s="158" t="s">
        <v>88</v>
      </c>
      <c r="AV192" s="13" t="s">
        <v>88</v>
      </c>
      <c r="AW192" s="13" t="s">
        <v>33</v>
      </c>
      <c r="AX192" s="13" t="s">
        <v>78</v>
      </c>
      <c r="AY192" s="158" t="s">
        <v>141</v>
      </c>
    </row>
    <row r="193" spans="2:51" s="14" customFormat="1" ht="11.25">
      <c r="B193" s="164"/>
      <c r="D193" s="145" t="s">
        <v>154</v>
      </c>
      <c r="E193" s="165" t="s">
        <v>1</v>
      </c>
      <c r="F193" s="166" t="s">
        <v>160</v>
      </c>
      <c r="H193" s="167">
        <v>0.112</v>
      </c>
      <c r="I193" s="168"/>
      <c r="L193" s="164"/>
      <c r="M193" s="169"/>
      <c r="T193" s="170"/>
      <c r="AT193" s="165" t="s">
        <v>154</v>
      </c>
      <c r="AU193" s="165" t="s">
        <v>88</v>
      </c>
      <c r="AV193" s="14" t="s">
        <v>148</v>
      </c>
      <c r="AW193" s="14" t="s">
        <v>33</v>
      </c>
      <c r="AX193" s="14" t="s">
        <v>86</v>
      </c>
      <c r="AY193" s="165" t="s">
        <v>141</v>
      </c>
    </row>
    <row r="194" spans="2:65" s="1" customFormat="1" ht="16.5" customHeight="1">
      <c r="B194" s="131"/>
      <c r="C194" s="132" t="s">
        <v>268</v>
      </c>
      <c r="D194" s="132" t="s">
        <v>143</v>
      </c>
      <c r="E194" s="133" t="s">
        <v>561</v>
      </c>
      <c r="F194" s="134" t="s">
        <v>562</v>
      </c>
      <c r="G194" s="135" t="s">
        <v>563</v>
      </c>
      <c r="H194" s="136">
        <v>-55.96</v>
      </c>
      <c r="I194" s="137"/>
      <c r="J194" s="138">
        <f>ROUND(I194*H194,2)</f>
        <v>0</v>
      </c>
      <c r="K194" s="134" t="s">
        <v>178</v>
      </c>
      <c r="L194" s="31"/>
      <c r="M194" s="139" t="s">
        <v>1</v>
      </c>
      <c r="N194" s="140" t="s">
        <v>43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148</v>
      </c>
      <c r="AT194" s="143" t="s">
        <v>143</v>
      </c>
      <c r="AU194" s="143" t="s">
        <v>88</v>
      </c>
      <c r="AY194" s="16" t="s">
        <v>141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6" t="s">
        <v>86</v>
      </c>
      <c r="BK194" s="144">
        <f>ROUND(I194*H194,2)</f>
        <v>0</v>
      </c>
      <c r="BL194" s="16" t="s">
        <v>148</v>
      </c>
      <c r="BM194" s="143" t="s">
        <v>564</v>
      </c>
    </row>
    <row r="195" spans="2:47" s="1" customFormat="1" ht="19.5">
      <c r="B195" s="31"/>
      <c r="D195" s="145" t="s">
        <v>274</v>
      </c>
      <c r="F195" s="181" t="s">
        <v>565</v>
      </c>
      <c r="I195" s="147"/>
      <c r="L195" s="31"/>
      <c r="M195" s="148"/>
      <c r="T195" s="55"/>
      <c r="AT195" s="16" t="s">
        <v>274</v>
      </c>
      <c r="AU195" s="16" t="s">
        <v>88</v>
      </c>
    </row>
    <row r="196" spans="2:51" s="13" customFormat="1" ht="11.25">
      <c r="B196" s="157"/>
      <c r="D196" s="145" t="s">
        <v>154</v>
      </c>
      <c r="E196" s="158" t="s">
        <v>1</v>
      </c>
      <c r="F196" s="159" t="s">
        <v>566</v>
      </c>
      <c r="H196" s="160">
        <v>47</v>
      </c>
      <c r="I196" s="161"/>
      <c r="L196" s="157"/>
      <c r="M196" s="162"/>
      <c r="T196" s="163"/>
      <c r="AT196" s="158" t="s">
        <v>154</v>
      </c>
      <c r="AU196" s="158" t="s">
        <v>88</v>
      </c>
      <c r="AV196" s="13" t="s">
        <v>88</v>
      </c>
      <c r="AW196" s="13" t="s">
        <v>33</v>
      </c>
      <c r="AX196" s="13" t="s">
        <v>78</v>
      </c>
      <c r="AY196" s="158" t="s">
        <v>141</v>
      </c>
    </row>
    <row r="197" spans="2:51" s="13" customFormat="1" ht="11.25">
      <c r="B197" s="157"/>
      <c r="D197" s="145" t="s">
        <v>154</v>
      </c>
      <c r="E197" s="158" t="s">
        <v>1</v>
      </c>
      <c r="F197" s="159" t="s">
        <v>567</v>
      </c>
      <c r="H197" s="160">
        <v>8.96</v>
      </c>
      <c r="I197" s="161"/>
      <c r="L197" s="157"/>
      <c r="M197" s="162"/>
      <c r="T197" s="163"/>
      <c r="AT197" s="158" t="s">
        <v>154</v>
      </c>
      <c r="AU197" s="158" t="s">
        <v>88</v>
      </c>
      <c r="AV197" s="13" t="s">
        <v>88</v>
      </c>
      <c r="AW197" s="13" t="s">
        <v>33</v>
      </c>
      <c r="AX197" s="13" t="s">
        <v>78</v>
      </c>
      <c r="AY197" s="158" t="s">
        <v>141</v>
      </c>
    </row>
    <row r="198" spans="2:51" s="14" customFormat="1" ht="11.25">
      <c r="B198" s="164"/>
      <c r="D198" s="145" t="s">
        <v>154</v>
      </c>
      <c r="E198" s="165" t="s">
        <v>1</v>
      </c>
      <c r="F198" s="166" t="s">
        <v>160</v>
      </c>
      <c r="H198" s="167">
        <v>55.96</v>
      </c>
      <c r="I198" s="168"/>
      <c r="L198" s="164"/>
      <c r="M198" s="169"/>
      <c r="T198" s="170"/>
      <c r="AT198" s="165" t="s">
        <v>154</v>
      </c>
      <c r="AU198" s="165" t="s">
        <v>88</v>
      </c>
      <c r="AV198" s="14" t="s">
        <v>148</v>
      </c>
      <c r="AW198" s="14" t="s">
        <v>33</v>
      </c>
      <c r="AX198" s="14" t="s">
        <v>86</v>
      </c>
      <c r="AY198" s="165" t="s">
        <v>141</v>
      </c>
    </row>
    <row r="199" spans="2:51" s="13" customFormat="1" ht="11.25">
      <c r="B199" s="157"/>
      <c r="D199" s="145" t="s">
        <v>154</v>
      </c>
      <c r="F199" s="159" t="s">
        <v>568</v>
      </c>
      <c r="H199" s="160">
        <v>-55.96</v>
      </c>
      <c r="I199" s="161"/>
      <c r="L199" s="157"/>
      <c r="M199" s="162"/>
      <c r="T199" s="163"/>
      <c r="AT199" s="158" t="s">
        <v>154</v>
      </c>
      <c r="AU199" s="158" t="s">
        <v>88</v>
      </c>
      <c r="AV199" s="13" t="s">
        <v>88</v>
      </c>
      <c r="AW199" s="13" t="s">
        <v>3</v>
      </c>
      <c r="AX199" s="13" t="s">
        <v>86</v>
      </c>
      <c r="AY199" s="158" t="s">
        <v>141</v>
      </c>
    </row>
    <row r="200" spans="2:65" s="1" customFormat="1" ht="24.2" customHeight="1">
      <c r="B200" s="131"/>
      <c r="C200" s="132" t="s">
        <v>283</v>
      </c>
      <c r="D200" s="132" t="s">
        <v>143</v>
      </c>
      <c r="E200" s="133" t="s">
        <v>458</v>
      </c>
      <c r="F200" s="134" t="s">
        <v>459</v>
      </c>
      <c r="G200" s="135" t="s">
        <v>211</v>
      </c>
      <c r="H200" s="136">
        <v>0.205</v>
      </c>
      <c r="I200" s="137"/>
      <c r="J200" s="138">
        <f>ROUND(I200*H200,2)</f>
        <v>0</v>
      </c>
      <c r="K200" s="134" t="s">
        <v>147</v>
      </c>
      <c r="L200" s="31"/>
      <c r="M200" s="139" t="s">
        <v>1</v>
      </c>
      <c r="N200" s="140" t="s">
        <v>43</v>
      </c>
      <c r="P200" s="141">
        <f>O200*H200</f>
        <v>0</v>
      </c>
      <c r="Q200" s="141">
        <v>0</v>
      </c>
      <c r="R200" s="141">
        <f>Q200*H200</f>
        <v>0</v>
      </c>
      <c r="S200" s="141">
        <v>0</v>
      </c>
      <c r="T200" s="142">
        <f>S200*H200</f>
        <v>0</v>
      </c>
      <c r="AR200" s="143" t="s">
        <v>148</v>
      </c>
      <c r="AT200" s="143" t="s">
        <v>143</v>
      </c>
      <c r="AU200" s="143" t="s">
        <v>88</v>
      </c>
      <c r="AY200" s="16" t="s">
        <v>141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148</v>
      </c>
      <c r="BM200" s="143" t="s">
        <v>569</v>
      </c>
    </row>
    <row r="201" spans="2:47" s="1" customFormat="1" ht="29.25">
      <c r="B201" s="31"/>
      <c r="D201" s="145" t="s">
        <v>150</v>
      </c>
      <c r="F201" s="146" t="s">
        <v>461</v>
      </c>
      <c r="I201" s="147"/>
      <c r="L201" s="31"/>
      <c r="M201" s="148"/>
      <c r="T201" s="55"/>
      <c r="AT201" s="16" t="s">
        <v>150</v>
      </c>
      <c r="AU201" s="16" t="s">
        <v>88</v>
      </c>
    </row>
    <row r="202" spans="2:47" s="1" customFormat="1" ht="11.25">
      <c r="B202" s="31"/>
      <c r="D202" s="149" t="s">
        <v>152</v>
      </c>
      <c r="F202" s="150" t="s">
        <v>462</v>
      </c>
      <c r="I202" s="147"/>
      <c r="L202" s="31"/>
      <c r="M202" s="148"/>
      <c r="T202" s="55"/>
      <c r="AT202" s="16" t="s">
        <v>152</v>
      </c>
      <c r="AU202" s="16" t="s">
        <v>88</v>
      </c>
    </row>
    <row r="203" spans="2:51" s="12" customFormat="1" ht="11.25">
      <c r="B203" s="151"/>
      <c r="D203" s="145" t="s">
        <v>154</v>
      </c>
      <c r="E203" s="152" t="s">
        <v>1</v>
      </c>
      <c r="F203" s="153" t="s">
        <v>474</v>
      </c>
      <c r="H203" s="152" t="s">
        <v>1</v>
      </c>
      <c r="I203" s="154"/>
      <c r="L203" s="151"/>
      <c r="M203" s="155"/>
      <c r="T203" s="156"/>
      <c r="AT203" s="152" t="s">
        <v>154</v>
      </c>
      <c r="AU203" s="152" t="s">
        <v>88</v>
      </c>
      <c r="AV203" s="12" t="s">
        <v>86</v>
      </c>
      <c r="AW203" s="12" t="s">
        <v>33</v>
      </c>
      <c r="AX203" s="12" t="s">
        <v>78</v>
      </c>
      <c r="AY203" s="152" t="s">
        <v>141</v>
      </c>
    </row>
    <row r="204" spans="2:51" s="13" customFormat="1" ht="11.25">
      <c r="B204" s="157"/>
      <c r="D204" s="145" t="s">
        <v>154</v>
      </c>
      <c r="E204" s="158" t="s">
        <v>1</v>
      </c>
      <c r="F204" s="159" t="s">
        <v>560</v>
      </c>
      <c r="H204" s="160">
        <v>0.112</v>
      </c>
      <c r="I204" s="161"/>
      <c r="L204" s="157"/>
      <c r="M204" s="162"/>
      <c r="T204" s="163"/>
      <c r="AT204" s="158" t="s">
        <v>154</v>
      </c>
      <c r="AU204" s="158" t="s">
        <v>88</v>
      </c>
      <c r="AV204" s="13" t="s">
        <v>88</v>
      </c>
      <c r="AW204" s="13" t="s">
        <v>33</v>
      </c>
      <c r="AX204" s="13" t="s">
        <v>78</v>
      </c>
      <c r="AY204" s="158" t="s">
        <v>141</v>
      </c>
    </row>
    <row r="205" spans="2:51" s="13" customFormat="1" ht="11.25">
      <c r="B205" s="157"/>
      <c r="D205" s="145" t="s">
        <v>154</v>
      </c>
      <c r="E205" s="158" t="s">
        <v>1</v>
      </c>
      <c r="F205" s="159" t="s">
        <v>570</v>
      </c>
      <c r="H205" s="160">
        <v>0.037</v>
      </c>
      <c r="I205" s="161"/>
      <c r="L205" s="157"/>
      <c r="M205" s="162"/>
      <c r="T205" s="163"/>
      <c r="AT205" s="158" t="s">
        <v>154</v>
      </c>
      <c r="AU205" s="158" t="s">
        <v>88</v>
      </c>
      <c r="AV205" s="13" t="s">
        <v>88</v>
      </c>
      <c r="AW205" s="13" t="s">
        <v>33</v>
      </c>
      <c r="AX205" s="13" t="s">
        <v>78</v>
      </c>
      <c r="AY205" s="158" t="s">
        <v>141</v>
      </c>
    </row>
    <row r="206" spans="2:51" s="12" customFormat="1" ht="11.25">
      <c r="B206" s="151"/>
      <c r="D206" s="145" t="s">
        <v>154</v>
      </c>
      <c r="E206" s="152" t="s">
        <v>1</v>
      </c>
      <c r="F206" s="153" t="s">
        <v>571</v>
      </c>
      <c r="H206" s="152" t="s">
        <v>1</v>
      </c>
      <c r="I206" s="154"/>
      <c r="L206" s="151"/>
      <c r="M206" s="155"/>
      <c r="T206" s="156"/>
      <c r="AT206" s="152" t="s">
        <v>154</v>
      </c>
      <c r="AU206" s="152" t="s">
        <v>88</v>
      </c>
      <c r="AV206" s="12" t="s">
        <v>86</v>
      </c>
      <c r="AW206" s="12" t="s">
        <v>33</v>
      </c>
      <c r="AX206" s="12" t="s">
        <v>78</v>
      </c>
      <c r="AY206" s="152" t="s">
        <v>141</v>
      </c>
    </row>
    <row r="207" spans="2:51" s="13" customFormat="1" ht="11.25">
      <c r="B207" s="157"/>
      <c r="D207" s="145" t="s">
        <v>154</v>
      </c>
      <c r="E207" s="158" t="s">
        <v>1</v>
      </c>
      <c r="F207" s="159" t="s">
        <v>572</v>
      </c>
      <c r="H207" s="160">
        <v>0.047</v>
      </c>
      <c r="I207" s="161"/>
      <c r="L207" s="157"/>
      <c r="M207" s="162"/>
      <c r="T207" s="163"/>
      <c r="AT207" s="158" t="s">
        <v>154</v>
      </c>
      <c r="AU207" s="158" t="s">
        <v>88</v>
      </c>
      <c r="AV207" s="13" t="s">
        <v>88</v>
      </c>
      <c r="AW207" s="13" t="s">
        <v>33</v>
      </c>
      <c r="AX207" s="13" t="s">
        <v>78</v>
      </c>
      <c r="AY207" s="158" t="s">
        <v>141</v>
      </c>
    </row>
    <row r="208" spans="2:51" s="13" customFormat="1" ht="11.25">
      <c r="B208" s="157"/>
      <c r="D208" s="145" t="s">
        <v>154</v>
      </c>
      <c r="E208" s="158" t="s">
        <v>1</v>
      </c>
      <c r="F208" s="159" t="s">
        <v>573</v>
      </c>
      <c r="H208" s="160">
        <v>0.009</v>
      </c>
      <c r="I208" s="161"/>
      <c r="L208" s="157"/>
      <c r="M208" s="162"/>
      <c r="T208" s="163"/>
      <c r="AT208" s="158" t="s">
        <v>154</v>
      </c>
      <c r="AU208" s="158" t="s">
        <v>88</v>
      </c>
      <c r="AV208" s="13" t="s">
        <v>88</v>
      </c>
      <c r="AW208" s="13" t="s">
        <v>33</v>
      </c>
      <c r="AX208" s="13" t="s">
        <v>78</v>
      </c>
      <c r="AY208" s="158" t="s">
        <v>141</v>
      </c>
    </row>
    <row r="209" spans="2:51" s="14" customFormat="1" ht="11.25">
      <c r="B209" s="164"/>
      <c r="D209" s="145" t="s">
        <v>154</v>
      </c>
      <c r="E209" s="165" t="s">
        <v>1</v>
      </c>
      <c r="F209" s="166" t="s">
        <v>160</v>
      </c>
      <c r="H209" s="167">
        <v>0.20500000000000002</v>
      </c>
      <c r="I209" s="168"/>
      <c r="L209" s="164"/>
      <c r="M209" s="169"/>
      <c r="T209" s="170"/>
      <c r="AT209" s="165" t="s">
        <v>154</v>
      </c>
      <c r="AU209" s="165" t="s">
        <v>88</v>
      </c>
      <c r="AV209" s="14" t="s">
        <v>148</v>
      </c>
      <c r="AW209" s="14" t="s">
        <v>33</v>
      </c>
      <c r="AX209" s="14" t="s">
        <v>86</v>
      </c>
      <c r="AY209" s="165" t="s">
        <v>141</v>
      </c>
    </row>
    <row r="210" spans="2:65" s="1" customFormat="1" ht="24.2" customHeight="1">
      <c r="B210" s="131"/>
      <c r="C210" s="132" t="s">
        <v>293</v>
      </c>
      <c r="D210" s="132" t="s">
        <v>143</v>
      </c>
      <c r="E210" s="133" t="s">
        <v>469</v>
      </c>
      <c r="F210" s="134" t="s">
        <v>470</v>
      </c>
      <c r="G210" s="135" t="s">
        <v>211</v>
      </c>
      <c r="H210" s="136">
        <v>1.845</v>
      </c>
      <c r="I210" s="137"/>
      <c r="J210" s="138">
        <f>ROUND(I210*H210,2)</f>
        <v>0</v>
      </c>
      <c r="K210" s="134" t="s">
        <v>147</v>
      </c>
      <c r="L210" s="31"/>
      <c r="M210" s="139" t="s">
        <v>1</v>
      </c>
      <c r="N210" s="140" t="s">
        <v>43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148</v>
      </c>
      <c r="AT210" s="143" t="s">
        <v>143</v>
      </c>
      <c r="AU210" s="143" t="s">
        <v>88</v>
      </c>
      <c r="AY210" s="16" t="s">
        <v>141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86</v>
      </c>
      <c r="BK210" s="144">
        <f>ROUND(I210*H210,2)</f>
        <v>0</v>
      </c>
      <c r="BL210" s="16" t="s">
        <v>148</v>
      </c>
      <c r="BM210" s="143" t="s">
        <v>574</v>
      </c>
    </row>
    <row r="211" spans="2:47" s="1" customFormat="1" ht="29.25">
      <c r="B211" s="31"/>
      <c r="D211" s="145" t="s">
        <v>150</v>
      </c>
      <c r="F211" s="146" t="s">
        <v>472</v>
      </c>
      <c r="I211" s="147"/>
      <c r="L211" s="31"/>
      <c r="M211" s="148"/>
      <c r="T211" s="55"/>
      <c r="AT211" s="16" t="s">
        <v>150</v>
      </c>
      <c r="AU211" s="16" t="s">
        <v>88</v>
      </c>
    </row>
    <row r="212" spans="2:47" s="1" customFormat="1" ht="11.25">
      <c r="B212" s="31"/>
      <c r="D212" s="149" t="s">
        <v>152</v>
      </c>
      <c r="F212" s="150" t="s">
        <v>473</v>
      </c>
      <c r="I212" s="147"/>
      <c r="L212" s="31"/>
      <c r="M212" s="148"/>
      <c r="T212" s="55"/>
      <c r="AT212" s="16" t="s">
        <v>152</v>
      </c>
      <c r="AU212" s="16" t="s">
        <v>88</v>
      </c>
    </row>
    <row r="213" spans="2:51" s="12" customFormat="1" ht="11.25">
      <c r="B213" s="151"/>
      <c r="D213" s="145" t="s">
        <v>154</v>
      </c>
      <c r="E213" s="152" t="s">
        <v>1</v>
      </c>
      <c r="F213" s="153" t="s">
        <v>474</v>
      </c>
      <c r="H213" s="152" t="s">
        <v>1</v>
      </c>
      <c r="I213" s="154"/>
      <c r="L213" s="151"/>
      <c r="M213" s="155"/>
      <c r="T213" s="156"/>
      <c r="AT213" s="152" t="s">
        <v>154</v>
      </c>
      <c r="AU213" s="152" t="s">
        <v>88</v>
      </c>
      <c r="AV213" s="12" t="s">
        <v>86</v>
      </c>
      <c r="AW213" s="12" t="s">
        <v>33</v>
      </c>
      <c r="AX213" s="12" t="s">
        <v>78</v>
      </c>
      <c r="AY213" s="152" t="s">
        <v>141</v>
      </c>
    </row>
    <row r="214" spans="2:51" s="13" customFormat="1" ht="11.25">
      <c r="B214" s="157"/>
      <c r="D214" s="145" t="s">
        <v>154</v>
      </c>
      <c r="E214" s="158" t="s">
        <v>1</v>
      </c>
      <c r="F214" s="159" t="s">
        <v>560</v>
      </c>
      <c r="H214" s="160">
        <v>0.112</v>
      </c>
      <c r="I214" s="161"/>
      <c r="L214" s="157"/>
      <c r="M214" s="162"/>
      <c r="T214" s="163"/>
      <c r="AT214" s="158" t="s">
        <v>154</v>
      </c>
      <c r="AU214" s="158" t="s">
        <v>88</v>
      </c>
      <c r="AV214" s="13" t="s">
        <v>88</v>
      </c>
      <c r="AW214" s="13" t="s">
        <v>33</v>
      </c>
      <c r="AX214" s="13" t="s">
        <v>78</v>
      </c>
      <c r="AY214" s="158" t="s">
        <v>141</v>
      </c>
    </row>
    <row r="215" spans="2:51" s="13" customFormat="1" ht="11.25">
      <c r="B215" s="157"/>
      <c r="D215" s="145" t="s">
        <v>154</v>
      </c>
      <c r="E215" s="158" t="s">
        <v>1</v>
      </c>
      <c r="F215" s="159" t="s">
        <v>570</v>
      </c>
      <c r="H215" s="160">
        <v>0.037</v>
      </c>
      <c r="I215" s="161"/>
      <c r="L215" s="157"/>
      <c r="M215" s="162"/>
      <c r="T215" s="163"/>
      <c r="AT215" s="158" t="s">
        <v>154</v>
      </c>
      <c r="AU215" s="158" t="s">
        <v>88</v>
      </c>
      <c r="AV215" s="13" t="s">
        <v>88</v>
      </c>
      <c r="AW215" s="13" t="s">
        <v>33</v>
      </c>
      <c r="AX215" s="13" t="s">
        <v>78</v>
      </c>
      <c r="AY215" s="158" t="s">
        <v>141</v>
      </c>
    </row>
    <row r="216" spans="2:51" s="12" customFormat="1" ht="11.25">
      <c r="B216" s="151"/>
      <c r="D216" s="145" t="s">
        <v>154</v>
      </c>
      <c r="E216" s="152" t="s">
        <v>1</v>
      </c>
      <c r="F216" s="153" t="s">
        <v>571</v>
      </c>
      <c r="H216" s="152" t="s">
        <v>1</v>
      </c>
      <c r="I216" s="154"/>
      <c r="L216" s="151"/>
      <c r="M216" s="155"/>
      <c r="T216" s="156"/>
      <c r="AT216" s="152" t="s">
        <v>154</v>
      </c>
      <c r="AU216" s="152" t="s">
        <v>88</v>
      </c>
      <c r="AV216" s="12" t="s">
        <v>86</v>
      </c>
      <c r="AW216" s="12" t="s">
        <v>33</v>
      </c>
      <c r="AX216" s="12" t="s">
        <v>78</v>
      </c>
      <c r="AY216" s="152" t="s">
        <v>141</v>
      </c>
    </row>
    <row r="217" spans="2:51" s="13" customFormat="1" ht="11.25">
      <c r="B217" s="157"/>
      <c r="D217" s="145" t="s">
        <v>154</v>
      </c>
      <c r="E217" s="158" t="s">
        <v>1</v>
      </c>
      <c r="F217" s="159" t="s">
        <v>575</v>
      </c>
      <c r="H217" s="160">
        <v>0.047</v>
      </c>
      <c r="I217" s="161"/>
      <c r="L217" s="157"/>
      <c r="M217" s="162"/>
      <c r="T217" s="163"/>
      <c r="AT217" s="158" t="s">
        <v>154</v>
      </c>
      <c r="AU217" s="158" t="s">
        <v>88</v>
      </c>
      <c r="AV217" s="13" t="s">
        <v>88</v>
      </c>
      <c r="AW217" s="13" t="s">
        <v>33</v>
      </c>
      <c r="AX217" s="13" t="s">
        <v>78</v>
      </c>
      <c r="AY217" s="158" t="s">
        <v>141</v>
      </c>
    </row>
    <row r="218" spans="2:51" s="13" customFormat="1" ht="11.25">
      <c r="B218" s="157"/>
      <c r="D218" s="145" t="s">
        <v>154</v>
      </c>
      <c r="E218" s="158" t="s">
        <v>1</v>
      </c>
      <c r="F218" s="159" t="s">
        <v>573</v>
      </c>
      <c r="H218" s="160">
        <v>0.009</v>
      </c>
      <c r="I218" s="161"/>
      <c r="L218" s="157"/>
      <c r="M218" s="162"/>
      <c r="T218" s="163"/>
      <c r="AT218" s="158" t="s">
        <v>154</v>
      </c>
      <c r="AU218" s="158" t="s">
        <v>88</v>
      </c>
      <c r="AV218" s="13" t="s">
        <v>88</v>
      </c>
      <c r="AW218" s="13" t="s">
        <v>33</v>
      </c>
      <c r="AX218" s="13" t="s">
        <v>78</v>
      </c>
      <c r="AY218" s="158" t="s">
        <v>141</v>
      </c>
    </row>
    <row r="219" spans="2:51" s="14" customFormat="1" ht="11.25">
      <c r="B219" s="164"/>
      <c r="D219" s="145" t="s">
        <v>154</v>
      </c>
      <c r="E219" s="165" t="s">
        <v>1</v>
      </c>
      <c r="F219" s="166" t="s">
        <v>160</v>
      </c>
      <c r="H219" s="167">
        <v>0.20500000000000002</v>
      </c>
      <c r="I219" s="168"/>
      <c r="L219" s="164"/>
      <c r="M219" s="169"/>
      <c r="T219" s="170"/>
      <c r="AT219" s="165" t="s">
        <v>154</v>
      </c>
      <c r="AU219" s="165" t="s">
        <v>88</v>
      </c>
      <c r="AV219" s="14" t="s">
        <v>148</v>
      </c>
      <c r="AW219" s="14" t="s">
        <v>33</v>
      </c>
      <c r="AX219" s="14" t="s">
        <v>86</v>
      </c>
      <c r="AY219" s="165" t="s">
        <v>141</v>
      </c>
    </row>
    <row r="220" spans="2:51" s="13" customFormat="1" ht="11.25">
      <c r="B220" s="157"/>
      <c r="D220" s="145" t="s">
        <v>154</v>
      </c>
      <c r="F220" s="159" t="s">
        <v>576</v>
      </c>
      <c r="H220" s="160">
        <v>1.845</v>
      </c>
      <c r="I220" s="161"/>
      <c r="L220" s="157"/>
      <c r="M220" s="162"/>
      <c r="T220" s="163"/>
      <c r="AT220" s="158" t="s">
        <v>154</v>
      </c>
      <c r="AU220" s="158" t="s">
        <v>88</v>
      </c>
      <c r="AV220" s="13" t="s">
        <v>88</v>
      </c>
      <c r="AW220" s="13" t="s">
        <v>3</v>
      </c>
      <c r="AX220" s="13" t="s">
        <v>86</v>
      </c>
      <c r="AY220" s="158" t="s">
        <v>141</v>
      </c>
    </row>
    <row r="221" spans="2:63" s="11" customFormat="1" ht="22.9" customHeight="1">
      <c r="B221" s="119"/>
      <c r="D221" s="120" t="s">
        <v>77</v>
      </c>
      <c r="E221" s="129" t="s">
        <v>484</v>
      </c>
      <c r="F221" s="129" t="s">
        <v>485</v>
      </c>
      <c r="I221" s="122"/>
      <c r="J221" s="130">
        <f>BK221</f>
        <v>0</v>
      </c>
      <c r="L221" s="119"/>
      <c r="M221" s="124"/>
      <c r="P221" s="125">
        <f>SUM(P222:P224)</f>
        <v>0</v>
      </c>
      <c r="R221" s="125">
        <f>SUM(R222:R224)</f>
        <v>0</v>
      </c>
      <c r="T221" s="126">
        <f>SUM(T222:T224)</f>
        <v>0</v>
      </c>
      <c r="AR221" s="120" t="s">
        <v>140</v>
      </c>
      <c r="AT221" s="127" t="s">
        <v>77</v>
      </c>
      <c r="AU221" s="127" t="s">
        <v>86</v>
      </c>
      <c r="AY221" s="120" t="s">
        <v>141</v>
      </c>
      <c r="BK221" s="128">
        <f>SUM(BK222:BK224)</f>
        <v>0</v>
      </c>
    </row>
    <row r="222" spans="2:65" s="1" customFormat="1" ht="16.5" customHeight="1">
      <c r="B222" s="131"/>
      <c r="C222" s="132" t="s">
        <v>302</v>
      </c>
      <c r="D222" s="132" t="s">
        <v>143</v>
      </c>
      <c r="E222" s="133" t="s">
        <v>487</v>
      </c>
      <c r="F222" s="134" t="s">
        <v>488</v>
      </c>
      <c r="G222" s="135" t="s">
        <v>211</v>
      </c>
      <c r="H222" s="136">
        <v>1.152</v>
      </c>
      <c r="I222" s="137"/>
      <c r="J222" s="138">
        <f>ROUND(I222*H222,2)</f>
        <v>0</v>
      </c>
      <c r="K222" s="134" t="s">
        <v>147</v>
      </c>
      <c r="L222" s="31"/>
      <c r="M222" s="139" t="s">
        <v>1</v>
      </c>
      <c r="N222" s="140" t="s">
        <v>43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148</v>
      </c>
      <c r="AT222" s="143" t="s">
        <v>143</v>
      </c>
      <c r="AU222" s="143" t="s">
        <v>88</v>
      </c>
      <c r="AY222" s="16" t="s">
        <v>141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86</v>
      </c>
      <c r="BK222" s="144">
        <f>ROUND(I222*H222,2)</f>
        <v>0</v>
      </c>
      <c r="BL222" s="16" t="s">
        <v>148</v>
      </c>
      <c r="BM222" s="143" t="s">
        <v>577</v>
      </c>
    </row>
    <row r="223" spans="2:47" s="1" customFormat="1" ht="11.25">
      <c r="B223" s="31"/>
      <c r="D223" s="145" t="s">
        <v>150</v>
      </c>
      <c r="F223" s="146" t="s">
        <v>490</v>
      </c>
      <c r="I223" s="147"/>
      <c r="L223" s="31"/>
      <c r="M223" s="148"/>
      <c r="T223" s="55"/>
      <c r="AT223" s="16" t="s">
        <v>150</v>
      </c>
      <c r="AU223" s="16" t="s">
        <v>88</v>
      </c>
    </row>
    <row r="224" spans="2:47" s="1" customFormat="1" ht="11.25">
      <c r="B224" s="31"/>
      <c r="D224" s="149" t="s">
        <v>152</v>
      </c>
      <c r="F224" s="150" t="s">
        <v>491</v>
      </c>
      <c r="I224" s="147"/>
      <c r="L224" s="31"/>
      <c r="M224" s="148"/>
      <c r="T224" s="55"/>
      <c r="AT224" s="16" t="s">
        <v>152</v>
      </c>
      <c r="AU224" s="16" t="s">
        <v>88</v>
      </c>
    </row>
    <row r="225" spans="2:63" s="11" customFormat="1" ht="25.9" customHeight="1">
      <c r="B225" s="119"/>
      <c r="D225" s="120" t="s">
        <v>77</v>
      </c>
      <c r="E225" s="121" t="s">
        <v>578</v>
      </c>
      <c r="F225" s="121" t="s">
        <v>579</v>
      </c>
      <c r="I225" s="122"/>
      <c r="J225" s="123">
        <f>BK225</f>
        <v>0</v>
      </c>
      <c r="L225" s="119"/>
      <c r="M225" s="124"/>
      <c r="P225" s="125">
        <f>P226</f>
        <v>0</v>
      </c>
      <c r="R225" s="125">
        <f>R226</f>
        <v>0.04</v>
      </c>
      <c r="T225" s="126">
        <f>T226</f>
        <v>0</v>
      </c>
      <c r="AR225" s="120" t="s">
        <v>140</v>
      </c>
      <c r="AT225" s="127" t="s">
        <v>77</v>
      </c>
      <c r="AU225" s="127" t="s">
        <v>78</v>
      </c>
      <c r="AY225" s="120" t="s">
        <v>141</v>
      </c>
      <c r="BK225" s="128">
        <f>BK226</f>
        <v>0</v>
      </c>
    </row>
    <row r="226" spans="2:63" s="11" customFormat="1" ht="22.9" customHeight="1">
      <c r="B226" s="119"/>
      <c r="D226" s="120" t="s">
        <v>77</v>
      </c>
      <c r="E226" s="129" t="s">
        <v>580</v>
      </c>
      <c r="F226" s="129" t="s">
        <v>581</v>
      </c>
      <c r="I226" s="122"/>
      <c r="J226" s="130">
        <f>BK226</f>
        <v>0</v>
      </c>
      <c r="L226" s="119"/>
      <c r="M226" s="124"/>
      <c r="P226" s="125">
        <f>SUM(P227:P231)</f>
        <v>0</v>
      </c>
      <c r="R226" s="125">
        <f>SUM(R227:R231)</f>
        <v>0.04</v>
      </c>
      <c r="T226" s="126">
        <f>SUM(T227:T231)</f>
        <v>0</v>
      </c>
      <c r="AR226" s="120" t="s">
        <v>140</v>
      </c>
      <c r="AT226" s="127" t="s">
        <v>77</v>
      </c>
      <c r="AU226" s="127" t="s">
        <v>86</v>
      </c>
      <c r="AY226" s="120" t="s">
        <v>141</v>
      </c>
      <c r="BK226" s="128">
        <f>SUM(BK227:BK231)</f>
        <v>0</v>
      </c>
    </row>
    <row r="227" spans="2:65" s="1" customFormat="1" ht="16.5" customHeight="1">
      <c r="B227" s="131"/>
      <c r="C227" s="132" t="s">
        <v>7</v>
      </c>
      <c r="D227" s="132" t="s">
        <v>143</v>
      </c>
      <c r="E227" s="133" t="s">
        <v>582</v>
      </c>
      <c r="F227" s="134" t="s">
        <v>583</v>
      </c>
      <c r="G227" s="135" t="s">
        <v>358</v>
      </c>
      <c r="H227" s="136">
        <v>1</v>
      </c>
      <c r="I227" s="137"/>
      <c r="J227" s="138">
        <f>ROUND(I227*H227,2)</f>
        <v>0</v>
      </c>
      <c r="K227" s="134" t="s">
        <v>178</v>
      </c>
      <c r="L227" s="31"/>
      <c r="M227" s="139" t="s">
        <v>1</v>
      </c>
      <c r="N227" s="140" t="s">
        <v>43</v>
      </c>
      <c r="P227" s="141">
        <f>O227*H227</f>
        <v>0</v>
      </c>
      <c r="Q227" s="141">
        <v>0.04</v>
      </c>
      <c r="R227" s="141">
        <f>Q227*H227</f>
        <v>0.04</v>
      </c>
      <c r="S227" s="141">
        <v>0</v>
      </c>
      <c r="T227" s="142">
        <f>S227*H227</f>
        <v>0</v>
      </c>
      <c r="AR227" s="143" t="s">
        <v>264</v>
      </c>
      <c r="AT227" s="143" t="s">
        <v>143</v>
      </c>
      <c r="AU227" s="143" t="s">
        <v>88</v>
      </c>
      <c r="AY227" s="16" t="s">
        <v>141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86</v>
      </c>
      <c r="BK227" s="144">
        <f>ROUND(I227*H227,2)</f>
        <v>0</v>
      </c>
      <c r="BL227" s="16" t="s">
        <v>264</v>
      </c>
      <c r="BM227" s="143" t="s">
        <v>584</v>
      </c>
    </row>
    <row r="228" spans="2:47" s="1" customFormat="1" ht="19.5">
      <c r="B228" s="31"/>
      <c r="D228" s="145" t="s">
        <v>150</v>
      </c>
      <c r="F228" s="146" t="s">
        <v>585</v>
      </c>
      <c r="I228" s="147"/>
      <c r="L228" s="31"/>
      <c r="M228" s="148"/>
      <c r="T228" s="55"/>
      <c r="AT228" s="16" t="s">
        <v>150</v>
      </c>
      <c r="AU228" s="16" t="s">
        <v>88</v>
      </c>
    </row>
    <row r="229" spans="2:65" s="1" customFormat="1" ht="24.2" customHeight="1">
      <c r="B229" s="131"/>
      <c r="C229" s="132" t="s">
        <v>316</v>
      </c>
      <c r="D229" s="132" t="s">
        <v>143</v>
      </c>
      <c r="E229" s="133" t="s">
        <v>586</v>
      </c>
      <c r="F229" s="134" t="s">
        <v>587</v>
      </c>
      <c r="G229" s="135" t="s">
        <v>211</v>
      </c>
      <c r="H229" s="136">
        <v>0.04</v>
      </c>
      <c r="I229" s="137"/>
      <c r="J229" s="138">
        <f>ROUND(I229*H229,2)</f>
        <v>0</v>
      </c>
      <c r="K229" s="134" t="s">
        <v>147</v>
      </c>
      <c r="L229" s="31"/>
      <c r="M229" s="139" t="s">
        <v>1</v>
      </c>
      <c r="N229" s="140" t="s">
        <v>43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AR229" s="143" t="s">
        <v>264</v>
      </c>
      <c r="AT229" s="143" t="s">
        <v>143</v>
      </c>
      <c r="AU229" s="143" t="s">
        <v>88</v>
      </c>
      <c r="AY229" s="16" t="s">
        <v>141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86</v>
      </c>
      <c r="BK229" s="144">
        <f>ROUND(I229*H229,2)</f>
        <v>0</v>
      </c>
      <c r="BL229" s="16" t="s">
        <v>264</v>
      </c>
      <c r="BM229" s="143" t="s">
        <v>588</v>
      </c>
    </row>
    <row r="230" spans="2:47" s="1" customFormat="1" ht="29.25">
      <c r="B230" s="31"/>
      <c r="D230" s="145" t="s">
        <v>150</v>
      </c>
      <c r="F230" s="146" t="s">
        <v>589</v>
      </c>
      <c r="I230" s="147"/>
      <c r="L230" s="31"/>
      <c r="M230" s="148"/>
      <c r="T230" s="55"/>
      <c r="AT230" s="16" t="s">
        <v>150</v>
      </c>
      <c r="AU230" s="16" t="s">
        <v>88</v>
      </c>
    </row>
    <row r="231" spans="2:47" s="1" customFormat="1" ht="11.25">
      <c r="B231" s="31"/>
      <c r="D231" s="149" t="s">
        <v>152</v>
      </c>
      <c r="F231" s="150" t="s">
        <v>590</v>
      </c>
      <c r="I231" s="147"/>
      <c r="L231" s="31"/>
      <c r="M231" s="182"/>
      <c r="N231" s="183"/>
      <c r="O231" s="183"/>
      <c r="P231" s="183"/>
      <c r="Q231" s="183"/>
      <c r="R231" s="183"/>
      <c r="S231" s="183"/>
      <c r="T231" s="184"/>
      <c r="AT231" s="16" t="s">
        <v>152</v>
      </c>
      <c r="AU231" s="16" t="s">
        <v>88</v>
      </c>
    </row>
    <row r="232" spans="2:12" s="1" customFormat="1" ht="6.95" customHeight="1">
      <c r="B232" s="43"/>
      <c r="C232" s="44"/>
      <c r="D232" s="44"/>
      <c r="E232" s="44"/>
      <c r="F232" s="44"/>
      <c r="G232" s="44"/>
      <c r="H232" s="44"/>
      <c r="I232" s="44"/>
      <c r="J232" s="44"/>
      <c r="K232" s="44"/>
      <c r="L232" s="31"/>
    </row>
  </sheetData>
  <autoFilter ref="C124:K23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hyperlinks>
    <hyperlink ref="F133" r:id="rId1" display="https://podminky.urs.cz/item/CS_URS_2024_01/628635512"/>
    <hyperlink ref="F140" r:id="rId2" display="https://podminky.urs.cz/item/CS_URS_2024_01/899501221"/>
    <hyperlink ref="F148" r:id="rId3" display="https://podminky.urs.cz/item/CS_URS_2024_01/934956124"/>
    <hyperlink ref="F157" r:id="rId4" display="https://podminky.urs.cz/item/CS_URS_2024_01/938903114"/>
    <hyperlink ref="F162" r:id="rId5" display="https://podminky.urs.cz/item/CS_URS_2024_01/953943123"/>
    <hyperlink ref="F179" r:id="rId6" display="https://podminky.urs.cz/item/CS_URS_2024_01/985131111"/>
    <hyperlink ref="F186" r:id="rId7" display="https://podminky.urs.cz/item/CS_URS_2024_01/997013811"/>
    <hyperlink ref="F191" r:id="rId8" display="https://podminky.urs.cz/item/CS_URS_2024_01/997013861"/>
    <hyperlink ref="F202" r:id="rId9" display="https://podminky.urs.cz/item/CS_URS_2024_01/997312511"/>
    <hyperlink ref="F212" r:id="rId10" display="https://podminky.urs.cz/item/CS_URS_2024_01/997312519"/>
    <hyperlink ref="F224" r:id="rId11" display="https://podminky.urs.cz/item/CS_URS_2024_01/998331011"/>
    <hyperlink ref="F231" r:id="rId12" display="https://podminky.urs.cz/item/CS_URS_2024_01/998762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591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ROUND((SUM(BE125:BE259)),2)</f>
        <v>0</v>
      </c>
      <c r="I33" s="91">
        <v>0.21</v>
      </c>
      <c r="J33" s="90">
        <f>ROUND(((SUM(BE125:BE259))*I33),2)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ROUND((SUM(BF125:BF259)),2)</f>
        <v>0</v>
      </c>
      <c r="I34" s="91">
        <v>0.12</v>
      </c>
      <c r="J34" s="90">
        <f>ROUND(((SUM(BF125:BF259))*I34),2)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ROUND((SUM(BG125:BG259)),2)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ROUND((SUM(BH125:BH259)),2)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ROUND((SUM(BI125:BI259)),2)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SO 03 - Oprava bezpečnostního přelivu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J125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115</v>
      </c>
      <c r="E97" s="105"/>
      <c r="F97" s="105"/>
      <c r="G97" s="105"/>
      <c r="H97" s="105"/>
      <c r="I97" s="105"/>
      <c r="J97" s="106">
        <f>J126</f>
        <v>0</v>
      </c>
      <c r="L97" s="103"/>
    </row>
    <row r="98" spans="2:12" s="9" customFormat="1" ht="19.9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J127</f>
        <v>0</v>
      </c>
      <c r="L98" s="107"/>
    </row>
    <row r="99" spans="2:12" s="9" customFormat="1" ht="19.9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J140</f>
        <v>0</v>
      </c>
      <c r="L99" s="107"/>
    </row>
    <row r="100" spans="2:12" s="9" customFormat="1" ht="19.9" customHeight="1">
      <c r="B100" s="107"/>
      <c r="D100" s="108" t="s">
        <v>119</v>
      </c>
      <c r="E100" s="109"/>
      <c r="F100" s="109"/>
      <c r="G100" s="109"/>
      <c r="H100" s="109"/>
      <c r="I100" s="109"/>
      <c r="J100" s="110">
        <f>J164</f>
        <v>0</v>
      </c>
      <c r="L100" s="107"/>
    </row>
    <row r="101" spans="2:12" s="9" customFormat="1" ht="19.9" customHeight="1">
      <c r="B101" s="107"/>
      <c r="D101" s="108" t="s">
        <v>120</v>
      </c>
      <c r="E101" s="109"/>
      <c r="F101" s="109"/>
      <c r="G101" s="109"/>
      <c r="H101" s="109"/>
      <c r="I101" s="109"/>
      <c r="J101" s="110">
        <f>J182</f>
        <v>0</v>
      </c>
      <c r="L101" s="107"/>
    </row>
    <row r="102" spans="2:12" s="9" customFormat="1" ht="19.9" customHeight="1">
      <c r="B102" s="107"/>
      <c r="D102" s="108" t="s">
        <v>122</v>
      </c>
      <c r="E102" s="109"/>
      <c r="F102" s="109"/>
      <c r="G102" s="109"/>
      <c r="H102" s="109"/>
      <c r="I102" s="109"/>
      <c r="J102" s="110">
        <f>J189</f>
        <v>0</v>
      </c>
      <c r="L102" s="107"/>
    </row>
    <row r="103" spans="2:12" s="9" customFormat="1" ht="19.9" customHeight="1">
      <c r="B103" s="107"/>
      <c r="D103" s="108" t="s">
        <v>123</v>
      </c>
      <c r="E103" s="109"/>
      <c r="F103" s="109"/>
      <c r="G103" s="109"/>
      <c r="H103" s="109"/>
      <c r="I103" s="109"/>
      <c r="J103" s="110">
        <f>J214</f>
        <v>0</v>
      </c>
      <c r="L103" s="107"/>
    </row>
    <row r="104" spans="2:12" s="9" customFormat="1" ht="19.9" customHeight="1">
      <c r="B104" s="107"/>
      <c r="D104" s="108" t="s">
        <v>124</v>
      </c>
      <c r="E104" s="109"/>
      <c r="F104" s="109"/>
      <c r="G104" s="109"/>
      <c r="H104" s="109"/>
      <c r="I104" s="109"/>
      <c r="J104" s="110">
        <f>J253</f>
        <v>0</v>
      </c>
      <c r="L104" s="107"/>
    </row>
    <row r="105" spans="2:12" s="8" customFormat="1" ht="24.95" customHeight="1">
      <c r="B105" s="103"/>
      <c r="D105" s="104" t="s">
        <v>592</v>
      </c>
      <c r="E105" s="105"/>
      <c r="F105" s="105"/>
      <c r="G105" s="105"/>
      <c r="H105" s="105"/>
      <c r="I105" s="105"/>
      <c r="J105" s="106">
        <f>J257</f>
        <v>0</v>
      </c>
      <c r="L105" s="103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125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28" t="str">
        <f>E7</f>
        <v>LOUBÍ U DĚČÍNA – odbahnění malé vodní nádrže na p.p.č. 467/1</v>
      </c>
      <c r="F115" s="229"/>
      <c r="G115" s="229"/>
      <c r="H115" s="229"/>
      <c r="L115" s="31"/>
    </row>
    <row r="116" spans="2:12" s="1" customFormat="1" ht="12" customHeight="1">
      <c r="B116" s="31"/>
      <c r="C116" s="26" t="s">
        <v>108</v>
      </c>
      <c r="L116" s="31"/>
    </row>
    <row r="117" spans="2:12" s="1" customFormat="1" ht="16.5" customHeight="1">
      <c r="B117" s="31"/>
      <c r="E117" s="189" t="str">
        <f>E9</f>
        <v>SO 03 - Oprava bezpečnostního přelivu</v>
      </c>
      <c r="F117" s="230"/>
      <c r="G117" s="230"/>
      <c r="H117" s="230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Děčín; Loubí u Děčína</v>
      </c>
      <c r="I119" s="26" t="s">
        <v>22</v>
      </c>
      <c r="J119" s="51" t="str">
        <f>IF(J12="","",J12)</f>
        <v>21. 2. 2024</v>
      </c>
      <c r="L119" s="31"/>
    </row>
    <row r="120" spans="2:12" s="1" customFormat="1" ht="6.95" customHeight="1">
      <c r="B120" s="31"/>
      <c r="L120" s="31"/>
    </row>
    <row r="121" spans="2:12" s="1" customFormat="1" ht="40.15" customHeight="1">
      <c r="B121" s="31"/>
      <c r="C121" s="26" t="s">
        <v>24</v>
      </c>
      <c r="F121" s="24" t="str">
        <f>E15</f>
        <v>Statutární město Děčín, Mírové nám. 1175/5, Děčín</v>
      </c>
      <c r="I121" s="26" t="s">
        <v>30</v>
      </c>
      <c r="J121" s="29" t="str">
        <f>E21</f>
        <v>Vodohospodářské projekty a služby s.r.o.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34</v>
      </c>
      <c r="J122" s="29" t="str">
        <f>E24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1"/>
      <c r="C124" s="112" t="s">
        <v>126</v>
      </c>
      <c r="D124" s="113" t="s">
        <v>63</v>
      </c>
      <c r="E124" s="113" t="s">
        <v>59</v>
      </c>
      <c r="F124" s="113" t="s">
        <v>60</v>
      </c>
      <c r="G124" s="113" t="s">
        <v>127</v>
      </c>
      <c r="H124" s="113" t="s">
        <v>128</v>
      </c>
      <c r="I124" s="113" t="s">
        <v>129</v>
      </c>
      <c r="J124" s="113" t="s">
        <v>112</v>
      </c>
      <c r="K124" s="114" t="s">
        <v>130</v>
      </c>
      <c r="L124" s="111"/>
      <c r="M124" s="58" t="s">
        <v>1</v>
      </c>
      <c r="N124" s="59" t="s">
        <v>42</v>
      </c>
      <c r="O124" s="59" t="s">
        <v>131</v>
      </c>
      <c r="P124" s="59" t="s">
        <v>132</v>
      </c>
      <c r="Q124" s="59" t="s">
        <v>133</v>
      </c>
      <c r="R124" s="59" t="s">
        <v>134</v>
      </c>
      <c r="S124" s="59" t="s">
        <v>135</v>
      </c>
      <c r="T124" s="60" t="s">
        <v>136</v>
      </c>
    </row>
    <row r="125" spans="2:63" s="1" customFormat="1" ht="22.9" customHeight="1">
      <c r="B125" s="31"/>
      <c r="C125" s="63" t="s">
        <v>137</v>
      </c>
      <c r="J125" s="115">
        <f>BK125</f>
        <v>0</v>
      </c>
      <c r="L125" s="31"/>
      <c r="M125" s="61"/>
      <c r="N125" s="52"/>
      <c r="O125" s="52"/>
      <c r="P125" s="116">
        <f>P126+P257</f>
        <v>0</v>
      </c>
      <c r="Q125" s="52"/>
      <c r="R125" s="116">
        <f>R126+R257</f>
        <v>143.1783517</v>
      </c>
      <c r="S125" s="52"/>
      <c r="T125" s="117">
        <f>T126+T257</f>
        <v>10.3134</v>
      </c>
      <c r="AT125" s="16" t="s">
        <v>77</v>
      </c>
      <c r="AU125" s="16" t="s">
        <v>114</v>
      </c>
      <c r="BK125" s="118">
        <f>BK126+BK257</f>
        <v>0</v>
      </c>
    </row>
    <row r="126" spans="2:63" s="11" customFormat="1" ht="25.9" customHeight="1">
      <c r="B126" s="119"/>
      <c r="D126" s="120" t="s">
        <v>77</v>
      </c>
      <c r="E126" s="121" t="s">
        <v>138</v>
      </c>
      <c r="F126" s="121" t="s">
        <v>139</v>
      </c>
      <c r="I126" s="122"/>
      <c r="J126" s="123">
        <f>BK126</f>
        <v>0</v>
      </c>
      <c r="L126" s="119"/>
      <c r="M126" s="124"/>
      <c r="P126" s="125">
        <f>P127+P140+P164+P182+P189+P214+P253</f>
        <v>0</v>
      </c>
      <c r="R126" s="125">
        <f>R127+R140+R164+R182+R189+R214+R253</f>
        <v>143.1783517</v>
      </c>
      <c r="T126" s="126">
        <f>T127+T140+T164+T182+T189+T214+T253</f>
        <v>10.3134</v>
      </c>
      <c r="AR126" s="120" t="s">
        <v>140</v>
      </c>
      <c r="AT126" s="127" t="s">
        <v>77</v>
      </c>
      <c r="AU126" s="127" t="s">
        <v>78</v>
      </c>
      <c r="AY126" s="120" t="s">
        <v>141</v>
      </c>
      <c r="BK126" s="128">
        <f>BK127+BK140+BK164+BK182+BK189+BK214+BK253</f>
        <v>0</v>
      </c>
    </row>
    <row r="127" spans="2:63" s="11" customFormat="1" ht="22.9" customHeight="1">
      <c r="B127" s="119"/>
      <c r="D127" s="120" t="s">
        <v>77</v>
      </c>
      <c r="E127" s="129" t="s">
        <v>86</v>
      </c>
      <c r="F127" s="129" t="s">
        <v>142</v>
      </c>
      <c r="I127" s="122"/>
      <c r="J127" s="130">
        <f>BK127</f>
        <v>0</v>
      </c>
      <c r="L127" s="119"/>
      <c r="M127" s="124"/>
      <c r="P127" s="125">
        <f>SUM(P128:P139)</f>
        <v>0</v>
      </c>
      <c r="R127" s="125">
        <f>SUM(R128:R139)</f>
        <v>0</v>
      </c>
      <c r="T127" s="126">
        <f>SUM(T128:T139)</f>
        <v>5.699999999999999</v>
      </c>
      <c r="AR127" s="120" t="s">
        <v>140</v>
      </c>
      <c r="AT127" s="127" t="s">
        <v>77</v>
      </c>
      <c r="AU127" s="127" t="s">
        <v>86</v>
      </c>
      <c r="AY127" s="120" t="s">
        <v>141</v>
      </c>
      <c r="BK127" s="128">
        <f>SUM(BK128:BK139)</f>
        <v>0</v>
      </c>
    </row>
    <row r="128" spans="2:65" s="1" customFormat="1" ht="24.2" customHeight="1">
      <c r="B128" s="131"/>
      <c r="C128" s="132" t="s">
        <v>86</v>
      </c>
      <c r="D128" s="132" t="s">
        <v>143</v>
      </c>
      <c r="E128" s="133" t="s">
        <v>593</v>
      </c>
      <c r="F128" s="134" t="s">
        <v>594</v>
      </c>
      <c r="G128" s="135" t="s">
        <v>146</v>
      </c>
      <c r="H128" s="136">
        <v>3</v>
      </c>
      <c r="I128" s="137"/>
      <c r="J128" s="138">
        <f>ROUND(I128*H128,2)</f>
        <v>0</v>
      </c>
      <c r="K128" s="134" t="s">
        <v>147</v>
      </c>
      <c r="L128" s="31"/>
      <c r="M128" s="139" t="s">
        <v>1</v>
      </c>
      <c r="N128" s="140" t="s">
        <v>43</v>
      </c>
      <c r="P128" s="141">
        <f>O128*H128</f>
        <v>0</v>
      </c>
      <c r="Q128" s="141">
        <v>0</v>
      </c>
      <c r="R128" s="141">
        <f>Q128*H128</f>
        <v>0</v>
      </c>
      <c r="S128" s="141">
        <v>1.9</v>
      </c>
      <c r="T128" s="142">
        <f>S128*H128</f>
        <v>5.699999999999999</v>
      </c>
      <c r="AR128" s="143" t="s">
        <v>148</v>
      </c>
      <c r="AT128" s="143" t="s">
        <v>143</v>
      </c>
      <c r="AU128" s="143" t="s">
        <v>88</v>
      </c>
      <c r="AY128" s="16" t="s">
        <v>141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86</v>
      </c>
      <c r="BK128" s="144">
        <f>ROUND(I128*H128,2)</f>
        <v>0</v>
      </c>
      <c r="BL128" s="16" t="s">
        <v>148</v>
      </c>
      <c r="BM128" s="143" t="s">
        <v>595</v>
      </c>
    </row>
    <row r="129" spans="2:47" s="1" customFormat="1" ht="29.25">
      <c r="B129" s="31"/>
      <c r="D129" s="145" t="s">
        <v>150</v>
      </c>
      <c r="F129" s="146" t="s">
        <v>596</v>
      </c>
      <c r="I129" s="147"/>
      <c r="L129" s="31"/>
      <c r="M129" s="148"/>
      <c r="T129" s="55"/>
      <c r="AT129" s="16" t="s">
        <v>150</v>
      </c>
      <c r="AU129" s="16" t="s">
        <v>88</v>
      </c>
    </row>
    <row r="130" spans="2:47" s="1" customFormat="1" ht="11.25">
      <c r="B130" s="31"/>
      <c r="D130" s="149" t="s">
        <v>152</v>
      </c>
      <c r="F130" s="150" t="s">
        <v>597</v>
      </c>
      <c r="I130" s="147"/>
      <c r="L130" s="31"/>
      <c r="M130" s="148"/>
      <c r="T130" s="55"/>
      <c r="AT130" s="16" t="s">
        <v>152</v>
      </c>
      <c r="AU130" s="16" t="s">
        <v>88</v>
      </c>
    </row>
    <row r="131" spans="2:51" s="12" customFormat="1" ht="11.25">
      <c r="B131" s="151"/>
      <c r="D131" s="145" t="s">
        <v>154</v>
      </c>
      <c r="E131" s="152" t="s">
        <v>1</v>
      </c>
      <c r="F131" s="153" t="s">
        <v>598</v>
      </c>
      <c r="H131" s="152" t="s">
        <v>1</v>
      </c>
      <c r="I131" s="154"/>
      <c r="L131" s="151"/>
      <c r="M131" s="155"/>
      <c r="T131" s="156"/>
      <c r="AT131" s="152" t="s">
        <v>154</v>
      </c>
      <c r="AU131" s="152" t="s">
        <v>88</v>
      </c>
      <c r="AV131" s="12" t="s">
        <v>86</v>
      </c>
      <c r="AW131" s="12" t="s">
        <v>33</v>
      </c>
      <c r="AX131" s="12" t="s">
        <v>78</v>
      </c>
      <c r="AY131" s="152" t="s">
        <v>141</v>
      </c>
    </row>
    <row r="132" spans="2:51" s="13" customFormat="1" ht="11.25">
      <c r="B132" s="157"/>
      <c r="D132" s="145" t="s">
        <v>154</v>
      </c>
      <c r="E132" s="158" t="s">
        <v>1</v>
      </c>
      <c r="F132" s="159" t="s">
        <v>599</v>
      </c>
      <c r="H132" s="160">
        <v>3</v>
      </c>
      <c r="I132" s="161"/>
      <c r="L132" s="157"/>
      <c r="M132" s="162"/>
      <c r="T132" s="163"/>
      <c r="AT132" s="158" t="s">
        <v>154</v>
      </c>
      <c r="AU132" s="158" t="s">
        <v>88</v>
      </c>
      <c r="AV132" s="13" t="s">
        <v>88</v>
      </c>
      <c r="AW132" s="13" t="s">
        <v>33</v>
      </c>
      <c r="AX132" s="13" t="s">
        <v>78</v>
      </c>
      <c r="AY132" s="158" t="s">
        <v>141</v>
      </c>
    </row>
    <row r="133" spans="2:51" s="14" customFormat="1" ht="11.25">
      <c r="B133" s="164"/>
      <c r="D133" s="145" t="s">
        <v>154</v>
      </c>
      <c r="E133" s="165" t="s">
        <v>1</v>
      </c>
      <c r="F133" s="166" t="s">
        <v>160</v>
      </c>
      <c r="H133" s="167">
        <v>3</v>
      </c>
      <c r="I133" s="168"/>
      <c r="L133" s="164"/>
      <c r="M133" s="169"/>
      <c r="T133" s="170"/>
      <c r="AT133" s="165" t="s">
        <v>154</v>
      </c>
      <c r="AU133" s="165" t="s">
        <v>88</v>
      </c>
      <c r="AV133" s="14" t="s">
        <v>148</v>
      </c>
      <c r="AW133" s="14" t="s">
        <v>33</v>
      </c>
      <c r="AX133" s="14" t="s">
        <v>86</v>
      </c>
      <c r="AY133" s="165" t="s">
        <v>141</v>
      </c>
    </row>
    <row r="134" spans="2:65" s="1" customFormat="1" ht="24.2" customHeight="1">
      <c r="B134" s="131"/>
      <c r="C134" s="132" t="s">
        <v>88</v>
      </c>
      <c r="D134" s="132" t="s">
        <v>143</v>
      </c>
      <c r="E134" s="133" t="s">
        <v>144</v>
      </c>
      <c r="F134" s="134" t="s">
        <v>145</v>
      </c>
      <c r="G134" s="135" t="s">
        <v>146</v>
      </c>
      <c r="H134" s="136">
        <v>3</v>
      </c>
      <c r="I134" s="137"/>
      <c r="J134" s="138">
        <f>ROUND(I134*H134,2)</f>
        <v>0</v>
      </c>
      <c r="K134" s="134" t="s">
        <v>147</v>
      </c>
      <c r="L134" s="31"/>
      <c r="M134" s="139" t="s">
        <v>1</v>
      </c>
      <c r="N134" s="140" t="s">
        <v>43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148</v>
      </c>
      <c r="AT134" s="143" t="s">
        <v>143</v>
      </c>
      <c r="AU134" s="143" t="s">
        <v>88</v>
      </c>
      <c r="AY134" s="16" t="s">
        <v>141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148</v>
      </c>
      <c r="BM134" s="143" t="s">
        <v>600</v>
      </c>
    </row>
    <row r="135" spans="2:47" s="1" customFormat="1" ht="29.25">
      <c r="B135" s="31"/>
      <c r="D135" s="145" t="s">
        <v>150</v>
      </c>
      <c r="F135" s="146" t="s">
        <v>151</v>
      </c>
      <c r="I135" s="147"/>
      <c r="L135" s="31"/>
      <c r="M135" s="148"/>
      <c r="T135" s="55"/>
      <c r="AT135" s="16" t="s">
        <v>150</v>
      </c>
      <c r="AU135" s="16" t="s">
        <v>88</v>
      </c>
    </row>
    <row r="136" spans="2:47" s="1" customFormat="1" ht="11.25">
      <c r="B136" s="31"/>
      <c r="D136" s="149" t="s">
        <v>152</v>
      </c>
      <c r="F136" s="150" t="s">
        <v>153</v>
      </c>
      <c r="I136" s="147"/>
      <c r="L136" s="31"/>
      <c r="M136" s="148"/>
      <c r="T136" s="55"/>
      <c r="AT136" s="16" t="s">
        <v>152</v>
      </c>
      <c r="AU136" s="16" t="s">
        <v>88</v>
      </c>
    </row>
    <row r="137" spans="2:51" s="12" customFormat="1" ht="11.25">
      <c r="B137" s="151"/>
      <c r="D137" s="145" t="s">
        <v>154</v>
      </c>
      <c r="E137" s="152" t="s">
        <v>1</v>
      </c>
      <c r="F137" s="153" t="s">
        <v>601</v>
      </c>
      <c r="H137" s="152" t="s">
        <v>1</v>
      </c>
      <c r="I137" s="154"/>
      <c r="L137" s="151"/>
      <c r="M137" s="155"/>
      <c r="T137" s="156"/>
      <c r="AT137" s="152" t="s">
        <v>154</v>
      </c>
      <c r="AU137" s="152" t="s">
        <v>88</v>
      </c>
      <c r="AV137" s="12" t="s">
        <v>86</v>
      </c>
      <c r="AW137" s="12" t="s">
        <v>33</v>
      </c>
      <c r="AX137" s="12" t="s">
        <v>78</v>
      </c>
      <c r="AY137" s="152" t="s">
        <v>141</v>
      </c>
    </row>
    <row r="138" spans="2:51" s="13" customFormat="1" ht="11.25">
      <c r="B138" s="157"/>
      <c r="D138" s="145" t="s">
        <v>154</v>
      </c>
      <c r="E138" s="158" t="s">
        <v>1</v>
      </c>
      <c r="F138" s="159" t="s">
        <v>599</v>
      </c>
      <c r="H138" s="160">
        <v>3</v>
      </c>
      <c r="I138" s="161"/>
      <c r="L138" s="157"/>
      <c r="M138" s="162"/>
      <c r="T138" s="163"/>
      <c r="AT138" s="158" t="s">
        <v>154</v>
      </c>
      <c r="AU138" s="158" t="s">
        <v>88</v>
      </c>
      <c r="AV138" s="13" t="s">
        <v>88</v>
      </c>
      <c r="AW138" s="13" t="s">
        <v>33</v>
      </c>
      <c r="AX138" s="13" t="s">
        <v>78</v>
      </c>
      <c r="AY138" s="158" t="s">
        <v>141</v>
      </c>
    </row>
    <row r="139" spans="2:51" s="14" customFormat="1" ht="11.25">
      <c r="B139" s="164"/>
      <c r="D139" s="145" t="s">
        <v>154</v>
      </c>
      <c r="E139" s="165" t="s">
        <v>1</v>
      </c>
      <c r="F139" s="166" t="s">
        <v>160</v>
      </c>
      <c r="H139" s="167">
        <v>3</v>
      </c>
      <c r="I139" s="168"/>
      <c r="L139" s="164"/>
      <c r="M139" s="169"/>
      <c r="T139" s="170"/>
      <c r="AT139" s="165" t="s">
        <v>154</v>
      </c>
      <c r="AU139" s="165" t="s">
        <v>88</v>
      </c>
      <c r="AV139" s="14" t="s">
        <v>148</v>
      </c>
      <c r="AW139" s="14" t="s">
        <v>33</v>
      </c>
      <c r="AX139" s="14" t="s">
        <v>86</v>
      </c>
      <c r="AY139" s="165" t="s">
        <v>141</v>
      </c>
    </row>
    <row r="140" spans="2:63" s="11" customFormat="1" ht="22.9" customHeight="1">
      <c r="B140" s="119"/>
      <c r="D140" s="120" t="s">
        <v>77</v>
      </c>
      <c r="E140" s="129" t="s">
        <v>169</v>
      </c>
      <c r="F140" s="129" t="s">
        <v>256</v>
      </c>
      <c r="I140" s="122"/>
      <c r="J140" s="130">
        <f>BK140</f>
        <v>0</v>
      </c>
      <c r="L140" s="119"/>
      <c r="M140" s="124"/>
      <c r="P140" s="125">
        <f>SUM(P141:P163)</f>
        <v>0</v>
      </c>
      <c r="R140" s="125">
        <f>SUM(R141:R163)</f>
        <v>134.2073837</v>
      </c>
      <c r="T140" s="126">
        <f>SUM(T141:T163)</f>
        <v>0</v>
      </c>
      <c r="AR140" s="120" t="s">
        <v>140</v>
      </c>
      <c r="AT140" s="127" t="s">
        <v>77</v>
      </c>
      <c r="AU140" s="127" t="s">
        <v>86</v>
      </c>
      <c r="AY140" s="120" t="s">
        <v>141</v>
      </c>
      <c r="BK140" s="128">
        <f>SUM(BK141:BK163)</f>
        <v>0</v>
      </c>
    </row>
    <row r="141" spans="2:65" s="1" customFormat="1" ht="24.2" customHeight="1">
      <c r="B141" s="131"/>
      <c r="C141" s="132" t="s">
        <v>169</v>
      </c>
      <c r="D141" s="132" t="s">
        <v>143</v>
      </c>
      <c r="E141" s="133" t="s">
        <v>602</v>
      </c>
      <c r="F141" s="134" t="s">
        <v>603</v>
      </c>
      <c r="G141" s="135" t="s">
        <v>146</v>
      </c>
      <c r="H141" s="136">
        <v>22.62</v>
      </c>
      <c r="I141" s="137"/>
      <c r="J141" s="138">
        <f>ROUND(I141*H141,2)</f>
        <v>0</v>
      </c>
      <c r="K141" s="134" t="s">
        <v>147</v>
      </c>
      <c r="L141" s="31"/>
      <c r="M141" s="139" t="s">
        <v>1</v>
      </c>
      <c r="N141" s="140" t="s">
        <v>43</v>
      </c>
      <c r="P141" s="141">
        <f>O141*H141</f>
        <v>0</v>
      </c>
      <c r="Q141" s="141">
        <v>3.11388</v>
      </c>
      <c r="R141" s="141">
        <f>Q141*H141</f>
        <v>70.4359656</v>
      </c>
      <c r="S141" s="141">
        <v>0</v>
      </c>
      <c r="T141" s="142">
        <f>S141*H141</f>
        <v>0</v>
      </c>
      <c r="AR141" s="143" t="s">
        <v>148</v>
      </c>
      <c r="AT141" s="143" t="s">
        <v>143</v>
      </c>
      <c r="AU141" s="143" t="s">
        <v>88</v>
      </c>
      <c r="AY141" s="16" t="s">
        <v>141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148</v>
      </c>
      <c r="BM141" s="143" t="s">
        <v>604</v>
      </c>
    </row>
    <row r="142" spans="2:47" s="1" customFormat="1" ht="48.75">
      <c r="B142" s="31"/>
      <c r="D142" s="145" t="s">
        <v>150</v>
      </c>
      <c r="F142" s="146" t="s">
        <v>605</v>
      </c>
      <c r="I142" s="147"/>
      <c r="L142" s="31"/>
      <c r="M142" s="148"/>
      <c r="T142" s="55"/>
      <c r="AT142" s="16" t="s">
        <v>150</v>
      </c>
      <c r="AU142" s="16" t="s">
        <v>88</v>
      </c>
    </row>
    <row r="143" spans="2:47" s="1" customFormat="1" ht="11.25">
      <c r="B143" s="31"/>
      <c r="D143" s="149" t="s">
        <v>152</v>
      </c>
      <c r="F143" s="150" t="s">
        <v>606</v>
      </c>
      <c r="I143" s="147"/>
      <c r="L143" s="31"/>
      <c r="M143" s="148"/>
      <c r="T143" s="55"/>
      <c r="AT143" s="16" t="s">
        <v>152</v>
      </c>
      <c r="AU143" s="16" t="s">
        <v>88</v>
      </c>
    </row>
    <row r="144" spans="2:51" s="12" customFormat="1" ht="22.5">
      <c r="B144" s="151"/>
      <c r="D144" s="145" t="s">
        <v>154</v>
      </c>
      <c r="E144" s="152" t="s">
        <v>1</v>
      </c>
      <c r="F144" s="153" t="s">
        <v>607</v>
      </c>
      <c r="H144" s="152" t="s">
        <v>1</v>
      </c>
      <c r="I144" s="154"/>
      <c r="L144" s="151"/>
      <c r="M144" s="155"/>
      <c r="T144" s="156"/>
      <c r="AT144" s="152" t="s">
        <v>154</v>
      </c>
      <c r="AU144" s="152" t="s">
        <v>88</v>
      </c>
      <c r="AV144" s="12" t="s">
        <v>86</v>
      </c>
      <c r="AW144" s="12" t="s">
        <v>33</v>
      </c>
      <c r="AX144" s="12" t="s">
        <v>78</v>
      </c>
      <c r="AY144" s="152" t="s">
        <v>141</v>
      </c>
    </row>
    <row r="145" spans="2:51" s="13" customFormat="1" ht="11.25">
      <c r="B145" s="157"/>
      <c r="D145" s="145" t="s">
        <v>154</v>
      </c>
      <c r="E145" s="158" t="s">
        <v>1</v>
      </c>
      <c r="F145" s="159" t="s">
        <v>608</v>
      </c>
      <c r="H145" s="160">
        <v>22.62</v>
      </c>
      <c r="I145" s="161"/>
      <c r="L145" s="157"/>
      <c r="M145" s="162"/>
      <c r="T145" s="163"/>
      <c r="AT145" s="158" t="s">
        <v>154</v>
      </c>
      <c r="AU145" s="158" t="s">
        <v>88</v>
      </c>
      <c r="AV145" s="13" t="s">
        <v>88</v>
      </c>
      <c r="AW145" s="13" t="s">
        <v>33</v>
      </c>
      <c r="AX145" s="13" t="s">
        <v>86</v>
      </c>
      <c r="AY145" s="158" t="s">
        <v>141</v>
      </c>
    </row>
    <row r="146" spans="2:65" s="1" customFormat="1" ht="16.5" customHeight="1">
      <c r="B146" s="131"/>
      <c r="C146" s="132" t="s">
        <v>148</v>
      </c>
      <c r="D146" s="132" t="s">
        <v>143</v>
      </c>
      <c r="E146" s="133" t="s">
        <v>269</v>
      </c>
      <c r="F146" s="134" t="s">
        <v>270</v>
      </c>
      <c r="G146" s="135" t="s">
        <v>146</v>
      </c>
      <c r="H146" s="136">
        <v>24.17</v>
      </c>
      <c r="I146" s="137"/>
      <c r="J146" s="138">
        <f>ROUND(I146*H146,2)</f>
        <v>0</v>
      </c>
      <c r="K146" s="134" t="s">
        <v>147</v>
      </c>
      <c r="L146" s="31"/>
      <c r="M146" s="139" t="s">
        <v>1</v>
      </c>
      <c r="N146" s="140" t="s">
        <v>43</v>
      </c>
      <c r="P146" s="141">
        <f>O146*H146</f>
        <v>0</v>
      </c>
      <c r="Q146" s="141">
        <v>0.18293</v>
      </c>
      <c r="R146" s="141">
        <f>Q146*H146</f>
        <v>4.4214181</v>
      </c>
      <c r="S146" s="141">
        <v>0</v>
      </c>
      <c r="T146" s="142">
        <f>S146*H146</f>
        <v>0</v>
      </c>
      <c r="AR146" s="143" t="s">
        <v>148</v>
      </c>
      <c r="AT146" s="143" t="s">
        <v>143</v>
      </c>
      <c r="AU146" s="143" t="s">
        <v>88</v>
      </c>
      <c r="AY146" s="16" t="s">
        <v>141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148</v>
      </c>
      <c r="BM146" s="143" t="s">
        <v>609</v>
      </c>
    </row>
    <row r="147" spans="2:47" s="1" customFormat="1" ht="48.75">
      <c r="B147" s="31"/>
      <c r="D147" s="145" t="s">
        <v>150</v>
      </c>
      <c r="F147" s="146" t="s">
        <v>610</v>
      </c>
      <c r="I147" s="147"/>
      <c r="L147" s="31"/>
      <c r="M147" s="148"/>
      <c r="T147" s="55"/>
      <c r="AT147" s="16" t="s">
        <v>150</v>
      </c>
      <c r="AU147" s="16" t="s">
        <v>88</v>
      </c>
    </row>
    <row r="148" spans="2:47" s="1" customFormat="1" ht="11.25">
      <c r="B148" s="31"/>
      <c r="D148" s="149" t="s">
        <v>152</v>
      </c>
      <c r="F148" s="150" t="s">
        <v>273</v>
      </c>
      <c r="I148" s="147"/>
      <c r="L148" s="31"/>
      <c r="M148" s="148"/>
      <c r="T148" s="55"/>
      <c r="AT148" s="16" t="s">
        <v>152</v>
      </c>
      <c r="AU148" s="16" t="s">
        <v>88</v>
      </c>
    </row>
    <row r="149" spans="2:51" s="12" customFormat="1" ht="22.5">
      <c r="B149" s="151"/>
      <c r="D149" s="145" t="s">
        <v>154</v>
      </c>
      <c r="E149" s="152" t="s">
        <v>1</v>
      </c>
      <c r="F149" s="153" t="s">
        <v>611</v>
      </c>
      <c r="H149" s="152" t="s">
        <v>1</v>
      </c>
      <c r="I149" s="154"/>
      <c r="L149" s="151"/>
      <c r="M149" s="155"/>
      <c r="T149" s="156"/>
      <c r="AT149" s="152" t="s">
        <v>154</v>
      </c>
      <c r="AU149" s="152" t="s">
        <v>88</v>
      </c>
      <c r="AV149" s="12" t="s">
        <v>86</v>
      </c>
      <c r="AW149" s="12" t="s">
        <v>33</v>
      </c>
      <c r="AX149" s="12" t="s">
        <v>78</v>
      </c>
      <c r="AY149" s="152" t="s">
        <v>141</v>
      </c>
    </row>
    <row r="150" spans="2:51" s="13" customFormat="1" ht="11.25">
      <c r="B150" s="157"/>
      <c r="D150" s="145" t="s">
        <v>154</v>
      </c>
      <c r="E150" s="158" t="s">
        <v>1</v>
      </c>
      <c r="F150" s="159" t="s">
        <v>612</v>
      </c>
      <c r="H150" s="160">
        <v>22.19</v>
      </c>
      <c r="I150" s="161"/>
      <c r="L150" s="157"/>
      <c r="M150" s="162"/>
      <c r="T150" s="163"/>
      <c r="AT150" s="158" t="s">
        <v>154</v>
      </c>
      <c r="AU150" s="158" t="s">
        <v>88</v>
      </c>
      <c r="AV150" s="13" t="s">
        <v>88</v>
      </c>
      <c r="AW150" s="13" t="s">
        <v>33</v>
      </c>
      <c r="AX150" s="13" t="s">
        <v>78</v>
      </c>
      <c r="AY150" s="158" t="s">
        <v>141</v>
      </c>
    </row>
    <row r="151" spans="2:51" s="12" customFormat="1" ht="22.5">
      <c r="B151" s="151"/>
      <c r="D151" s="145" t="s">
        <v>154</v>
      </c>
      <c r="E151" s="152" t="s">
        <v>1</v>
      </c>
      <c r="F151" s="153" t="s">
        <v>613</v>
      </c>
      <c r="H151" s="152" t="s">
        <v>1</v>
      </c>
      <c r="I151" s="154"/>
      <c r="L151" s="151"/>
      <c r="M151" s="155"/>
      <c r="T151" s="156"/>
      <c r="AT151" s="152" t="s">
        <v>154</v>
      </c>
      <c r="AU151" s="152" t="s">
        <v>88</v>
      </c>
      <c r="AV151" s="12" t="s">
        <v>86</v>
      </c>
      <c r="AW151" s="12" t="s">
        <v>33</v>
      </c>
      <c r="AX151" s="12" t="s">
        <v>78</v>
      </c>
      <c r="AY151" s="152" t="s">
        <v>141</v>
      </c>
    </row>
    <row r="152" spans="2:51" s="13" customFormat="1" ht="11.25">
      <c r="B152" s="157"/>
      <c r="D152" s="145" t="s">
        <v>154</v>
      </c>
      <c r="E152" s="158" t="s">
        <v>1</v>
      </c>
      <c r="F152" s="159" t="s">
        <v>614</v>
      </c>
      <c r="H152" s="160">
        <v>0.43</v>
      </c>
      <c r="I152" s="161"/>
      <c r="L152" s="157"/>
      <c r="M152" s="162"/>
      <c r="T152" s="163"/>
      <c r="AT152" s="158" t="s">
        <v>154</v>
      </c>
      <c r="AU152" s="158" t="s">
        <v>88</v>
      </c>
      <c r="AV152" s="13" t="s">
        <v>88</v>
      </c>
      <c r="AW152" s="13" t="s">
        <v>33</v>
      </c>
      <c r="AX152" s="13" t="s">
        <v>78</v>
      </c>
      <c r="AY152" s="158" t="s">
        <v>141</v>
      </c>
    </row>
    <row r="153" spans="2:51" s="12" customFormat="1" ht="11.25">
      <c r="B153" s="151"/>
      <c r="D153" s="145" t="s">
        <v>154</v>
      </c>
      <c r="E153" s="152" t="s">
        <v>1</v>
      </c>
      <c r="F153" s="153" t="s">
        <v>615</v>
      </c>
      <c r="H153" s="152" t="s">
        <v>1</v>
      </c>
      <c r="I153" s="154"/>
      <c r="L153" s="151"/>
      <c r="M153" s="155"/>
      <c r="T153" s="156"/>
      <c r="AT153" s="152" t="s">
        <v>154</v>
      </c>
      <c r="AU153" s="152" t="s">
        <v>88</v>
      </c>
      <c r="AV153" s="12" t="s">
        <v>86</v>
      </c>
      <c r="AW153" s="12" t="s">
        <v>33</v>
      </c>
      <c r="AX153" s="12" t="s">
        <v>78</v>
      </c>
      <c r="AY153" s="152" t="s">
        <v>141</v>
      </c>
    </row>
    <row r="154" spans="2:51" s="13" customFormat="1" ht="11.25">
      <c r="B154" s="157"/>
      <c r="D154" s="145" t="s">
        <v>154</v>
      </c>
      <c r="E154" s="158" t="s">
        <v>1</v>
      </c>
      <c r="F154" s="159" t="s">
        <v>616</v>
      </c>
      <c r="H154" s="160">
        <v>1.55</v>
      </c>
      <c r="I154" s="161"/>
      <c r="L154" s="157"/>
      <c r="M154" s="162"/>
      <c r="T154" s="163"/>
      <c r="AT154" s="158" t="s">
        <v>154</v>
      </c>
      <c r="AU154" s="158" t="s">
        <v>88</v>
      </c>
      <c r="AV154" s="13" t="s">
        <v>88</v>
      </c>
      <c r="AW154" s="13" t="s">
        <v>33</v>
      </c>
      <c r="AX154" s="13" t="s">
        <v>78</v>
      </c>
      <c r="AY154" s="158" t="s">
        <v>141</v>
      </c>
    </row>
    <row r="155" spans="2:51" s="14" customFormat="1" ht="11.25">
      <c r="B155" s="164"/>
      <c r="D155" s="145" t="s">
        <v>154</v>
      </c>
      <c r="E155" s="165" t="s">
        <v>1</v>
      </c>
      <c r="F155" s="166" t="s">
        <v>160</v>
      </c>
      <c r="H155" s="167">
        <v>24.17</v>
      </c>
      <c r="I155" s="168"/>
      <c r="L155" s="164"/>
      <c r="M155" s="169"/>
      <c r="T155" s="170"/>
      <c r="AT155" s="165" t="s">
        <v>154</v>
      </c>
      <c r="AU155" s="165" t="s">
        <v>88</v>
      </c>
      <c r="AV155" s="14" t="s">
        <v>148</v>
      </c>
      <c r="AW155" s="14" t="s">
        <v>33</v>
      </c>
      <c r="AX155" s="14" t="s">
        <v>86</v>
      </c>
      <c r="AY155" s="165" t="s">
        <v>141</v>
      </c>
    </row>
    <row r="156" spans="2:65" s="1" customFormat="1" ht="16.5" customHeight="1">
      <c r="B156" s="131"/>
      <c r="C156" s="171" t="s">
        <v>140</v>
      </c>
      <c r="D156" s="171" t="s">
        <v>208</v>
      </c>
      <c r="E156" s="172" t="s">
        <v>284</v>
      </c>
      <c r="F156" s="173" t="s">
        <v>285</v>
      </c>
      <c r="G156" s="174" t="s">
        <v>211</v>
      </c>
      <c r="H156" s="175">
        <v>59.35</v>
      </c>
      <c r="I156" s="176"/>
      <c r="J156" s="177">
        <f>ROUND(I156*H156,2)</f>
        <v>0</v>
      </c>
      <c r="K156" s="173" t="s">
        <v>147</v>
      </c>
      <c r="L156" s="178"/>
      <c r="M156" s="179" t="s">
        <v>1</v>
      </c>
      <c r="N156" s="180" t="s">
        <v>43</v>
      </c>
      <c r="P156" s="141">
        <f>O156*H156</f>
        <v>0</v>
      </c>
      <c r="Q156" s="141">
        <v>1</v>
      </c>
      <c r="R156" s="141">
        <f>Q156*H156</f>
        <v>59.35</v>
      </c>
      <c r="S156" s="141">
        <v>0</v>
      </c>
      <c r="T156" s="142">
        <f>S156*H156</f>
        <v>0</v>
      </c>
      <c r="AR156" s="143" t="s">
        <v>207</v>
      </c>
      <c r="AT156" s="143" t="s">
        <v>208</v>
      </c>
      <c r="AU156" s="143" t="s">
        <v>88</v>
      </c>
      <c r="AY156" s="16" t="s">
        <v>141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148</v>
      </c>
      <c r="BM156" s="143" t="s">
        <v>617</v>
      </c>
    </row>
    <row r="157" spans="2:47" s="1" customFormat="1" ht="11.25">
      <c r="B157" s="31"/>
      <c r="D157" s="145" t="s">
        <v>150</v>
      </c>
      <c r="F157" s="146" t="s">
        <v>287</v>
      </c>
      <c r="I157" s="147"/>
      <c r="L157" s="31"/>
      <c r="M157" s="148"/>
      <c r="T157" s="55"/>
      <c r="AT157" s="16" t="s">
        <v>150</v>
      </c>
      <c r="AU157" s="16" t="s">
        <v>88</v>
      </c>
    </row>
    <row r="158" spans="2:51" s="12" customFormat="1" ht="22.5">
      <c r="B158" s="151"/>
      <c r="D158" s="145" t="s">
        <v>154</v>
      </c>
      <c r="E158" s="152" t="s">
        <v>1</v>
      </c>
      <c r="F158" s="153" t="s">
        <v>611</v>
      </c>
      <c r="H158" s="152" t="s">
        <v>1</v>
      </c>
      <c r="I158" s="154"/>
      <c r="L158" s="151"/>
      <c r="M158" s="155"/>
      <c r="T158" s="156"/>
      <c r="AT158" s="152" t="s">
        <v>154</v>
      </c>
      <c r="AU158" s="152" t="s">
        <v>88</v>
      </c>
      <c r="AV158" s="12" t="s">
        <v>86</v>
      </c>
      <c r="AW158" s="12" t="s">
        <v>33</v>
      </c>
      <c r="AX158" s="12" t="s">
        <v>78</v>
      </c>
      <c r="AY158" s="152" t="s">
        <v>141</v>
      </c>
    </row>
    <row r="159" spans="2:51" s="13" customFormat="1" ht="11.25">
      <c r="B159" s="157"/>
      <c r="D159" s="145" t="s">
        <v>154</v>
      </c>
      <c r="E159" s="158" t="s">
        <v>1</v>
      </c>
      <c r="F159" s="159" t="s">
        <v>612</v>
      </c>
      <c r="H159" s="160">
        <v>22.19</v>
      </c>
      <c r="I159" s="161"/>
      <c r="L159" s="157"/>
      <c r="M159" s="162"/>
      <c r="T159" s="163"/>
      <c r="AT159" s="158" t="s">
        <v>154</v>
      </c>
      <c r="AU159" s="158" t="s">
        <v>88</v>
      </c>
      <c r="AV159" s="13" t="s">
        <v>88</v>
      </c>
      <c r="AW159" s="13" t="s">
        <v>33</v>
      </c>
      <c r="AX159" s="13" t="s">
        <v>78</v>
      </c>
      <c r="AY159" s="158" t="s">
        <v>141</v>
      </c>
    </row>
    <row r="160" spans="2:51" s="12" customFormat="1" ht="11.25">
      <c r="B160" s="151"/>
      <c r="D160" s="145" t="s">
        <v>154</v>
      </c>
      <c r="E160" s="152" t="s">
        <v>1</v>
      </c>
      <c r="F160" s="153" t="s">
        <v>615</v>
      </c>
      <c r="H160" s="152" t="s">
        <v>1</v>
      </c>
      <c r="I160" s="154"/>
      <c r="L160" s="151"/>
      <c r="M160" s="155"/>
      <c r="T160" s="156"/>
      <c r="AT160" s="152" t="s">
        <v>154</v>
      </c>
      <c r="AU160" s="152" t="s">
        <v>88</v>
      </c>
      <c r="AV160" s="12" t="s">
        <v>86</v>
      </c>
      <c r="AW160" s="12" t="s">
        <v>33</v>
      </c>
      <c r="AX160" s="12" t="s">
        <v>78</v>
      </c>
      <c r="AY160" s="152" t="s">
        <v>141</v>
      </c>
    </row>
    <row r="161" spans="2:51" s="13" customFormat="1" ht="11.25">
      <c r="B161" s="157"/>
      <c r="D161" s="145" t="s">
        <v>154</v>
      </c>
      <c r="E161" s="158" t="s">
        <v>1</v>
      </c>
      <c r="F161" s="159" t="s">
        <v>616</v>
      </c>
      <c r="H161" s="160">
        <v>1.55</v>
      </c>
      <c r="I161" s="161"/>
      <c r="L161" s="157"/>
      <c r="M161" s="162"/>
      <c r="T161" s="163"/>
      <c r="AT161" s="158" t="s">
        <v>154</v>
      </c>
      <c r="AU161" s="158" t="s">
        <v>88</v>
      </c>
      <c r="AV161" s="13" t="s">
        <v>88</v>
      </c>
      <c r="AW161" s="13" t="s">
        <v>33</v>
      </c>
      <c r="AX161" s="13" t="s">
        <v>78</v>
      </c>
      <c r="AY161" s="158" t="s">
        <v>141</v>
      </c>
    </row>
    <row r="162" spans="2:51" s="14" customFormat="1" ht="11.25">
      <c r="B162" s="164"/>
      <c r="D162" s="145" t="s">
        <v>154</v>
      </c>
      <c r="E162" s="165" t="s">
        <v>1</v>
      </c>
      <c r="F162" s="166" t="s">
        <v>160</v>
      </c>
      <c r="H162" s="167">
        <v>23.740000000000002</v>
      </c>
      <c r="I162" s="168"/>
      <c r="L162" s="164"/>
      <c r="M162" s="169"/>
      <c r="T162" s="170"/>
      <c r="AT162" s="165" t="s">
        <v>154</v>
      </c>
      <c r="AU162" s="165" t="s">
        <v>88</v>
      </c>
      <c r="AV162" s="14" t="s">
        <v>148</v>
      </c>
      <c r="AW162" s="14" t="s">
        <v>33</v>
      </c>
      <c r="AX162" s="14" t="s">
        <v>86</v>
      </c>
      <c r="AY162" s="165" t="s">
        <v>141</v>
      </c>
    </row>
    <row r="163" spans="2:51" s="13" customFormat="1" ht="11.25">
      <c r="B163" s="157"/>
      <c r="D163" s="145" t="s">
        <v>154</v>
      </c>
      <c r="F163" s="159" t="s">
        <v>618</v>
      </c>
      <c r="H163" s="160">
        <v>59.35</v>
      </c>
      <c r="I163" s="161"/>
      <c r="L163" s="157"/>
      <c r="M163" s="162"/>
      <c r="T163" s="163"/>
      <c r="AT163" s="158" t="s">
        <v>154</v>
      </c>
      <c r="AU163" s="158" t="s">
        <v>88</v>
      </c>
      <c r="AV163" s="13" t="s">
        <v>88</v>
      </c>
      <c r="AW163" s="13" t="s">
        <v>3</v>
      </c>
      <c r="AX163" s="13" t="s">
        <v>86</v>
      </c>
      <c r="AY163" s="158" t="s">
        <v>141</v>
      </c>
    </row>
    <row r="164" spans="2:63" s="11" customFormat="1" ht="22.9" customHeight="1">
      <c r="B164" s="119"/>
      <c r="D164" s="120" t="s">
        <v>77</v>
      </c>
      <c r="E164" s="129" t="s">
        <v>148</v>
      </c>
      <c r="F164" s="129" t="s">
        <v>292</v>
      </c>
      <c r="I164" s="122"/>
      <c r="J164" s="130">
        <f>BK164</f>
        <v>0</v>
      </c>
      <c r="L164" s="119"/>
      <c r="M164" s="124"/>
      <c r="P164" s="125">
        <f>SUM(P165:P181)</f>
        <v>0</v>
      </c>
      <c r="R164" s="125">
        <f>SUM(R165:R181)</f>
        <v>5.993900000000001</v>
      </c>
      <c r="T164" s="126">
        <f>SUM(T165:T181)</f>
        <v>0</v>
      </c>
      <c r="AR164" s="120" t="s">
        <v>140</v>
      </c>
      <c r="AT164" s="127" t="s">
        <v>77</v>
      </c>
      <c r="AU164" s="127" t="s">
        <v>86</v>
      </c>
      <c r="AY164" s="120" t="s">
        <v>141</v>
      </c>
      <c r="BK164" s="128">
        <f>SUM(BK165:BK181)</f>
        <v>0</v>
      </c>
    </row>
    <row r="165" spans="2:65" s="1" customFormat="1" ht="24.2" customHeight="1">
      <c r="B165" s="131"/>
      <c r="C165" s="132" t="s">
        <v>190</v>
      </c>
      <c r="D165" s="132" t="s">
        <v>143</v>
      </c>
      <c r="E165" s="133" t="s">
        <v>619</v>
      </c>
      <c r="F165" s="134" t="s">
        <v>620</v>
      </c>
      <c r="G165" s="135" t="s">
        <v>231</v>
      </c>
      <c r="H165" s="136">
        <v>5</v>
      </c>
      <c r="I165" s="137"/>
      <c r="J165" s="138">
        <f>ROUND(I165*H165,2)</f>
        <v>0</v>
      </c>
      <c r="K165" s="134" t="s">
        <v>147</v>
      </c>
      <c r="L165" s="31"/>
      <c r="M165" s="139" t="s">
        <v>1</v>
      </c>
      <c r="N165" s="140" t="s">
        <v>43</v>
      </c>
      <c r="P165" s="141">
        <f>O165*H165</f>
        <v>0</v>
      </c>
      <c r="Q165" s="141">
        <v>0.30006</v>
      </c>
      <c r="R165" s="141">
        <f>Q165*H165</f>
        <v>1.5003</v>
      </c>
      <c r="S165" s="141">
        <v>0</v>
      </c>
      <c r="T165" s="142">
        <f>S165*H165</f>
        <v>0</v>
      </c>
      <c r="AR165" s="143" t="s">
        <v>148</v>
      </c>
      <c r="AT165" s="143" t="s">
        <v>143</v>
      </c>
      <c r="AU165" s="143" t="s">
        <v>88</v>
      </c>
      <c r="AY165" s="16" t="s">
        <v>141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148</v>
      </c>
      <c r="BM165" s="143" t="s">
        <v>621</v>
      </c>
    </row>
    <row r="166" spans="2:47" s="1" customFormat="1" ht="19.5">
      <c r="B166" s="31"/>
      <c r="D166" s="145" t="s">
        <v>150</v>
      </c>
      <c r="F166" s="146" t="s">
        <v>622</v>
      </c>
      <c r="I166" s="147"/>
      <c r="L166" s="31"/>
      <c r="M166" s="148"/>
      <c r="T166" s="55"/>
      <c r="AT166" s="16" t="s">
        <v>150</v>
      </c>
      <c r="AU166" s="16" t="s">
        <v>88</v>
      </c>
    </row>
    <row r="167" spans="2:47" s="1" customFormat="1" ht="11.25">
      <c r="B167" s="31"/>
      <c r="D167" s="149" t="s">
        <v>152</v>
      </c>
      <c r="F167" s="150" t="s">
        <v>623</v>
      </c>
      <c r="I167" s="147"/>
      <c r="L167" s="31"/>
      <c r="M167" s="148"/>
      <c r="T167" s="55"/>
      <c r="AT167" s="16" t="s">
        <v>152</v>
      </c>
      <c r="AU167" s="16" t="s">
        <v>88</v>
      </c>
    </row>
    <row r="168" spans="2:51" s="12" customFormat="1" ht="11.25">
      <c r="B168" s="151"/>
      <c r="D168" s="145" t="s">
        <v>154</v>
      </c>
      <c r="E168" s="152" t="s">
        <v>1</v>
      </c>
      <c r="F168" s="153" t="s">
        <v>624</v>
      </c>
      <c r="H168" s="152" t="s">
        <v>1</v>
      </c>
      <c r="I168" s="154"/>
      <c r="L168" s="151"/>
      <c r="M168" s="155"/>
      <c r="T168" s="156"/>
      <c r="AT168" s="152" t="s">
        <v>154</v>
      </c>
      <c r="AU168" s="152" t="s">
        <v>88</v>
      </c>
      <c r="AV168" s="12" t="s">
        <v>86</v>
      </c>
      <c r="AW168" s="12" t="s">
        <v>33</v>
      </c>
      <c r="AX168" s="12" t="s">
        <v>78</v>
      </c>
      <c r="AY168" s="152" t="s">
        <v>141</v>
      </c>
    </row>
    <row r="169" spans="2:51" s="13" customFormat="1" ht="11.25">
      <c r="B169" s="157"/>
      <c r="D169" s="145" t="s">
        <v>154</v>
      </c>
      <c r="E169" s="158" t="s">
        <v>1</v>
      </c>
      <c r="F169" s="159" t="s">
        <v>625</v>
      </c>
      <c r="H169" s="160">
        <v>5</v>
      </c>
      <c r="I169" s="161"/>
      <c r="L169" s="157"/>
      <c r="M169" s="162"/>
      <c r="T169" s="163"/>
      <c r="AT169" s="158" t="s">
        <v>154</v>
      </c>
      <c r="AU169" s="158" t="s">
        <v>88</v>
      </c>
      <c r="AV169" s="13" t="s">
        <v>88</v>
      </c>
      <c r="AW169" s="13" t="s">
        <v>33</v>
      </c>
      <c r="AX169" s="13" t="s">
        <v>78</v>
      </c>
      <c r="AY169" s="158" t="s">
        <v>141</v>
      </c>
    </row>
    <row r="170" spans="2:51" s="14" customFormat="1" ht="11.25">
      <c r="B170" s="164"/>
      <c r="D170" s="145" t="s">
        <v>154</v>
      </c>
      <c r="E170" s="165" t="s">
        <v>1</v>
      </c>
      <c r="F170" s="166" t="s">
        <v>160</v>
      </c>
      <c r="H170" s="167">
        <v>5</v>
      </c>
      <c r="I170" s="168"/>
      <c r="L170" s="164"/>
      <c r="M170" s="169"/>
      <c r="T170" s="170"/>
      <c r="AT170" s="165" t="s">
        <v>154</v>
      </c>
      <c r="AU170" s="165" t="s">
        <v>88</v>
      </c>
      <c r="AV170" s="14" t="s">
        <v>148</v>
      </c>
      <c r="AW170" s="14" t="s">
        <v>33</v>
      </c>
      <c r="AX170" s="14" t="s">
        <v>86</v>
      </c>
      <c r="AY170" s="165" t="s">
        <v>141</v>
      </c>
    </row>
    <row r="171" spans="2:65" s="1" customFormat="1" ht="24.2" customHeight="1">
      <c r="B171" s="131"/>
      <c r="C171" s="132" t="s">
        <v>198</v>
      </c>
      <c r="D171" s="132" t="s">
        <v>143</v>
      </c>
      <c r="E171" s="133" t="s">
        <v>626</v>
      </c>
      <c r="F171" s="134" t="s">
        <v>627</v>
      </c>
      <c r="G171" s="135" t="s">
        <v>231</v>
      </c>
      <c r="H171" s="136">
        <v>3</v>
      </c>
      <c r="I171" s="137"/>
      <c r="J171" s="138">
        <f>ROUND(I171*H171,2)</f>
        <v>0</v>
      </c>
      <c r="K171" s="134" t="s">
        <v>178</v>
      </c>
      <c r="L171" s="31"/>
      <c r="M171" s="139" t="s">
        <v>1</v>
      </c>
      <c r="N171" s="140" t="s">
        <v>43</v>
      </c>
      <c r="P171" s="141">
        <f>O171*H171</f>
        <v>0</v>
      </c>
      <c r="Q171" s="141">
        <v>1.348</v>
      </c>
      <c r="R171" s="141">
        <f>Q171*H171</f>
        <v>4.0440000000000005</v>
      </c>
      <c r="S171" s="141">
        <v>0</v>
      </c>
      <c r="T171" s="142">
        <f>S171*H171</f>
        <v>0</v>
      </c>
      <c r="AR171" s="143" t="s">
        <v>148</v>
      </c>
      <c r="AT171" s="143" t="s">
        <v>143</v>
      </c>
      <c r="AU171" s="143" t="s">
        <v>88</v>
      </c>
      <c r="AY171" s="16" t="s">
        <v>141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86</v>
      </c>
      <c r="BK171" s="144">
        <f>ROUND(I171*H171,2)</f>
        <v>0</v>
      </c>
      <c r="BL171" s="16" t="s">
        <v>148</v>
      </c>
      <c r="BM171" s="143" t="s">
        <v>628</v>
      </c>
    </row>
    <row r="172" spans="2:47" s="1" customFormat="1" ht="29.25">
      <c r="B172" s="31"/>
      <c r="D172" s="145" t="s">
        <v>150</v>
      </c>
      <c r="F172" s="146" t="s">
        <v>629</v>
      </c>
      <c r="I172" s="147"/>
      <c r="L172" s="31"/>
      <c r="M172" s="148"/>
      <c r="T172" s="55"/>
      <c r="AT172" s="16" t="s">
        <v>150</v>
      </c>
      <c r="AU172" s="16" t="s">
        <v>88</v>
      </c>
    </row>
    <row r="173" spans="2:51" s="12" customFormat="1" ht="33.75">
      <c r="B173" s="151"/>
      <c r="D173" s="145" t="s">
        <v>154</v>
      </c>
      <c r="E173" s="152" t="s">
        <v>1</v>
      </c>
      <c r="F173" s="153" t="s">
        <v>630</v>
      </c>
      <c r="H173" s="152" t="s">
        <v>1</v>
      </c>
      <c r="I173" s="154"/>
      <c r="L173" s="151"/>
      <c r="M173" s="155"/>
      <c r="T173" s="156"/>
      <c r="AT173" s="152" t="s">
        <v>154</v>
      </c>
      <c r="AU173" s="152" t="s">
        <v>88</v>
      </c>
      <c r="AV173" s="12" t="s">
        <v>86</v>
      </c>
      <c r="AW173" s="12" t="s">
        <v>33</v>
      </c>
      <c r="AX173" s="12" t="s">
        <v>78</v>
      </c>
      <c r="AY173" s="152" t="s">
        <v>141</v>
      </c>
    </row>
    <row r="174" spans="2:51" s="13" customFormat="1" ht="11.25">
      <c r="B174" s="157"/>
      <c r="D174" s="145" t="s">
        <v>154</v>
      </c>
      <c r="E174" s="158" t="s">
        <v>1</v>
      </c>
      <c r="F174" s="159" t="s">
        <v>631</v>
      </c>
      <c r="H174" s="160">
        <v>3</v>
      </c>
      <c r="I174" s="161"/>
      <c r="L174" s="157"/>
      <c r="M174" s="162"/>
      <c r="T174" s="163"/>
      <c r="AT174" s="158" t="s">
        <v>154</v>
      </c>
      <c r="AU174" s="158" t="s">
        <v>88</v>
      </c>
      <c r="AV174" s="13" t="s">
        <v>88</v>
      </c>
      <c r="AW174" s="13" t="s">
        <v>33</v>
      </c>
      <c r="AX174" s="13" t="s">
        <v>78</v>
      </c>
      <c r="AY174" s="158" t="s">
        <v>141</v>
      </c>
    </row>
    <row r="175" spans="2:51" s="14" customFormat="1" ht="11.25">
      <c r="B175" s="164"/>
      <c r="D175" s="145" t="s">
        <v>154</v>
      </c>
      <c r="E175" s="165" t="s">
        <v>1</v>
      </c>
      <c r="F175" s="166" t="s">
        <v>160</v>
      </c>
      <c r="H175" s="167">
        <v>3</v>
      </c>
      <c r="I175" s="168"/>
      <c r="L175" s="164"/>
      <c r="M175" s="169"/>
      <c r="T175" s="170"/>
      <c r="AT175" s="165" t="s">
        <v>154</v>
      </c>
      <c r="AU175" s="165" t="s">
        <v>88</v>
      </c>
      <c r="AV175" s="14" t="s">
        <v>148</v>
      </c>
      <c r="AW175" s="14" t="s">
        <v>33</v>
      </c>
      <c r="AX175" s="14" t="s">
        <v>86</v>
      </c>
      <c r="AY175" s="165" t="s">
        <v>141</v>
      </c>
    </row>
    <row r="176" spans="2:65" s="1" customFormat="1" ht="33" customHeight="1">
      <c r="B176" s="131"/>
      <c r="C176" s="132" t="s">
        <v>207</v>
      </c>
      <c r="D176" s="132" t="s">
        <v>143</v>
      </c>
      <c r="E176" s="133" t="s">
        <v>632</v>
      </c>
      <c r="F176" s="134" t="s">
        <v>633</v>
      </c>
      <c r="G176" s="135" t="s">
        <v>231</v>
      </c>
      <c r="H176" s="136">
        <v>10</v>
      </c>
      <c r="I176" s="137"/>
      <c r="J176" s="138">
        <f>ROUND(I176*H176,2)</f>
        <v>0</v>
      </c>
      <c r="K176" s="134" t="s">
        <v>147</v>
      </c>
      <c r="L176" s="31"/>
      <c r="M176" s="139" t="s">
        <v>1</v>
      </c>
      <c r="N176" s="140" t="s">
        <v>43</v>
      </c>
      <c r="P176" s="141">
        <f>O176*H176</f>
        <v>0</v>
      </c>
      <c r="Q176" s="141">
        <v>0.04496</v>
      </c>
      <c r="R176" s="141">
        <f>Q176*H176</f>
        <v>0.4496</v>
      </c>
      <c r="S176" s="141">
        <v>0</v>
      </c>
      <c r="T176" s="142">
        <f>S176*H176</f>
        <v>0</v>
      </c>
      <c r="AR176" s="143" t="s">
        <v>148</v>
      </c>
      <c r="AT176" s="143" t="s">
        <v>143</v>
      </c>
      <c r="AU176" s="143" t="s">
        <v>88</v>
      </c>
      <c r="AY176" s="16" t="s">
        <v>141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148</v>
      </c>
      <c r="BM176" s="143" t="s">
        <v>634</v>
      </c>
    </row>
    <row r="177" spans="2:47" s="1" customFormat="1" ht="29.25">
      <c r="B177" s="31"/>
      <c r="D177" s="145" t="s">
        <v>150</v>
      </c>
      <c r="F177" s="146" t="s">
        <v>635</v>
      </c>
      <c r="I177" s="147"/>
      <c r="L177" s="31"/>
      <c r="M177" s="148"/>
      <c r="T177" s="55"/>
      <c r="AT177" s="16" t="s">
        <v>150</v>
      </c>
      <c r="AU177" s="16" t="s">
        <v>88</v>
      </c>
    </row>
    <row r="178" spans="2:47" s="1" customFormat="1" ht="11.25">
      <c r="B178" s="31"/>
      <c r="D178" s="149" t="s">
        <v>152</v>
      </c>
      <c r="F178" s="150" t="s">
        <v>636</v>
      </c>
      <c r="I178" s="147"/>
      <c r="L178" s="31"/>
      <c r="M178" s="148"/>
      <c r="T178" s="55"/>
      <c r="AT178" s="16" t="s">
        <v>152</v>
      </c>
      <c r="AU178" s="16" t="s">
        <v>88</v>
      </c>
    </row>
    <row r="179" spans="2:51" s="12" customFormat="1" ht="11.25">
      <c r="B179" s="151"/>
      <c r="D179" s="145" t="s">
        <v>154</v>
      </c>
      <c r="E179" s="152" t="s">
        <v>1</v>
      </c>
      <c r="F179" s="153" t="s">
        <v>637</v>
      </c>
      <c r="H179" s="152" t="s">
        <v>1</v>
      </c>
      <c r="I179" s="154"/>
      <c r="L179" s="151"/>
      <c r="M179" s="155"/>
      <c r="T179" s="156"/>
      <c r="AT179" s="152" t="s">
        <v>154</v>
      </c>
      <c r="AU179" s="152" t="s">
        <v>88</v>
      </c>
      <c r="AV179" s="12" t="s">
        <v>86</v>
      </c>
      <c r="AW179" s="12" t="s">
        <v>33</v>
      </c>
      <c r="AX179" s="12" t="s">
        <v>78</v>
      </c>
      <c r="AY179" s="152" t="s">
        <v>141</v>
      </c>
    </row>
    <row r="180" spans="2:51" s="13" customFormat="1" ht="11.25">
      <c r="B180" s="157"/>
      <c r="D180" s="145" t="s">
        <v>154</v>
      </c>
      <c r="E180" s="158" t="s">
        <v>1</v>
      </c>
      <c r="F180" s="159" t="s">
        <v>638</v>
      </c>
      <c r="H180" s="160">
        <v>10</v>
      </c>
      <c r="I180" s="161"/>
      <c r="L180" s="157"/>
      <c r="M180" s="162"/>
      <c r="T180" s="163"/>
      <c r="AT180" s="158" t="s">
        <v>154</v>
      </c>
      <c r="AU180" s="158" t="s">
        <v>88</v>
      </c>
      <c r="AV180" s="13" t="s">
        <v>88</v>
      </c>
      <c r="AW180" s="13" t="s">
        <v>33</v>
      </c>
      <c r="AX180" s="13" t="s">
        <v>78</v>
      </c>
      <c r="AY180" s="158" t="s">
        <v>141</v>
      </c>
    </row>
    <row r="181" spans="2:51" s="14" customFormat="1" ht="11.25">
      <c r="B181" s="164"/>
      <c r="D181" s="145" t="s">
        <v>154</v>
      </c>
      <c r="E181" s="165" t="s">
        <v>1</v>
      </c>
      <c r="F181" s="166" t="s">
        <v>160</v>
      </c>
      <c r="H181" s="167">
        <v>10</v>
      </c>
      <c r="I181" s="168"/>
      <c r="L181" s="164"/>
      <c r="M181" s="169"/>
      <c r="T181" s="170"/>
      <c r="AT181" s="165" t="s">
        <v>154</v>
      </c>
      <c r="AU181" s="165" t="s">
        <v>88</v>
      </c>
      <c r="AV181" s="14" t="s">
        <v>148</v>
      </c>
      <c r="AW181" s="14" t="s">
        <v>33</v>
      </c>
      <c r="AX181" s="14" t="s">
        <v>86</v>
      </c>
      <c r="AY181" s="165" t="s">
        <v>141</v>
      </c>
    </row>
    <row r="182" spans="2:63" s="11" customFormat="1" ht="22.9" customHeight="1">
      <c r="B182" s="119"/>
      <c r="D182" s="120" t="s">
        <v>77</v>
      </c>
      <c r="E182" s="129" t="s">
        <v>190</v>
      </c>
      <c r="F182" s="129" t="s">
        <v>339</v>
      </c>
      <c r="I182" s="122"/>
      <c r="J182" s="130">
        <f>BK182</f>
        <v>0</v>
      </c>
      <c r="L182" s="119"/>
      <c r="M182" s="124"/>
      <c r="P182" s="125">
        <f>SUM(P183:P188)</f>
        <v>0</v>
      </c>
      <c r="R182" s="125">
        <f>SUM(R183:R188)</f>
        <v>2.977068</v>
      </c>
      <c r="T182" s="126">
        <f>SUM(T183:T188)</f>
        <v>0</v>
      </c>
      <c r="AR182" s="120" t="s">
        <v>140</v>
      </c>
      <c r="AT182" s="127" t="s">
        <v>77</v>
      </c>
      <c r="AU182" s="127" t="s">
        <v>86</v>
      </c>
      <c r="AY182" s="120" t="s">
        <v>141</v>
      </c>
      <c r="BK182" s="128">
        <f>SUM(BK183:BK188)</f>
        <v>0</v>
      </c>
    </row>
    <row r="183" spans="2:65" s="1" customFormat="1" ht="24.2" customHeight="1">
      <c r="B183" s="131"/>
      <c r="C183" s="132" t="s">
        <v>214</v>
      </c>
      <c r="D183" s="132" t="s">
        <v>143</v>
      </c>
      <c r="E183" s="133" t="s">
        <v>341</v>
      </c>
      <c r="F183" s="134" t="s">
        <v>342</v>
      </c>
      <c r="G183" s="135" t="s">
        <v>231</v>
      </c>
      <c r="H183" s="136">
        <v>22.6</v>
      </c>
      <c r="I183" s="137"/>
      <c r="J183" s="138">
        <f>ROUND(I183*H183,2)</f>
        <v>0</v>
      </c>
      <c r="K183" s="134" t="s">
        <v>147</v>
      </c>
      <c r="L183" s="31"/>
      <c r="M183" s="139" t="s">
        <v>1</v>
      </c>
      <c r="N183" s="140" t="s">
        <v>43</v>
      </c>
      <c r="P183" s="141">
        <f>O183*H183</f>
        <v>0</v>
      </c>
      <c r="Q183" s="141">
        <v>0.09153</v>
      </c>
      <c r="R183" s="141">
        <f>Q183*H183</f>
        <v>2.068578</v>
      </c>
      <c r="S183" s="141">
        <v>0</v>
      </c>
      <c r="T183" s="142">
        <f>S183*H183</f>
        <v>0</v>
      </c>
      <c r="AR183" s="143" t="s">
        <v>148</v>
      </c>
      <c r="AT183" s="143" t="s">
        <v>143</v>
      </c>
      <c r="AU183" s="143" t="s">
        <v>88</v>
      </c>
      <c r="AY183" s="16" t="s">
        <v>141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86</v>
      </c>
      <c r="BK183" s="144">
        <f>ROUND(I183*H183,2)</f>
        <v>0</v>
      </c>
      <c r="BL183" s="16" t="s">
        <v>148</v>
      </c>
      <c r="BM183" s="143" t="s">
        <v>639</v>
      </c>
    </row>
    <row r="184" spans="2:47" s="1" customFormat="1" ht="29.25">
      <c r="B184" s="31"/>
      <c r="D184" s="145" t="s">
        <v>150</v>
      </c>
      <c r="F184" s="146" t="s">
        <v>344</v>
      </c>
      <c r="I184" s="147"/>
      <c r="L184" s="31"/>
      <c r="M184" s="148"/>
      <c r="T184" s="55"/>
      <c r="AT184" s="16" t="s">
        <v>150</v>
      </c>
      <c r="AU184" s="16" t="s">
        <v>88</v>
      </c>
    </row>
    <row r="185" spans="2:47" s="1" customFormat="1" ht="11.25">
      <c r="B185" s="31"/>
      <c r="D185" s="149" t="s">
        <v>152</v>
      </c>
      <c r="F185" s="150" t="s">
        <v>345</v>
      </c>
      <c r="I185" s="147"/>
      <c r="L185" s="31"/>
      <c r="M185" s="148"/>
      <c r="T185" s="55"/>
      <c r="AT185" s="16" t="s">
        <v>152</v>
      </c>
      <c r="AU185" s="16" t="s">
        <v>88</v>
      </c>
    </row>
    <row r="186" spans="2:65" s="1" customFormat="1" ht="33" customHeight="1">
      <c r="B186" s="131"/>
      <c r="C186" s="132" t="s">
        <v>220</v>
      </c>
      <c r="D186" s="132" t="s">
        <v>143</v>
      </c>
      <c r="E186" s="133" t="s">
        <v>640</v>
      </c>
      <c r="F186" s="134" t="s">
        <v>641</v>
      </c>
      <c r="G186" s="135" t="s">
        <v>231</v>
      </c>
      <c r="H186" s="136">
        <v>16.5</v>
      </c>
      <c r="I186" s="137"/>
      <c r="J186" s="138">
        <f>ROUND(I186*H186,2)</f>
        <v>0</v>
      </c>
      <c r="K186" s="134" t="s">
        <v>147</v>
      </c>
      <c r="L186" s="31"/>
      <c r="M186" s="139" t="s">
        <v>1</v>
      </c>
      <c r="N186" s="140" t="s">
        <v>43</v>
      </c>
      <c r="P186" s="141">
        <f>O186*H186</f>
        <v>0</v>
      </c>
      <c r="Q186" s="141">
        <v>0.05506</v>
      </c>
      <c r="R186" s="141">
        <f>Q186*H186</f>
        <v>0.90849</v>
      </c>
      <c r="S186" s="141">
        <v>0</v>
      </c>
      <c r="T186" s="142">
        <f>S186*H186</f>
        <v>0</v>
      </c>
      <c r="AR186" s="143" t="s">
        <v>148</v>
      </c>
      <c r="AT186" s="143" t="s">
        <v>143</v>
      </c>
      <c r="AU186" s="143" t="s">
        <v>88</v>
      </c>
      <c r="AY186" s="16" t="s">
        <v>141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86</v>
      </c>
      <c r="BK186" s="144">
        <f>ROUND(I186*H186,2)</f>
        <v>0</v>
      </c>
      <c r="BL186" s="16" t="s">
        <v>148</v>
      </c>
      <c r="BM186" s="143" t="s">
        <v>642</v>
      </c>
    </row>
    <row r="187" spans="2:47" s="1" customFormat="1" ht="29.25">
      <c r="B187" s="31"/>
      <c r="D187" s="145" t="s">
        <v>150</v>
      </c>
      <c r="F187" s="146" t="s">
        <v>643</v>
      </c>
      <c r="I187" s="147"/>
      <c r="L187" s="31"/>
      <c r="M187" s="148"/>
      <c r="T187" s="55"/>
      <c r="AT187" s="16" t="s">
        <v>150</v>
      </c>
      <c r="AU187" s="16" t="s">
        <v>88</v>
      </c>
    </row>
    <row r="188" spans="2:47" s="1" customFormat="1" ht="11.25">
      <c r="B188" s="31"/>
      <c r="D188" s="149" t="s">
        <v>152</v>
      </c>
      <c r="F188" s="150" t="s">
        <v>644</v>
      </c>
      <c r="I188" s="147"/>
      <c r="L188" s="31"/>
      <c r="M188" s="148"/>
      <c r="T188" s="55"/>
      <c r="AT188" s="16" t="s">
        <v>152</v>
      </c>
      <c r="AU188" s="16" t="s">
        <v>88</v>
      </c>
    </row>
    <row r="189" spans="2:63" s="11" customFormat="1" ht="22.9" customHeight="1">
      <c r="B189" s="119"/>
      <c r="D189" s="120" t="s">
        <v>77</v>
      </c>
      <c r="E189" s="129" t="s">
        <v>214</v>
      </c>
      <c r="F189" s="129" t="s">
        <v>394</v>
      </c>
      <c r="I189" s="122"/>
      <c r="J189" s="130">
        <f>BK189</f>
        <v>0</v>
      </c>
      <c r="L189" s="119"/>
      <c r="M189" s="124"/>
      <c r="P189" s="125">
        <f>SUM(P190:P213)</f>
        <v>0</v>
      </c>
      <c r="R189" s="125">
        <f>SUM(R190:R213)</f>
        <v>0</v>
      </c>
      <c r="T189" s="126">
        <f>SUM(T190:T213)</f>
        <v>4.6134</v>
      </c>
      <c r="AR189" s="120" t="s">
        <v>140</v>
      </c>
      <c r="AT189" s="127" t="s">
        <v>77</v>
      </c>
      <c r="AU189" s="127" t="s">
        <v>86</v>
      </c>
      <c r="AY189" s="120" t="s">
        <v>141</v>
      </c>
      <c r="BK189" s="128">
        <f>SUM(BK190:BK213)</f>
        <v>0</v>
      </c>
    </row>
    <row r="190" spans="2:65" s="1" customFormat="1" ht="24.2" customHeight="1">
      <c r="B190" s="131"/>
      <c r="C190" s="132" t="s">
        <v>228</v>
      </c>
      <c r="D190" s="132" t="s">
        <v>143</v>
      </c>
      <c r="E190" s="133" t="s">
        <v>645</v>
      </c>
      <c r="F190" s="134" t="s">
        <v>646</v>
      </c>
      <c r="G190" s="135" t="s">
        <v>231</v>
      </c>
      <c r="H190" s="136">
        <v>16.5</v>
      </c>
      <c r="I190" s="137"/>
      <c r="J190" s="138">
        <f>ROUND(I190*H190,2)</f>
        <v>0</v>
      </c>
      <c r="K190" s="134" t="s">
        <v>147</v>
      </c>
      <c r="L190" s="31"/>
      <c r="M190" s="139" t="s">
        <v>1</v>
      </c>
      <c r="N190" s="140" t="s">
        <v>43</v>
      </c>
      <c r="P190" s="141">
        <f>O190*H190</f>
        <v>0</v>
      </c>
      <c r="Q190" s="141">
        <v>0</v>
      </c>
      <c r="R190" s="141">
        <f>Q190*H190</f>
        <v>0</v>
      </c>
      <c r="S190" s="141">
        <v>0.018</v>
      </c>
      <c r="T190" s="142">
        <f>S190*H190</f>
        <v>0.297</v>
      </c>
      <c r="AR190" s="143" t="s">
        <v>148</v>
      </c>
      <c r="AT190" s="143" t="s">
        <v>143</v>
      </c>
      <c r="AU190" s="143" t="s">
        <v>88</v>
      </c>
      <c r="AY190" s="16" t="s">
        <v>141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86</v>
      </c>
      <c r="BK190" s="144">
        <f>ROUND(I190*H190,2)</f>
        <v>0</v>
      </c>
      <c r="BL190" s="16" t="s">
        <v>148</v>
      </c>
      <c r="BM190" s="143" t="s">
        <v>647</v>
      </c>
    </row>
    <row r="191" spans="2:47" s="1" customFormat="1" ht="39">
      <c r="B191" s="31"/>
      <c r="D191" s="145" t="s">
        <v>150</v>
      </c>
      <c r="F191" s="146" t="s">
        <v>648</v>
      </c>
      <c r="I191" s="147"/>
      <c r="L191" s="31"/>
      <c r="M191" s="148"/>
      <c r="T191" s="55"/>
      <c r="AT191" s="16" t="s">
        <v>150</v>
      </c>
      <c r="AU191" s="16" t="s">
        <v>88</v>
      </c>
    </row>
    <row r="192" spans="2:47" s="1" customFormat="1" ht="11.25">
      <c r="B192" s="31"/>
      <c r="D192" s="149" t="s">
        <v>152</v>
      </c>
      <c r="F192" s="150" t="s">
        <v>649</v>
      </c>
      <c r="I192" s="147"/>
      <c r="L192" s="31"/>
      <c r="M192" s="148"/>
      <c r="T192" s="55"/>
      <c r="AT192" s="16" t="s">
        <v>152</v>
      </c>
      <c r="AU192" s="16" t="s">
        <v>88</v>
      </c>
    </row>
    <row r="193" spans="2:51" s="13" customFormat="1" ht="11.25">
      <c r="B193" s="157"/>
      <c r="D193" s="145" t="s">
        <v>154</v>
      </c>
      <c r="E193" s="158" t="s">
        <v>1</v>
      </c>
      <c r="F193" s="159" t="s">
        <v>650</v>
      </c>
      <c r="H193" s="160">
        <v>16.5</v>
      </c>
      <c r="I193" s="161"/>
      <c r="L193" s="157"/>
      <c r="M193" s="162"/>
      <c r="T193" s="163"/>
      <c r="AT193" s="158" t="s">
        <v>154</v>
      </c>
      <c r="AU193" s="158" t="s">
        <v>88</v>
      </c>
      <c r="AV193" s="13" t="s">
        <v>88</v>
      </c>
      <c r="AW193" s="13" t="s">
        <v>33</v>
      </c>
      <c r="AX193" s="13" t="s">
        <v>78</v>
      </c>
      <c r="AY193" s="158" t="s">
        <v>141</v>
      </c>
    </row>
    <row r="194" spans="2:51" s="14" customFormat="1" ht="11.25">
      <c r="B194" s="164"/>
      <c r="D194" s="145" t="s">
        <v>154</v>
      </c>
      <c r="E194" s="165" t="s">
        <v>1</v>
      </c>
      <c r="F194" s="166" t="s">
        <v>160</v>
      </c>
      <c r="H194" s="167">
        <v>16.5</v>
      </c>
      <c r="I194" s="168"/>
      <c r="L194" s="164"/>
      <c r="M194" s="169"/>
      <c r="T194" s="170"/>
      <c r="AT194" s="165" t="s">
        <v>154</v>
      </c>
      <c r="AU194" s="165" t="s">
        <v>88</v>
      </c>
      <c r="AV194" s="14" t="s">
        <v>148</v>
      </c>
      <c r="AW194" s="14" t="s">
        <v>33</v>
      </c>
      <c r="AX194" s="14" t="s">
        <v>86</v>
      </c>
      <c r="AY194" s="165" t="s">
        <v>141</v>
      </c>
    </row>
    <row r="195" spans="2:65" s="1" customFormat="1" ht="21.75" customHeight="1">
      <c r="B195" s="131"/>
      <c r="C195" s="132" t="s">
        <v>8</v>
      </c>
      <c r="D195" s="132" t="s">
        <v>143</v>
      </c>
      <c r="E195" s="133" t="s">
        <v>526</v>
      </c>
      <c r="F195" s="134" t="s">
        <v>527</v>
      </c>
      <c r="G195" s="135" t="s">
        <v>231</v>
      </c>
      <c r="H195" s="136">
        <v>22.6</v>
      </c>
      <c r="I195" s="137"/>
      <c r="J195" s="138">
        <f>ROUND(I195*H195,2)</f>
        <v>0</v>
      </c>
      <c r="K195" s="134" t="s">
        <v>147</v>
      </c>
      <c r="L195" s="31"/>
      <c r="M195" s="139" t="s">
        <v>1</v>
      </c>
      <c r="N195" s="140" t="s">
        <v>43</v>
      </c>
      <c r="P195" s="141">
        <f>O195*H195</f>
        <v>0</v>
      </c>
      <c r="Q195" s="141">
        <v>0</v>
      </c>
      <c r="R195" s="141">
        <f>Q195*H195</f>
        <v>0</v>
      </c>
      <c r="S195" s="141">
        <v>0.014</v>
      </c>
      <c r="T195" s="142">
        <f>S195*H195</f>
        <v>0.3164</v>
      </c>
      <c r="AR195" s="143" t="s">
        <v>148</v>
      </c>
      <c r="AT195" s="143" t="s">
        <v>143</v>
      </c>
      <c r="AU195" s="143" t="s">
        <v>88</v>
      </c>
      <c r="AY195" s="16" t="s">
        <v>141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86</v>
      </c>
      <c r="BK195" s="144">
        <f>ROUND(I195*H195,2)</f>
        <v>0</v>
      </c>
      <c r="BL195" s="16" t="s">
        <v>148</v>
      </c>
      <c r="BM195" s="143" t="s">
        <v>651</v>
      </c>
    </row>
    <row r="196" spans="2:47" s="1" customFormat="1" ht="39">
      <c r="B196" s="31"/>
      <c r="D196" s="145" t="s">
        <v>150</v>
      </c>
      <c r="F196" s="146" t="s">
        <v>529</v>
      </c>
      <c r="I196" s="147"/>
      <c r="L196" s="31"/>
      <c r="M196" s="148"/>
      <c r="T196" s="55"/>
      <c r="AT196" s="16" t="s">
        <v>150</v>
      </c>
      <c r="AU196" s="16" t="s">
        <v>88</v>
      </c>
    </row>
    <row r="197" spans="2:47" s="1" customFormat="1" ht="11.25">
      <c r="B197" s="31"/>
      <c r="D197" s="149" t="s">
        <v>152</v>
      </c>
      <c r="F197" s="150" t="s">
        <v>530</v>
      </c>
      <c r="I197" s="147"/>
      <c r="L197" s="31"/>
      <c r="M197" s="148"/>
      <c r="T197" s="55"/>
      <c r="AT197" s="16" t="s">
        <v>152</v>
      </c>
      <c r="AU197" s="16" t="s">
        <v>88</v>
      </c>
    </row>
    <row r="198" spans="2:51" s="13" customFormat="1" ht="11.25">
      <c r="B198" s="157"/>
      <c r="D198" s="145" t="s">
        <v>154</v>
      </c>
      <c r="E198" s="158" t="s">
        <v>1</v>
      </c>
      <c r="F198" s="159" t="s">
        <v>652</v>
      </c>
      <c r="H198" s="160">
        <v>22.6</v>
      </c>
      <c r="I198" s="161"/>
      <c r="L198" s="157"/>
      <c r="M198" s="162"/>
      <c r="T198" s="163"/>
      <c r="AT198" s="158" t="s">
        <v>154</v>
      </c>
      <c r="AU198" s="158" t="s">
        <v>88</v>
      </c>
      <c r="AV198" s="13" t="s">
        <v>88</v>
      </c>
      <c r="AW198" s="13" t="s">
        <v>33</v>
      </c>
      <c r="AX198" s="13" t="s">
        <v>78</v>
      </c>
      <c r="AY198" s="158" t="s">
        <v>141</v>
      </c>
    </row>
    <row r="199" spans="2:51" s="14" customFormat="1" ht="11.25">
      <c r="B199" s="164"/>
      <c r="D199" s="145" t="s">
        <v>154</v>
      </c>
      <c r="E199" s="165" t="s">
        <v>1</v>
      </c>
      <c r="F199" s="166" t="s">
        <v>160</v>
      </c>
      <c r="H199" s="167">
        <v>22.6</v>
      </c>
      <c r="I199" s="168"/>
      <c r="L199" s="164"/>
      <c r="M199" s="169"/>
      <c r="T199" s="170"/>
      <c r="AT199" s="165" t="s">
        <v>154</v>
      </c>
      <c r="AU199" s="165" t="s">
        <v>88</v>
      </c>
      <c r="AV199" s="14" t="s">
        <v>148</v>
      </c>
      <c r="AW199" s="14" t="s">
        <v>33</v>
      </c>
      <c r="AX199" s="14" t="s">
        <v>86</v>
      </c>
      <c r="AY199" s="165" t="s">
        <v>141</v>
      </c>
    </row>
    <row r="200" spans="2:65" s="1" customFormat="1" ht="16.5" customHeight="1">
      <c r="B200" s="131"/>
      <c r="C200" s="132" t="s">
        <v>242</v>
      </c>
      <c r="D200" s="132" t="s">
        <v>143</v>
      </c>
      <c r="E200" s="133" t="s">
        <v>653</v>
      </c>
      <c r="F200" s="134" t="s">
        <v>654</v>
      </c>
      <c r="G200" s="135" t="s">
        <v>146</v>
      </c>
      <c r="H200" s="136">
        <v>2</v>
      </c>
      <c r="I200" s="137"/>
      <c r="J200" s="138">
        <f>ROUND(I200*H200,2)</f>
        <v>0</v>
      </c>
      <c r="K200" s="134" t="s">
        <v>147</v>
      </c>
      <c r="L200" s="31"/>
      <c r="M200" s="139" t="s">
        <v>1</v>
      </c>
      <c r="N200" s="140" t="s">
        <v>43</v>
      </c>
      <c r="P200" s="141">
        <f>O200*H200</f>
        <v>0</v>
      </c>
      <c r="Q200" s="141">
        <v>0</v>
      </c>
      <c r="R200" s="141">
        <f>Q200*H200</f>
        <v>0</v>
      </c>
      <c r="S200" s="141">
        <v>2</v>
      </c>
      <c r="T200" s="142">
        <f>S200*H200</f>
        <v>4</v>
      </c>
      <c r="AR200" s="143" t="s">
        <v>148</v>
      </c>
      <c r="AT200" s="143" t="s">
        <v>143</v>
      </c>
      <c r="AU200" s="143" t="s">
        <v>88</v>
      </c>
      <c r="AY200" s="16" t="s">
        <v>141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148</v>
      </c>
      <c r="BM200" s="143" t="s">
        <v>655</v>
      </c>
    </row>
    <row r="201" spans="2:47" s="1" customFormat="1" ht="11.25">
      <c r="B201" s="31"/>
      <c r="D201" s="145" t="s">
        <v>150</v>
      </c>
      <c r="F201" s="146" t="s">
        <v>656</v>
      </c>
      <c r="I201" s="147"/>
      <c r="L201" s="31"/>
      <c r="M201" s="148"/>
      <c r="T201" s="55"/>
      <c r="AT201" s="16" t="s">
        <v>150</v>
      </c>
      <c r="AU201" s="16" t="s">
        <v>88</v>
      </c>
    </row>
    <row r="202" spans="2:47" s="1" customFormat="1" ht="11.25">
      <c r="B202" s="31"/>
      <c r="D202" s="149" t="s">
        <v>152</v>
      </c>
      <c r="F202" s="150" t="s">
        <v>657</v>
      </c>
      <c r="I202" s="147"/>
      <c r="L202" s="31"/>
      <c r="M202" s="148"/>
      <c r="T202" s="55"/>
      <c r="AT202" s="16" t="s">
        <v>152</v>
      </c>
      <c r="AU202" s="16" t="s">
        <v>88</v>
      </c>
    </row>
    <row r="203" spans="2:51" s="12" customFormat="1" ht="11.25">
      <c r="B203" s="151"/>
      <c r="D203" s="145" t="s">
        <v>154</v>
      </c>
      <c r="E203" s="152" t="s">
        <v>1</v>
      </c>
      <c r="F203" s="153" t="s">
        <v>658</v>
      </c>
      <c r="H203" s="152" t="s">
        <v>1</v>
      </c>
      <c r="I203" s="154"/>
      <c r="L203" s="151"/>
      <c r="M203" s="155"/>
      <c r="T203" s="156"/>
      <c r="AT203" s="152" t="s">
        <v>154</v>
      </c>
      <c r="AU203" s="152" t="s">
        <v>88</v>
      </c>
      <c r="AV203" s="12" t="s">
        <v>86</v>
      </c>
      <c r="AW203" s="12" t="s">
        <v>33</v>
      </c>
      <c r="AX203" s="12" t="s">
        <v>78</v>
      </c>
      <c r="AY203" s="152" t="s">
        <v>141</v>
      </c>
    </row>
    <row r="204" spans="2:51" s="13" customFormat="1" ht="11.25">
      <c r="B204" s="157"/>
      <c r="D204" s="145" t="s">
        <v>154</v>
      </c>
      <c r="E204" s="158" t="s">
        <v>1</v>
      </c>
      <c r="F204" s="159" t="s">
        <v>659</v>
      </c>
      <c r="H204" s="160">
        <v>2</v>
      </c>
      <c r="I204" s="161"/>
      <c r="L204" s="157"/>
      <c r="M204" s="162"/>
      <c r="T204" s="163"/>
      <c r="AT204" s="158" t="s">
        <v>154</v>
      </c>
      <c r="AU204" s="158" t="s">
        <v>88</v>
      </c>
      <c r="AV204" s="13" t="s">
        <v>88</v>
      </c>
      <c r="AW204" s="13" t="s">
        <v>33</v>
      </c>
      <c r="AX204" s="13" t="s">
        <v>78</v>
      </c>
      <c r="AY204" s="158" t="s">
        <v>141</v>
      </c>
    </row>
    <row r="205" spans="2:51" s="14" customFormat="1" ht="11.25">
      <c r="B205" s="164"/>
      <c r="D205" s="145" t="s">
        <v>154</v>
      </c>
      <c r="E205" s="165" t="s">
        <v>1</v>
      </c>
      <c r="F205" s="166" t="s">
        <v>160</v>
      </c>
      <c r="H205" s="167">
        <v>2</v>
      </c>
      <c r="I205" s="168"/>
      <c r="L205" s="164"/>
      <c r="M205" s="169"/>
      <c r="T205" s="170"/>
      <c r="AT205" s="165" t="s">
        <v>154</v>
      </c>
      <c r="AU205" s="165" t="s">
        <v>88</v>
      </c>
      <c r="AV205" s="14" t="s">
        <v>148</v>
      </c>
      <c r="AW205" s="14" t="s">
        <v>33</v>
      </c>
      <c r="AX205" s="14" t="s">
        <v>86</v>
      </c>
      <c r="AY205" s="165" t="s">
        <v>141</v>
      </c>
    </row>
    <row r="206" spans="2:65" s="1" customFormat="1" ht="24.2" customHeight="1">
      <c r="B206" s="131"/>
      <c r="C206" s="132" t="s">
        <v>250</v>
      </c>
      <c r="D206" s="132" t="s">
        <v>143</v>
      </c>
      <c r="E206" s="133" t="s">
        <v>426</v>
      </c>
      <c r="F206" s="134" t="s">
        <v>427</v>
      </c>
      <c r="G206" s="135" t="s">
        <v>231</v>
      </c>
      <c r="H206" s="136">
        <v>42.2</v>
      </c>
      <c r="I206" s="137"/>
      <c r="J206" s="138">
        <f>ROUND(I206*H206,2)</f>
        <v>0</v>
      </c>
      <c r="K206" s="134" t="s">
        <v>147</v>
      </c>
      <c r="L206" s="31"/>
      <c r="M206" s="139" t="s">
        <v>1</v>
      </c>
      <c r="N206" s="140" t="s">
        <v>43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148</v>
      </c>
      <c r="AT206" s="143" t="s">
        <v>143</v>
      </c>
      <c r="AU206" s="143" t="s">
        <v>88</v>
      </c>
      <c r="AY206" s="16" t="s">
        <v>141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86</v>
      </c>
      <c r="BK206" s="144">
        <f>ROUND(I206*H206,2)</f>
        <v>0</v>
      </c>
      <c r="BL206" s="16" t="s">
        <v>148</v>
      </c>
      <c r="BM206" s="143" t="s">
        <v>660</v>
      </c>
    </row>
    <row r="207" spans="2:47" s="1" customFormat="1" ht="11.25">
      <c r="B207" s="31"/>
      <c r="D207" s="145" t="s">
        <v>150</v>
      </c>
      <c r="F207" s="146" t="s">
        <v>427</v>
      </c>
      <c r="I207" s="147"/>
      <c r="L207" s="31"/>
      <c r="M207" s="148"/>
      <c r="T207" s="55"/>
      <c r="AT207" s="16" t="s">
        <v>150</v>
      </c>
      <c r="AU207" s="16" t="s">
        <v>88</v>
      </c>
    </row>
    <row r="208" spans="2:47" s="1" customFormat="1" ht="11.25">
      <c r="B208" s="31"/>
      <c r="D208" s="149" t="s">
        <v>152</v>
      </c>
      <c r="F208" s="150" t="s">
        <v>429</v>
      </c>
      <c r="I208" s="147"/>
      <c r="L208" s="31"/>
      <c r="M208" s="148"/>
      <c r="T208" s="55"/>
      <c r="AT208" s="16" t="s">
        <v>152</v>
      </c>
      <c r="AU208" s="16" t="s">
        <v>88</v>
      </c>
    </row>
    <row r="209" spans="2:51" s="12" customFormat="1" ht="11.25">
      <c r="B209" s="151"/>
      <c r="D209" s="145" t="s">
        <v>154</v>
      </c>
      <c r="E209" s="152" t="s">
        <v>1</v>
      </c>
      <c r="F209" s="153" t="s">
        <v>661</v>
      </c>
      <c r="H209" s="152" t="s">
        <v>1</v>
      </c>
      <c r="I209" s="154"/>
      <c r="L209" s="151"/>
      <c r="M209" s="155"/>
      <c r="T209" s="156"/>
      <c r="AT209" s="152" t="s">
        <v>154</v>
      </c>
      <c r="AU209" s="152" t="s">
        <v>88</v>
      </c>
      <c r="AV209" s="12" t="s">
        <v>86</v>
      </c>
      <c r="AW209" s="12" t="s">
        <v>33</v>
      </c>
      <c r="AX209" s="12" t="s">
        <v>78</v>
      </c>
      <c r="AY209" s="152" t="s">
        <v>141</v>
      </c>
    </row>
    <row r="210" spans="2:51" s="13" customFormat="1" ht="11.25">
      <c r="B210" s="157"/>
      <c r="D210" s="145" t="s">
        <v>154</v>
      </c>
      <c r="E210" s="158" t="s">
        <v>1</v>
      </c>
      <c r="F210" s="159" t="s">
        <v>662</v>
      </c>
      <c r="H210" s="160">
        <v>39.1</v>
      </c>
      <c r="I210" s="161"/>
      <c r="L210" s="157"/>
      <c r="M210" s="162"/>
      <c r="T210" s="163"/>
      <c r="AT210" s="158" t="s">
        <v>154</v>
      </c>
      <c r="AU210" s="158" t="s">
        <v>88</v>
      </c>
      <c r="AV210" s="13" t="s">
        <v>88</v>
      </c>
      <c r="AW210" s="13" t="s">
        <v>33</v>
      </c>
      <c r="AX210" s="13" t="s">
        <v>78</v>
      </c>
      <c r="AY210" s="158" t="s">
        <v>141</v>
      </c>
    </row>
    <row r="211" spans="2:51" s="12" customFormat="1" ht="11.25">
      <c r="B211" s="151"/>
      <c r="D211" s="145" t="s">
        <v>154</v>
      </c>
      <c r="E211" s="152" t="s">
        <v>1</v>
      </c>
      <c r="F211" s="153" t="s">
        <v>663</v>
      </c>
      <c r="H211" s="152" t="s">
        <v>1</v>
      </c>
      <c r="I211" s="154"/>
      <c r="L211" s="151"/>
      <c r="M211" s="155"/>
      <c r="T211" s="156"/>
      <c r="AT211" s="152" t="s">
        <v>154</v>
      </c>
      <c r="AU211" s="152" t="s">
        <v>88</v>
      </c>
      <c r="AV211" s="12" t="s">
        <v>86</v>
      </c>
      <c r="AW211" s="12" t="s">
        <v>33</v>
      </c>
      <c r="AX211" s="12" t="s">
        <v>78</v>
      </c>
      <c r="AY211" s="152" t="s">
        <v>141</v>
      </c>
    </row>
    <row r="212" spans="2:51" s="13" customFormat="1" ht="11.25">
      <c r="B212" s="157"/>
      <c r="D212" s="145" t="s">
        <v>154</v>
      </c>
      <c r="E212" s="158" t="s">
        <v>1</v>
      </c>
      <c r="F212" s="159" t="s">
        <v>664</v>
      </c>
      <c r="H212" s="160">
        <v>3.1</v>
      </c>
      <c r="I212" s="161"/>
      <c r="L212" s="157"/>
      <c r="M212" s="162"/>
      <c r="T212" s="163"/>
      <c r="AT212" s="158" t="s">
        <v>154</v>
      </c>
      <c r="AU212" s="158" t="s">
        <v>88</v>
      </c>
      <c r="AV212" s="13" t="s">
        <v>88</v>
      </c>
      <c r="AW212" s="13" t="s">
        <v>33</v>
      </c>
      <c r="AX212" s="13" t="s">
        <v>78</v>
      </c>
      <c r="AY212" s="158" t="s">
        <v>141</v>
      </c>
    </row>
    <row r="213" spans="2:51" s="14" customFormat="1" ht="11.25">
      <c r="B213" s="164"/>
      <c r="D213" s="145" t="s">
        <v>154</v>
      </c>
      <c r="E213" s="165" t="s">
        <v>1</v>
      </c>
      <c r="F213" s="166" t="s">
        <v>160</v>
      </c>
      <c r="H213" s="167">
        <v>42.2</v>
      </c>
      <c r="I213" s="168"/>
      <c r="L213" s="164"/>
      <c r="M213" s="169"/>
      <c r="T213" s="170"/>
      <c r="AT213" s="165" t="s">
        <v>154</v>
      </c>
      <c r="AU213" s="165" t="s">
        <v>88</v>
      </c>
      <c r="AV213" s="14" t="s">
        <v>148</v>
      </c>
      <c r="AW213" s="14" t="s">
        <v>33</v>
      </c>
      <c r="AX213" s="14" t="s">
        <v>86</v>
      </c>
      <c r="AY213" s="165" t="s">
        <v>141</v>
      </c>
    </row>
    <row r="214" spans="2:63" s="11" customFormat="1" ht="22.9" customHeight="1">
      <c r="B214" s="119"/>
      <c r="D214" s="120" t="s">
        <v>77</v>
      </c>
      <c r="E214" s="129" t="s">
        <v>446</v>
      </c>
      <c r="F214" s="129" t="s">
        <v>447</v>
      </c>
      <c r="I214" s="122"/>
      <c r="J214" s="130">
        <f>BK214</f>
        <v>0</v>
      </c>
      <c r="L214" s="119"/>
      <c r="M214" s="124"/>
      <c r="P214" s="125">
        <f>SUM(P215:P252)</f>
        <v>0</v>
      </c>
      <c r="R214" s="125">
        <f>SUM(R215:R252)</f>
        <v>0</v>
      </c>
      <c r="T214" s="126">
        <f>SUM(T215:T252)</f>
        <v>0</v>
      </c>
      <c r="AR214" s="120" t="s">
        <v>140</v>
      </c>
      <c r="AT214" s="127" t="s">
        <v>77</v>
      </c>
      <c r="AU214" s="127" t="s">
        <v>86</v>
      </c>
      <c r="AY214" s="120" t="s">
        <v>141</v>
      </c>
      <c r="BK214" s="128">
        <f>SUM(BK215:BK252)</f>
        <v>0</v>
      </c>
    </row>
    <row r="215" spans="2:65" s="1" customFormat="1" ht="37.9" customHeight="1">
      <c r="B215" s="131"/>
      <c r="C215" s="132" t="s">
        <v>257</v>
      </c>
      <c r="D215" s="132" t="s">
        <v>143</v>
      </c>
      <c r="E215" s="133" t="s">
        <v>449</v>
      </c>
      <c r="F215" s="134" t="s">
        <v>450</v>
      </c>
      <c r="G215" s="135" t="s">
        <v>211</v>
      </c>
      <c r="H215" s="136">
        <v>4.921</v>
      </c>
      <c r="I215" s="137"/>
      <c r="J215" s="138">
        <f>ROUND(I215*H215,2)</f>
        <v>0</v>
      </c>
      <c r="K215" s="134" t="s">
        <v>147</v>
      </c>
      <c r="L215" s="31"/>
      <c r="M215" s="139" t="s">
        <v>1</v>
      </c>
      <c r="N215" s="140" t="s">
        <v>43</v>
      </c>
      <c r="P215" s="141">
        <f>O215*H215</f>
        <v>0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148</v>
      </c>
      <c r="AT215" s="143" t="s">
        <v>143</v>
      </c>
      <c r="AU215" s="143" t="s">
        <v>88</v>
      </c>
      <c r="AY215" s="16" t="s">
        <v>141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86</v>
      </c>
      <c r="BK215" s="144">
        <f>ROUND(I215*H215,2)</f>
        <v>0</v>
      </c>
      <c r="BL215" s="16" t="s">
        <v>148</v>
      </c>
      <c r="BM215" s="143" t="s">
        <v>665</v>
      </c>
    </row>
    <row r="216" spans="2:47" s="1" customFormat="1" ht="29.25">
      <c r="B216" s="31"/>
      <c r="D216" s="145" t="s">
        <v>150</v>
      </c>
      <c r="F216" s="146" t="s">
        <v>452</v>
      </c>
      <c r="I216" s="147"/>
      <c r="L216" s="31"/>
      <c r="M216" s="148"/>
      <c r="T216" s="55"/>
      <c r="AT216" s="16" t="s">
        <v>150</v>
      </c>
      <c r="AU216" s="16" t="s">
        <v>88</v>
      </c>
    </row>
    <row r="217" spans="2:47" s="1" customFormat="1" ht="11.25">
      <c r="B217" s="31"/>
      <c r="D217" s="149" t="s">
        <v>152</v>
      </c>
      <c r="F217" s="150" t="s">
        <v>453</v>
      </c>
      <c r="I217" s="147"/>
      <c r="L217" s="31"/>
      <c r="M217" s="148"/>
      <c r="T217" s="55"/>
      <c r="AT217" s="16" t="s">
        <v>152</v>
      </c>
      <c r="AU217" s="16" t="s">
        <v>88</v>
      </c>
    </row>
    <row r="218" spans="2:51" s="13" customFormat="1" ht="11.25">
      <c r="B218" s="157"/>
      <c r="D218" s="145" t="s">
        <v>154</v>
      </c>
      <c r="E218" s="158" t="s">
        <v>1</v>
      </c>
      <c r="F218" s="159" t="s">
        <v>666</v>
      </c>
      <c r="H218" s="160">
        <v>4</v>
      </c>
      <c r="I218" s="161"/>
      <c r="L218" s="157"/>
      <c r="M218" s="162"/>
      <c r="T218" s="163"/>
      <c r="AT218" s="158" t="s">
        <v>154</v>
      </c>
      <c r="AU218" s="158" t="s">
        <v>88</v>
      </c>
      <c r="AV218" s="13" t="s">
        <v>88</v>
      </c>
      <c r="AW218" s="13" t="s">
        <v>33</v>
      </c>
      <c r="AX218" s="13" t="s">
        <v>78</v>
      </c>
      <c r="AY218" s="158" t="s">
        <v>141</v>
      </c>
    </row>
    <row r="219" spans="2:51" s="13" customFormat="1" ht="11.25">
      <c r="B219" s="157"/>
      <c r="D219" s="145" t="s">
        <v>154</v>
      </c>
      <c r="E219" s="158" t="s">
        <v>1</v>
      </c>
      <c r="F219" s="159" t="s">
        <v>667</v>
      </c>
      <c r="H219" s="160">
        <v>0.613</v>
      </c>
      <c r="I219" s="161"/>
      <c r="L219" s="157"/>
      <c r="M219" s="162"/>
      <c r="T219" s="163"/>
      <c r="AT219" s="158" t="s">
        <v>154</v>
      </c>
      <c r="AU219" s="158" t="s">
        <v>88</v>
      </c>
      <c r="AV219" s="13" t="s">
        <v>88</v>
      </c>
      <c r="AW219" s="13" t="s">
        <v>33</v>
      </c>
      <c r="AX219" s="13" t="s">
        <v>78</v>
      </c>
      <c r="AY219" s="158" t="s">
        <v>141</v>
      </c>
    </row>
    <row r="220" spans="2:51" s="13" customFormat="1" ht="11.25">
      <c r="B220" s="157"/>
      <c r="D220" s="145" t="s">
        <v>154</v>
      </c>
      <c r="E220" s="158" t="s">
        <v>1</v>
      </c>
      <c r="F220" s="159" t="s">
        <v>668</v>
      </c>
      <c r="H220" s="160">
        <v>0.308</v>
      </c>
      <c r="I220" s="161"/>
      <c r="L220" s="157"/>
      <c r="M220" s="162"/>
      <c r="T220" s="163"/>
      <c r="AT220" s="158" t="s">
        <v>154</v>
      </c>
      <c r="AU220" s="158" t="s">
        <v>88</v>
      </c>
      <c r="AV220" s="13" t="s">
        <v>88</v>
      </c>
      <c r="AW220" s="13" t="s">
        <v>33</v>
      </c>
      <c r="AX220" s="13" t="s">
        <v>78</v>
      </c>
      <c r="AY220" s="158" t="s">
        <v>141</v>
      </c>
    </row>
    <row r="221" spans="2:51" s="14" customFormat="1" ht="11.25">
      <c r="B221" s="164"/>
      <c r="D221" s="145" t="s">
        <v>154</v>
      </c>
      <c r="E221" s="165" t="s">
        <v>1</v>
      </c>
      <c r="F221" s="166" t="s">
        <v>160</v>
      </c>
      <c r="H221" s="167">
        <v>4.920999999999999</v>
      </c>
      <c r="I221" s="168"/>
      <c r="L221" s="164"/>
      <c r="M221" s="169"/>
      <c r="T221" s="170"/>
      <c r="AT221" s="165" t="s">
        <v>154</v>
      </c>
      <c r="AU221" s="165" t="s">
        <v>88</v>
      </c>
      <c r="AV221" s="14" t="s">
        <v>148</v>
      </c>
      <c r="AW221" s="14" t="s">
        <v>33</v>
      </c>
      <c r="AX221" s="14" t="s">
        <v>86</v>
      </c>
      <c r="AY221" s="165" t="s">
        <v>141</v>
      </c>
    </row>
    <row r="222" spans="2:65" s="1" customFormat="1" ht="24.2" customHeight="1">
      <c r="B222" s="131"/>
      <c r="C222" s="132" t="s">
        <v>264</v>
      </c>
      <c r="D222" s="132" t="s">
        <v>143</v>
      </c>
      <c r="E222" s="133" t="s">
        <v>458</v>
      </c>
      <c r="F222" s="134" t="s">
        <v>459</v>
      </c>
      <c r="G222" s="135" t="s">
        <v>211</v>
      </c>
      <c r="H222" s="136">
        <v>19.196</v>
      </c>
      <c r="I222" s="137"/>
      <c r="J222" s="138">
        <f>ROUND(I222*H222,2)</f>
        <v>0</v>
      </c>
      <c r="K222" s="134" t="s">
        <v>147</v>
      </c>
      <c r="L222" s="31"/>
      <c r="M222" s="139" t="s">
        <v>1</v>
      </c>
      <c r="N222" s="140" t="s">
        <v>43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148</v>
      </c>
      <c r="AT222" s="143" t="s">
        <v>143</v>
      </c>
      <c r="AU222" s="143" t="s">
        <v>88</v>
      </c>
      <c r="AY222" s="16" t="s">
        <v>141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86</v>
      </c>
      <c r="BK222" s="144">
        <f>ROUND(I222*H222,2)</f>
        <v>0</v>
      </c>
      <c r="BL222" s="16" t="s">
        <v>148</v>
      </c>
      <c r="BM222" s="143" t="s">
        <v>669</v>
      </c>
    </row>
    <row r="223" spans="2:47" s="1" customFormat="1" ht="29.25">
      <c r="B223" s="31"/>
      <c r="D223" s="145" t="s">
        <v>150</v>
      </c>
      <c r="F223" s="146" t="s">
        <v>461</v>
      </c>
      <c r="I223" s="147"/>
      <c r="L223" s="31"/>
      <c r="M223" s="148"/>
      <c r="T223" s="55"/>
      <c r="AT223" s="16" t="s">
        <v>150</v>
      </c>
      <c r="AU223" s="16" t="s">
        <v>88</v>
      </c>
    </row>
    <row r="224" spans="2:47" s="1" customFormat="1" ht="11.25">
      <c r="B224" s="31"/>
      <c r="D224" s="149" t="s">
        <v>152</v>
      </c>
      <c r="F224" s="150" t="s">
        <v>462</v>
      </c>
      <c r="I224" s="147"/>
      <c r="L224" s="31"/>
      <c r="M224" s="148"/>
      <c r="T224" s="55"/>
      <c r="AT224" s="16" t="s">
        <v>152</v>
      </c>
      <c r="AU224" s="16" t="s">
        <v>88</v>
      </c>
    </row>
    <row r="225" spans="2:51" s="12" customFormat="1" ht="22.5">
      <c r="B225" s="151"/>
      <c r="D225" s="145" t="s">
        <v>154</v>
      </c>
      <c r="E225" s="152" t="s">
        <v>1</v>
      </c>
      <c r="F225" s="153" t="s">
        <v>463</v>
      </c>
      <c r="H225" s="152" t="s">
        <v>1</v>
      </c>
      <c r="I225" s="154"/>
      <c r="L225" s="151"/>
      <c r="M225" s="155"/>
      <c r="T225" s="156"/>
      <c r="AT225" s="152" t="s">
        <v>154</v>
      </c>
      <c r="AU225" s="152" t="s">
        <v>88</v>
      </c>
      <c r="AV225" s="12" t="s">
        <v>86</v>
      </c>
      <c r="AW225" s="12" t="s">
        <v>33</v>
      </c>
      <c r="AX225" s="12" t="s">
        <v>78</v>
      </c>
      <c r="AY225" s="152" t="s">
        <v>141</v>
      </c>
    </row>
    <row r="226" spans="2:51" s="13" customFormat="1" ht="11.25">
      <c r="B226" s="157"/>
      <c r="D226" s="145" t="s">
        <v>154</v>
      </c>
      <c r="E226" s="158" t="s">
        <v>1</v>
      </c>
      <c r="F226" s="159" t="s">
        <v>670</v>
      </c>
      <c r="H226" s="160">
        <v>5.7</v>
      </c>
      <c r="I226" s="161"/>
      <c r="L226" s="157"/>
      <c r="M226" s="162"/>
      <c r="T226" s="163"/>
      <c r="AT226" s="158" t="s">
        <v>154</v>
      </c>
      <c r="AU226" s="158" t="s">
        <v>88</v>
      </c>
      <c r="AV226" s="13" t="s">
        <v>88</v>
      </c>
      <c r="AW226" s="13" t="s">
        <v>33</v>
      </c>
      <c r="AX226" s="13" t="s">
        <v>78</v>
      </c>
      <c r="AY226" s="158" t="s">
        <v>141</v>
      </c>
    </row>
    <row r="227" spans="2:51" s="12" customFormat="1" ht="33.75">
      <c r="B227" s="151"/>
      <c r="D227" s="145" t="s">
        <v>154</v>
      </c>
      <c r="E227" s="152" t="s">
        <v>1</v>
      </c>
      <c r="F227" s="153" t="s">
        <v>465</v>
      </c>
      <c r="H227" s="152" t="s">
        <v>1</v>
      </c>
      <c r="I227" s="154"/>
      <c r="L227" s="151"/>
      <c r="M227" s="155"/>
      <c r="T227" s="156"/>
      <c r="AT227" s="152" t="s">
        <v>154</v>
      </c>
      <c r="AU227" s="152" t="s">
        <v>88</v>
      </c>
      <c r="AV227" s="12" t="s">
        <v>86</v>
      </c>
      <c r="AW227" s="12" t="s">
        <v>33</v>
      </c>
      <c r="AX227" s="12" t="s">
        <v>78</v>
      </c>
      <c r="AY227" s="152" t="s">
        <v>141</v>
      </c>
    </row>
    <row r="228" spans="2:51" s="13" customFormat="1" ht="11.25">
      <c r="B228" s="157"/>
      <c r="D228" s="145" t="s">
        <v>154</v>
      </c>
      <c r="E228" s="158" t="s">
        <v>1</v>
      </c>
      <c r="F228" s="159" t="s">
        <v>671</v>
      </c>
      <c r="H228" s="160">
        <v>1.075</v>
      </c>
      <c r="I228" s="161"/>
      <c r="L228" s="157"/>
      <c r="M228" s="162"/>
      <c r="T228" s="163"/>
      <c r="AT228" s="158" t="s">
        <v>154</v>
      </c>
      <c r="AU228" s="158" t="s">
        <v>88</v>
      </c>
      <c r="AV228" s="13" t="s">
        <v>88</v>
      </c>
      <c r="AW228" s="13" t="s">
        <v>33</v>
      </c>
      <c r="AX228" s="13" t="s">
        <v>78</v>
      </c>
      <c r="AY228" s="158" t="s">
        <v>141</v>
      </c>
    </row>
    <row r="229" spans="2:51" s="13" customFormat="1" ht="11.25">
      <c r="B229" s="157"/>
      <c r="D229" s="145" t="s">
        <v>154</v>
      </c>
      <c r="E229" s="158" t="s">
        <v>1</v>
      </c>
      <c r="F229" s="159" t="s">
        <v>672</v>
      </c>
      <c r="H229" s="160">
        <v>7.5</v>
      </c>
      <c r="I229" s="161"/>
      <c r="L229" s="157"/>
      <c r="M229" s="162"/>
      <c r="T229" s="163"/>
      <c r="AT229" s="158" t="s">
        <v>154</v>
      </c>
      <c r="AU229" s="158" t="s">
        <v>88</v>
      </c>
      <c r="AV229" s="13" t="s">
        <v>88</v>
      </c>
      <c r="AW229" s="13" t="s">
        <v>33</v>
      </c>
      <c r="AX229" s="13" t="s">
        <v>78</v>
      </c>
      <c r="AY229" s="158" t="s">
        <v>141</v>
      </c>
    </row>
    <row r="230" spans="2:51" s="12" customFormat="1" ht="11.25">
      <c r="B230" s="151"/>
      <c r="D230" s="145" t="s">
        <v>154</v>
      </c>
      <c r="E230" s="152" t="s">
        <v>1</v>
      </c>
      <c r="F230" s="153" t="s">
        <v>474</v>
      </c>
      <c r="H230" s="152" t="s">
        <v>1</v>
      </c>
      <c r="I230" s="154"/>
      <c r="L230" s="151"/>
      <c r="M230" s="155"/>
      <c r="T230" s="156"/>
      <c r="AT230" s="152" t="s">
        <v>154</v>
      </c>
      <c r="AU230" s="152" t="s">
        <v>88</v>
      </c>
      <c r="AV230" s="12" t="s">
        <v>86</v>
      </c>
      <c r="AW230" s="12" t="s">
        <v>33</v>
      </c>
      <c r="AX230" s="12" t="s">
        <v>78</v>
      </c>
      <c r="AY230" s="152" t="s">
        <v>141</v>
      </c>
    </row>
    <row r="231" spans="2:51" s="13" customFormat="1" ht="11.25">
      <c r="B231" s="157"/>
      <c r="D231" s="145" t="s">
        <v>154</v>
      </c>
      <c r="E231" s="158" t="s">
        <v>1</v>
      </c>
      <c r="F231" s="159" t="s">
        <v>666</v>
      </c>
      <c r="H231" s="160">
        <v>4</v>
      </c>
      <c r="I231" s="161"/>
      <c r="L231" s="157"/>
      <c r="M231" s="162"/>
      <c r="T231" s="163"/>
      <c r="AT231" s="158" t="s">
        <v>154</v>
      </c>
      <c r="AU231" s="158" t="s">
        <v>88</v>
      </c>
      <c r="AV231" s="13" t="s">
        <v>88</v>
      </c>
      <c r="AW231" s="13" t="s">
        <v>33</v>
      </c>
      <c r="AX231" s="13" t="s">
        <v>78</v>
      </c>
      <c r="AY231" s="158" t="s">
        <v>141</v>
      </c>
    </row>
    <row r="232" spans="2:51" s="13" customFormat="1" ht="11.25">
      <c r="B232" s="157"/>
      <c r="D232" s="145" t="s">
        <v>154</v>
      </c>
      <c r="E232" s="158" t="s">
        <v>1</v>
      </c>
      <c r="F232" s="159" t="s">
        <v>667</v>
      </c>
      <c r="H232" s="160">
        <v>0.613</v>
      </c>
      <c r="I232" s="161"/>
      <c r="L232" s="157"/>
      <c r="M232" s="162"/>
      <c r="T232" s="163"/>
      <c r="AT232" s="158" t="s">
        <v>154</v>
      </c>
      <c r="AU232" s="158" t="s">
        <v>88</v>
      </c>
      <c r="AV232" s="13" t="s">
        <v>88</v>
      </c>
      <c r="AW232" s="13" t="s">
        <v>33</v>
      </c>
      <c r="AX232" s="13" t="s">
        <v>78</v>
      </c>
      <c r="AY232" s="158" t="s">
        <v>141</v>
      </c>
    </row>
    <row r="233" spans="2:51" s="13" customFormat="1" ht="11.25">
      <c r="B233" s="157"/>
      <c r="D233" s="145" t="s">
        <v>154</v>
      </c>
      <c r="E233" s="158" t="s">
        <v>1</v>
      </c>
      <c r="F233" s="159" t="s">
        <v>668</v>
      </c>
      <c r="H233" s="160">
        <v>0.308</v>
      </c>
      <c r="I233" s="161"/>
      <c r="L233" s="157"/>
      <c r="M233" s="162"/>
      <c r="T233" s="163"/>
      <c r="AT233" s="158" t="s">
        <v>154</v>
      </c>
      <c r="AU233" s="158" t="s">
        <v>88</v>
      </c>
      <c r="AV233" s="13" t="s">
        <v>88</v>
      </c>
      <c r="AW233" s="13" t="s">
        <v>33</v>
      </c>
      <c r="AX233" s="13" t="s">
        <v>78</v>
      </c>
      <c r="AY233" s="158" t="s">
        <v>141</v>
      </c>
    </row>
    <row r="234" spans="2:51" s="14" customFormat="1" ht="11.25">
      <c r="B234" s="164"/>
      <c r="D234" s="145" t="s">
        <v>154</v>
      </c>
      <c r="E234" s="165" t="s">
        <v>1</v>
      </c>
      <c r="F234" s="166" t="s">
        <v>160</v>
      </c>
      <c r="H234" s="167">
        <v>19.195999999999998</v>
      </c>
      <c r="I234" s="168"/>
      <c r="L234" s="164"/>
      <c r="M234" s="169"/>
      <c r="T234" s="170"/>
      <c r="AT234" s="165" t="s">
        <v>154</v>
      </c>
      <c r="AU234" s="165" t="s">
        <v>88</v>
      </c>
      <c r="AV234" s="14" t="s">
        <v>148</v>
      </c>
      <c r="AW234" s="14" t="s">
        <v>33</v>
      </c>
      <c r="AX234" s="14" t="s">
        <v>86</v>
      </c>
      <c r="AY234" s="165" t="s">
        <v>141</v>
      </c>
    </row>
    <row r="235" spans="2:65" s="1" customFormat="1" ht="24.2" customHeight="1">
      <c r="B235" s="131"/>
      <c r="C235" s="132" t="s">
        <v>268</v>
      </c>
      <c r="D235" s="132" t="s">
        <v>143</v>
      </c>
      <c r="E235" s="133" t="s">
        <v>469</v>
      </c>
      <c r="F235" s="134" t="s">
        <v>470</v>
      </c>
      <c r="G235" s="135" t="s">
        <v>211</v>
      </c>
      <c r="H235" s="136">
        <v>44.289</v>
      </c>
      <c r="I235" s="137"/>
      <c r="J235" s="138">
        <f>ROUND(I235*H235,2)</f>
        <v>0</v>
      </c>
      <c r="K235" s="134" t="s">
        <v>147</v>
      </c>
      <c r="L235" s="31"/>
      <c r="M235" s="139" t="s">
        <v>1</v>
      </c>
      <c r="N235" s="140" t="s">
        <v>43</v>
      </c>
      <c r="P235" s="141">
        <f>O235*H235</f>
        <v>0</v>
      </c>
      <c r="Q235" s="141">
        <v>0</v>
      </c>
      <c r="R235" s="141">
        <f>Q235*H235</f>
        <v>0</v>
      </c>
      <c r="S235" s="141">
        <v>0</v>
      </c>
      <c r="T235" s="142">
        <f>S235*H235</f>
        <v>0</v>
      </c>
      <c r="AR235" s="143" t="s">
        <v>148</v>
      </c>
      <c r="AT235" s="143" t="s">
        <v>143</v>
      </c>
      <c r="AU235" s="143" t="s">
        <v>88</v>
      </c>
      <c r="AY235" s="16" t="s">
        <v>141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86</v>
      </c>
      <c r="BK235" s="144">
        <f>ROUND(I235*H235,2)</f>
        <v>0</v>
      </c>
      <c r="BL235" s="16" t="s">
        <v>148</v>
      </c>
      <c r="BM235" s="143" t="s">
        <v>673</v>
      </c>
    </row>
    <row r="236" spans="2:47" s="1" customFormat="1" ht="29.25">
      <c r="B236" s="31"/>
      <c r="D236" s="145" t="s">
        <v>150</v>
      </c>
      <c r="F236" s="146" t="s">
        <v>472</v>
      </c>
      <c r="I236" s="147"/>
      <c r="L236" s="31"/>
      <c r="M236" s="148"/>
      <c r="T236" s="55"/>
      <c r="AT236" s="16" t="s">
        <v>150</v>
      </c>
      <c r="AU236" s="16" t="s">
        <v>88</v>
      </c>
    </row>
    <row r="237" spans="2:47" s="1" customFormat="1" ht="11.25">
      <c r="B237" s="31"/>
      <c r="D237" s="149" t="s">
        <v>152</v>
      </c>
      <c r="F237" s="150" t="s">
        <v>473</v>
      </c>
      <c r="I237" s="147"/>
      <c r="L237" s="31"/>
      <c r="M237" s="148"/>
      <c r="T237" s="55"/>
      <c r="AT237" s="16" t="s">
        <v>152</v>
      </c>
      <c r="AU237" s="16" t="s">
        <v>88</v>
      </c>
    </row>
    <row r="238" spans="2:51" s="12" customFormat="1" ht="11.25">
      <c r="B238" s="151"/>
      <c r="D238" s="145" t="s">
        <v>154</v>
      </c>
      <c r="E238" s="152" t="s">
        <v>1</v>
      </c>
      <c r="F238" s="153" t="s">
        <v>474</v>
      </c>
      <c r="H238" s="152" t="s">
        <v>1</v>
      </c>
      <c r="I238" s="154"/>
      <c r="L238" s="151"/>
      <c r="M238" s="155"/>
      <c r="T238" s="156"/>
      <c r="AT238" s="152" t="s">
        <v>154</v>
      </c>
      <c r="AU238" s="152" t="s">
        <v>88</v>
      </c>
      <c r="AV238" s="12" t="s">
        <v>86</v>
      </c>
      <c r="AW238" s="12" t="s">
        <v>33</v>
      </c>
      <c r="AX238" s="12" t="s">
        <v>78</v>
      </c>
      <c r="AY238" s="152" t="s">
        <v>141</v>
      </c>
    </row>
    <row r="239" spans="2:51" s="13" customFormat="1" ht="11.25">
      <c r="B239" s="157"/>
      <c r="D239" s="145" t="s">
        <v>154</v>
      </c>
      <c r="E239" s="158" t="s">
        <v>1</v>
      </c>
      <c r="F239" s="159" t="s">
        <v>666</v>
      </c>
      <c r="H239" s="160">
        <v>4</v>
      </c>
      <c r="I239" s="161"/>
      <c r="L239" s="157"/>
      <c r="M239" s="162"/>
      <c r="T239" s="163"/>
      <c r="AT239" s="158" t="s">
        <v>154</v>
      </c>
      <c r="AU239" s="158" t="s">
        <v>88</v>
      </c>
      <c r="AV239" s="13" t="s">
        <v>88</v>
      </c>
      <c r="AW239" s="13" t="s">
        <v>33</v>
      </c>
      <c r="AX239" s="13" t="s">
        <v>78</v>
      </c>
      <c r="AY239" s="158" t="s">
        <v>141</v>
      </c>
    </row>
    <row r="240" spans="2:51" s="13" customFormat="1" ht="11.25">
      <c r="B240" s="157"/>
      <c r="D240" s="145" t="s">
        <v>154</v>
      </c>
      <c r="E240" s="158" t="s">
        <v>1</v>
      </c>
      <c r="F240" s="159" t="s">
        <v>667</v>
      </c>
      <c r="H240" s="160">
        <v>0.613</v>
      </c>
      <c r="I240" s="161"/>
      <c r="L240" s="157"/>
      <c r="M240" s="162"/>
      <c r="T240" s="163"/>
      <c r="AT240" s="158" t="s">
        <v>154</v>
      </c>
      <c r="AU240" s="158" t="s">
        <v>88</v>
      </c>
      <c r="AV240" s="13" t="s">
        <v>88</v>
      </c>
      <c r="AW240" s="13" t="s">
        <v>33</v>
      </c>
      <c r="AX240" s="13" t="s">
        <v>78</v>
      </c>
      <c r="AY240" s="158" t="s">
        <v>141</v>
      </c>
    </row>
    <row r="241" spans="2:51" s="13" customFormat="1" ht="11.25">
      <c r="B241" s="157"/>
      <c r="D241" s="145" t="s">
        <v>154</v>
      </c>
      <c r="E241" s="158" t="s">
        <v>1</v>
      </c>
      <c r="F241" s="159" t="s">
        <v>668</v>
      </c>
      <c r="H241" s="160">
        <v>0.308</v>
      </c>
      <c r="I241" s="161"/>
      <c r="L241" s="157"/>
      <c r="M241" s="162"/>
      <c r="T241" s="163"/>
      <c r="AT241" s="158" t="s">
        <v>154</v>
      </c>
      <c r="AU241" s="158" t="s">
        <v>88</v>
      </c>
      <c r="AV241" s="13" t="s">
        <v>88</v>
      </c>
      <c r="AW241" s="13" t="s">
        <v>33</v>
      </c>
      <c r="AX241" s="13" t="s">
        <v>78</v>
      </c>
      <c r="AY241" s="158" t="s">
        <v>141</v>
      </c>
    </row>
    <row r="242" spans="2:51" s="14" customFormat="1" ht="11.25">
      <c r="B242" s="164"/>
      <c r="D242" s="145" t="s">
        <v>154</v>
      </c>
      <c r="E242" s="165" t="s">
        <v>1</v>
      </c>
      <c r="F242" s="166" t="s">
        <v>160</v>
      </c>
      <c r="H242" s="167">
        <v>4.920999999999999</v>
      </c>
      <c r="I242" s="168"/>
      <c r="L242" s="164"/>
      <c r="M242" s="169"/>
      <c r="T242" s="170"/>
      <c r="AT242" s="165" t="s">
        <v>154</v>
      </c>
      <c r="AU242" s="165" t="s">
        <v>88</v>
      </c>
      <c r="AV242" s="14" t="s">
        <v>148</v>
      </c>
      <c r="AW242" s="14" t="s">
        <v>33</v>
      </c>
      <c r="AX242" s="14" t="s">
        <v>86</v>
      </c>
      <c r="AY242" s="165" t="s">
        <v>141</v>
      </c>
    </row>
    <row r="243" spans="2:51" s="13" customFormat="1" ht="11.25">
      <c r="B243" s="157"/>
      <c r="D243" s="145" t="s">
        <v>154</v>
      </c>
      <c r="F243" s="159" t="s">
        <v>674</v>
      </c>
      <c r="H243" s="160">
        <v>44.289</v>
      </c>
      <c r="I243" s="161"/>
      <c r="L243" s="157"/>
      <c r="M243" s="162"/>
      <c r="T243" s="163"/>
      <c r="AT243" s="158" t="s">
        <v>154</v>
      </c>
      <c r="AU243" s="158" t="s">
        <v>88</v>
      </c>
      <c r="AV243" s="13" t="s">
        <v>88</v>
      </c>
      <c r="AW243" s="13" t="s">
        <v>3</v>
      </c>
      <c r="AX243" s="13" t="s">
        <v>86</v>
      </c>
      <c r="AY243" s="158" t="s">
        <v>141</v>
      </c>
    </row>
    <row r="244" spans="2:65" s="1" customFormat="1" ht="16.5" customHeight="1">
      <c r="B244" s="131"/>
      <c r="C244" s="132" t="s">
        <v>283</v>
      </c>
      <c r="D244" s="132" t="s">
        <v>143</v>
      </c>
      <c r="E244" s="133" t="s">
        <v>477</v>
      </c>
      <c r="F244" s="134" t="s">
        <v>478</v>
      </c>
      <c r="G244" s="135" t="s">
        <v>211</v>
      </c>
      <c r="H244" s="136">
        <v>12.483</v>
      </c>
      <c r="I244" s="137"/>
      <c r="J244" s="138">
        <f>ROUND(I244*H244,2)</f>
        <v>0</v>
      </c>
      <c r="K244" s="134" t="s">
        <v>147</v>
      </c>
      <c r="L244" s="31"/>
      <c r="M244" s="139" t="s">
        <v>1</v>
      </c>
      <c r="N244" s="140" t="s">
        <v>43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148</v>
      </c>
      <c r="AT244" s="143" t="s">
        <v>143</v>
      </c>
      <c r="AU244" s="143" t="s">
        <v>88</v>
      </c>
      <c r="AY244" s="16" t="s">
        <v>141</v>
      </c>
      <c r="BE244" s="144">
        <f>IF(N244="základní",J244,0)</f>
        <v>0</v>
      </c>
      <c r="BF244" s="144">
        <f>IF(N244="snížená",J244,0)</f>
        <v>0</v>
      </c>
      <c r="BG244" s="144">
        <f>IF(N244="zákl. přenesená",J244,0)</f>
        <v>0</v>
      </c>
      <c r="BH244" s="144">
        <f>IF(N244="sníž. přenesená",J244,0)</f>
        <v>0</v>
      </c>
      <c r="BI244" s="144">
        <f>IF(N244="nulová",J244,0)</f>
        <v>0</v>
      </c>
      <c r="BJ244" s="16" t="s">
        <v>86</v>
      </c>
      <c r="BK244" s="144">
        <f>ROUND(I244*H244,2)</f>
        <v>0</v>
      </c>
      <c r="BL244" s="16" t="s">
        <v>148</v>
      </c>
      <c r="BM244" s="143" t="s">
        <v>675</v>
      </c>
    </row>
    <row r="245" spans="2:47" s="1" customFormat="1" ht="29.25">
      <c r="B245" s="31"/>
      <c r="D245" s="145" t="s">
        <v>150</v>
      </c>
      <c r="F245" s="146" t="s">
        <v>480</v>
      </c>
      <c r="I245" s="147"/>
      <c r="L245" s="31"/>
      <c r="M245" s="148"/>
      <c r="T245" s="55"/>
      <c r="AT245" s="16" t="s">
        <v>150</v>
      </c>
      <c r="AU245" s="16" t="s">
        <v>88</v>
      </c>
    </row>
    <row r="246" spans="2:47" s="1" customFormat="1" ht="11.25">
      <c r="B246" s="31"/>
      <c r="D246" s="149" t="s">
        <v>152</v>
      </c>
      <c r="F246" s="150" t="s">
        <v>481</v>
      </c>
      <c r="I246" s="147"/>
      <c r="L246" s="31"/>
      <c r="M246" s="148"/>
      <c r="T246" s="55"/>
      <c r="AT246" s="16" t="s">
        <v>152</v>
      </c>
      <c r="AU246" s="16" t="s">
        <v>88</v>
      </c>
    </row>
    <row r="247" spans="2:51" s="12" customFormat="1" ht="22.5">
      <c r="B247" s="151"/>
      <c r="D247" s="145" t="s">
        <v>154</v>
      </c>
      <c r="E247" s="152" t="s">
        <v>1</v>
      </c>
      <c r="F247" s="153" t="s">
        <v>676</v>
      </c>
      <c r="H247" s="152" t="s">
        <v>1</v>
      </c>
      <c r="I247" s="154"/>
      <c r="L247" s="151"/>
      <c r="M247" s="155"/>
      <c r="T247" s="156"/>
      <c r="AT247" s="152" t="s">
        <v>154</v>
      </c>
      <c r="AU247" s="152" t="s">
        <v>88</v>
      </c>
      <c r="AV247" s="12" t="s">
        <v>86</v>
      </c>
      <c r="AW247" s="12" t="s">
        <v>33</v>
      </c>
      <c r="AX247" s="12" t="s">
        <v>78</v>
      </c>
      <c r="AY247" s="152" t="s">
        <v>141</v>
      </c>
    </row>
    <row r="248" spans="2:51" s="13" customFormat="1" ht="11.25">
      <c r="B248" s="157"/>
      <c r="D248" s="145" t="s">
        <v>154</v>
      </c>
      <c r="E248" s="158" t="s">
        <v>1</v>
      </c>
      <c r="F248" s="159" t="s">
        <v>677</v>
      </c>
      <c r="H248" s="160">
        <v>9.175</v>
      </c>
      <c r="I248" s="161"/>
      <c r="L248" s="157"/>
      <c r="M248" s="162"/>
      <c r="T248" s="163"/>
      <c r="AT248" s="158" t="s">
        <v>154</v>
      </c>
      <c r="AU248" s="158" t="s">
        <v>88</v>
      </c>
      <c r="AV248" s="13" t="s">
        <v>88</v>
      </c>
      <c r="AW248" s="13" t="s">
        <v>33</v>
      </c>
      <c r="AX248" s="13" t="s">
        <v>78</v>
      </c>
      <c r="AY248" s="158" t="s">
        <v>141</v>
      </c>
    </row>
    <row r="249" spans="2:51" s="13" customFormat="1" ht="11.25">
      <c r="B249" s="157"/>
      <c r="D249" s="145" t="s">
        <v>154</v>
      </c>
      <c r="E249" s="158" t="s">
        <v>1</v>
      </c>
      <c r="F249" s="159" t="s">
        <v>678</v>
      </c>
      <c r="H249" s="160">
        <v>3</v>
      </c>
      <c r="I249" s="161"/>
      <c r="L249" s="157"/>
      <c r="M249" s="162"/>
      <c r="T249" s="163"/>
      <c r="AT249" s="158" t="s">
        <v>154</v>
      </c>
      <c r="AU249" s="158" t="s">
        <v>88</v>
      </c>
      <c r="AV249" s="13" t="s">
        <v>88</v>
      </c>
      <c r="AW249" s="13" t="s">
        <v>33</v>
      </c>
      <c r="AX249" s="13" t="s">
        <v>78</v>
      </c>
      <c r="AY249" s="158" t="s">
        <v>141</v>
      </c>
    </row>
    <row r="250" spans="2:51" s="12" customFormat="1" ht="11.25">
      <c r="B250" s="151"/>
      <c r="D250" s="145" t="s">
        <v>154</v>
      </c>
      <c r="E250" s="152" t="s">
        <v>1</v>
      </c>
      <c r="F250" s="153" t="s">
        <v>483</v>
      </c>
      <c r="H250" s="152" t="s">
        <v>1</v>
      </c>
      <c r="I250" s="154"/>
      <c r="L250" s="151"/>
      <c r="M250" s="155"/>
      <c r="T250" s="156"/>
      <c r="AT250" s="152" t="s">
        <v>154</v>
      </c>
      <c r="AU250" s="152" t="s">
        <v>88</v>
      </c>
      <c r="AV250" s="12" t="s">
        <v>86</v>
      </c>
      <c r="AW250" s="12" t="s">
        <v>33</v>
      </c>
      <c r="AX250" s="12" t="s">
        <v>78</v>
      </c>
      <c r="AY250" s="152" t="s">
        <v>141</v>
      </c>
    </row>
    <row r="251" spans="2:51" s="13" customFormat="1" ht="11.25">
      <c r="B251" s="157"/>
      <c r="D251" s="145" t="s">
        <v>154</v>
      </c>
      <c r="E251" s="158" t="s">
        <v>1</v>
      </c>
      <c r="F251" s="159" t="s">
        <v>668</v>
      </c>
      <c r="H251" s="160">
        <v>0.308</v>
      </c>
      <c r="I251" s="161"/>
      <c r="L251" s="157"/>
      <c r="M251" s="162"/>
      <c r="T251" s="163"/>
      <c r="AT251" s="158" t="s">
        <v>154</v>
      </c>
      <c r="AU251" s="158" t="s">
        <v>88</v>
      </c>
      <c r="AV251" s="13" t="s">
        <v>88</v>
      </c>
      <c r="AW251" s="13" t="s">
        <v>33</v>
      </c>
      <c r="AX251" s="13" t="s">
        <v>78</v>
      </c>
      <c r="AY251" s="158" t="s">
        <v>141</v>
      </c>
    </row>
    <row r="252" spans="2:51" s="14" customFormat="1" ht="11.25">
      <c r="B252" s="164"/>
      <c r="D252" s="145" t="s">
        <v>154</v>
      </c>
      <c r="E252" s="165" t="s">
        <v>1</v>
      </c>
      <c r="F252" s="166" t="s">
        <v>160</v>
      </c>
      <c r="H252" s="167">
        <v>12.483</v>
      </c>
      <c r="I252" s="168"/>
      <c r="L252" s="164"/>
      <c r="M252" s="169"/>
      <c r="T252" s="170"/>
      <c r="AT252" s="165" t="s">
        <v>154</v>
      </c>
      <c r="AU252" s="165" t="s">
        <v>88</v>
      </c>
      <c r="AV252" s="14" t="s">
        <v>148</v>
      </c>
      <c r="AW252" s="14" t="s">
        <v>33</v>
      </c>
      <c r="AX252" s="14" t="s">
        <v>86</v>
      </c>
      <c r="AY252" s="165" t="s">
        <v>141</v>
      </c>
    </row>
    <row r="253" spans="2:63" s="11" customFormat="1" ht="22.9" customHeight="1">
      <c r="B253" s="119"/>
      <c r="D253" s="120" t="s">
        <v>77</v>
      </c>
      <c r="E253" s="129" t="s">
        <v>484</v>
      </c>
      <c r="F253" s="129" t="s">
        <v>485</v>
      </c>
      <c r="I253" s="122"/>
      <c r="J253" s="130">
        <f>BK253</f>
        <v>0</v>
      </c>
      <c r="L253" s="119"/>
      <c r="M253" s="124"/>
      <c r="P253" s="125">
        <f>SUM(P254:P256)</f>
        <v>0</v>
      </c>
      <c r="R253" s="125">
        <f>SUM(R254:R256)</f>
        <v>0</v>
      </c>
      <c r="T253" s="126">
        <f>SUM(T254:T256)</f>
        <v>0</v>
      </c>
      <c r="AR253" s="120" t="s">
        <v>140</v>
      </c>
      <c r="AT253" s="127" t="s">
        <v>77</v>
      </c>
      <c r="AU253" s="127" t="s">
        <v>86</v>
      </c>
      <c r="AY253" s="120" t="s">
        <v>141</v>
      </c>
      <c r="BK253" s="128">
        <f>SUM(BK254:BK256)</f>
        <v>0</v>
      </c>
    </row>
    <row r="254" spans="2:65" s="1" customFormat="1" ht="16.5" customHeight="1">
      <c r="B254" s="131"/>
      <c r="C254" s="132" t="s">
        <v>293</v>
      </c>
      <c r="D254" s="132" t="s">
        <v>143</v>
      </c>
      <c r="E254" s="133" t="s">
        <v>487</v>
      </c>
      <c r="F254" s="134" t="s">
        <v>488</v>
      </c>
      <c r="G254" s="135" t="s">
        <v>211</v>
      </c>
      <c r="H254" s="136">
        <v>143.178</v>
      </c>
      <c r="I254" s="137"/>
      <c r="J254" s="138">
        <f>ROUND(I254*H254,2)</f>
        <v>0</v>
      </c>
      <c r="K254" s="134" t="s">
        <v>147</v>
      </c>
      <c r="L254" s="31"/>
      <c r="M254" s="139" t="s">
        <v>1</v>
      </c>
      <c r="N254" s="140" t="s">
        <v>43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148</v>
      </c>
      <c r="AT254" s="143" t="s">
        <v>143</v>
      </c>
      <c r="AU254" s="143" t="s">
        <v>88</v>
      </c>
      <c r="AY254" s="16" t="s">
        <v>141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6" t="s">
        <v>86</v>
      </c>
      <c r="BK254" s="144">
        <f>ROUND(I254*H254,2)</f>
        <v>0</v>
      </c>
      <c r="BL254" s="16" t="s">
        <v>148</v>
      </c>
      <c r="BM254" s="143" t="s">
        <v>679</v>
      </c>
    </row>
    <row r="255" spans="2:47" s="1" customFormat="1" ht="11.25">
      <c r="B255" s="31"/>
      <c r="D255" s="145" t="s">
        <v>150</v>
      </c>
      <c r="F255" s="146" t="s">
        <v>490</v>
      </c>
      <c r="I255" s="147"/>
      <c r="L255" s="31"/>
      <c r="M255" s="148"/>
      <c r="T255" s="55"/>
      <c r="AT255" s="16" t="s">
        <v>150</v>
      </c>
      <c r="AU255" s="16" t="s">
        <v>88</v>
      </c>
    </row>
    <row r="256" spans="2:47" s="1" customFormat="1" ht="11.25">
      <c r="B256" s="31"/>
      <c r="D256" s="149" t="s">
        <v>152</v>
      </c>
      <c r="F256" s="150" t="s">
        <v>491</v>
      </c>
      <c r="I256" s="147"/>
      <c r="L256" s="31"/>
      <c r="M256" s="148"/>
      <c r="T256" s="55"/>
      <c r="AT256" s="16" t="s">
        <v>152</v>
      </c>
      <c r="AU256" s="16" t="s">
        <v>88</v>
      </c>
    </row>
    <row r="257" spans="2:63" s="11" customFormat="1" ht="25.9" customHeight="1">
      <c r="B257" s="119"/>
      <c r="D257" s="120" t="s">
        <v>77</v>
      </c>
      <c r="E257" s="121" t="s">
        <v>680</v>
      </c>
      <c r="F257" s="121" t="s">
        <v>681</v>
      </c>
      <c r="I257" s="122"/>
      <c r="J257" s="123">
        <f>BK257</f>
        <v>0</v>
      </c>
      <c r="L257" s="119"/>
      <c r="M257" s="124"/>
      <c r="P257" s="125">
        <f>SUM(P258:P259)</f>
        <v>0</v>
      </c>
      <c r="R257" s="125">
        <f>SUM(R258:R259)</f>
        <v>0</v>
      </c>
      <c r="T257" s="126">
        <f>SUM(T258:T259)</f>
        <v>0</v>
      </c>
      <c r="AR257" s="120" t="s">
        <v>140</v>
      </c>
      <c r="AT257" s="127" t="s">
        <v>77</v>
      </c>
      <c r="AU257" s="127" t="s">
        <v>78</v>
      </c>
      <c r="AY257" s="120" t="s">
        <v>141</v>
      </c>
      <c r="BK257" s="128">
        <f>SUM(BK258:BK259)</f>
        <v>0</v>
      </c>
    </row>
    <row r="258" spans="2:65" s="1" customFormat="1" ht="24.2" customHeight="1">
      <c r="B258" s="131"/>
      <c r="C258" s="132" t="s">
        <v>302</v>
      </c>
      <c r="D258" s="132" t="s">
        <v>143</v>
      </c>
      <c r="E258" s="133" t="s">
        <v>682</v>
      </c>
      <c r="F258" s="134" t="s">
        <v>683</v>
      </c>
      <c r="G258" s="135" t="s">
        <v>684</v>
      </c>
      <c r="H258" s="136">
        <v>1</v>
      </c>
      <c r="I258" s="137"/>
      <c r="J258" s="138">
        <f>ROUND(I258*H258,2)</f>
        <v>0</v>
      </c>
      <c r="K258" s="134" t="s">
        <v>178</v>
      </c>
      <c r="L258" s="31"/>
      <c r="M258" s="139" t="s">
        <v>1</v>
      </c>
      <c r="N258" s="140" t="s">
        <v>43</v>
      </c>
      <c r="P258" s="141">
        <f>O258*H258</f>
        <v>0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148</v>
      </c>
      <c r="AT258" s="143" t="s">
        <v>143</v>
      </c>
      <c r="AU258" s="143" t="s">
        <v>86</v>
      </c>
      <c r="AY258" s="16" t="s">
        <v>141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86</v>
      </c>
      <c r="BK258" s="144">
        <f>ROUND(I258*H258,2)</f>
        <v>0</v>
      </c>
      <c r="BL258" s="16" t="s">
        <v>148</v>
      </c>
      <c r="BM258" s="143" t="s">
        <v>685</v>
      </c>
    </row>
    <row r="259" spans="2:47" s="1" customFormat="1" ht="11.25">
      <c r="B259" s="31"/>
      <c r="D259" s="145" t="s">
        <v>150</v>
      </c>
      <c r="F259" s="146" t="s">
        <v>683</v>
      </c>
      <c r="I259" s="147"/>
      <c r="L259" s="31"/>
      <c r="M259" s="182"/>
      <c r="N259" s="183"/>
      <c r="O259" s="183"/>
      <c r="P259" s="183"/>
      <c r="Q259" s="183"/>
      <c r="R259" s="183"/>
      <c r="S259" s="183"/>
      <c r="T259" s="184"/>
      <c r="AT259" s="16" t="s">
        <v>150</v>
      </c>
      <c r="AU259" s="16" t="s">
        <v>86</v>
      </c>
    </row>
    <row r="260" spans="2:12" s="1" customFormat="1" ht="6.95" customHeight="1"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31"/>
    </row>
  </sheetData>
  <autoFilter ref="C124:K25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hyperlinks>
    <hyperlink ref="F130" r:id="rId1" display="https://podminky.urs.cz/item/CS_URS_2024_01/114203103"/>
    <hyperlink ref="F136" r:id="rId2" display="https://podminky.urs.cz/item/CS_URS_2024_01/114203202"/>
    <hyperlink ref="F143" r:id="rId3" display="https://podminky.urs.cz/item/CS_URS_2024_01/321213345"/>
    <hyperlink ref="F148" r:id="rId4" display="https://podminky.urs.cz/item/CS_URS_2024_01/321222111"/>
    <hyperlink ref="F167" r:id="rId5" display="https://podminky.urs.cz/item/CS_URS_2024_01/451561112"/>
    <hyperlink ref="F178" r:id="rId6" display="https://podminky.urs.cz/item/CS_URS_2024_01/465517317"/>
    <hyperlink ref="F185" r:id="rId7" display="https://podminky.urs.cz/item/CS_URS_2024_01/628635512"/>
    <hyperlink ref="F188" r:id="rId8" display="https://podminky.urs.cz/item/CS_URS_2024_01/636195212"/>
    <hyperlink ref="F192" r:id="rId9" display="https://podminky.urs.cz/item/CS_URS_2024_01/938903111"/>
    <hyperlink ref="F197" r:id="rId10" display="https://podminky.urs.cz/item/CS_URS_2024_01/938903114"/>
    <hyperlink ref="F202" r:id="rId11" display="https://podminky.urs.cz/item/CS_URS_2024_01/961044111"/>
    <hyperlink ref="F208" r:id="rId12" display="https://podminky.urs.cz/item/CS_URS_2024_01/985131111"/>
    <hyperlink ref="F217" r:id="rId13" display="https://podminky.urs.cz/item/CS_URS_2024_01/997013861"/>
    <hyperlink ref="F224" r:id="rId14" display="https://podminky.urs.cz/item/CS_URS_2024_01/997312511"/>
    <hyperlink ref="F237" r:id="rId15" display="https://podminky.urs.cz/item/CS_URS_2024_01/997312519"/>
    <hyperlink ref="F246" r:id="rId16" display="https://podminky.urs.cz/item/CS_URS_2024_01/997312611"/>
    <hyperlink ref="F256" r:id="rId17" display="https://podminky.urs.cz/item/CS_URS_2024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686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ROUND((SUM(BE121:BE178)),2)</f>
        <v>0</v>
      </c>
      <c r="I33" s="91">
        <v>0.21</v>
      </c>
      <c r="J33" s="90">
        <f>ROUND(((SUM(BE121:BE178))*I33),2)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ROUND((SUM(BF121:BF178)),2)</f>
        <v>0</v>
      </c>
      <c r="I34" s="91">
        <v>0.12</v>
      </c>
      <c r="J34" s="90">
        <f>ROUND(((SUM(BF121:BF178))*I34),2)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ROUND((SUM(BG121:BG178)),2)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ROUND((SUM(BH121:BH178)),2)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ROUND((SUM(BI121:BI178)),2)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SO 04 - Oprava skluzu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J121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115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" customHeight="1">
      <c r="B99" s="107"/>
      <c r="D99" s="108" t="s">
        <v>119</v>
      </c>
      <c r="E99" s="109"/>
      <c r="F99" s="109"/>
      <c r="G99" s="109"/>
      <c r="H99" s="109"/>
      <c r="I99" s="109"/>
      <c r="J99" s="110">
        <f>J140</f>
        <v>0</v>
      </c>
      <c r="L99" s="107"/>
    </row>
    <row r="100" spans="2:12" s="9" customFormat="1" ht="19.9" customHeight="1">
      <c r="B100" s="107"/>
      <c r="D100" s="108" t="s">
        <v>123</v>
      </c>
      <c r="E100" s="109"/>
      <c r="F100" s="109"/>
      <c r="G100" s="109"/>
      <c r="H100" s="109"/>
      <c r="I100" s="109"/>
      <c r="J100" s="110">
        <f>J160</f>
        <v>0</v>
      </c>
      <c r="L100" s="107"/>
    </row>
    <row r="101" spans="2:12" s="9" customFormat="1" ht="19.9" customHeight="1">
      <c r="B101" s="107"/>
      <c r="D101" s="108" t="s">
        <v>124</v>
      </c>
      <c r="E101" s="109"/>
      <c r="F101" s="109"/>
      <c r="G101" s="109"/>
      <c r="H101" s="109"/>
      <c r="I101" s="109"/>
      <c r="J101" s="110">
        <f>J175</f>
        <v>0</v>
      </c>
      <c r="L101" s="107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125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8" t="str">
        <f>E7</f>
        <v>LOUBÍ U DĚČÍNA – odbahnění malé vodní nádrže na p.p.č. 467/1</v>
      </c>
      <c r="F111" s="229"/>
      <c r="G111" s="229"/>
      <c r="H111" s="229"/>
      <c r="L111" s="31"/>
    </row>
    <row r="112" spans="2:12" s="1" customFormat="1" ht="12" customHeight="1">
      <c r="B112" s="31"/>
      <c r="C112" s="26" t="s">
        <v>108</v>
      </c>
      <c r="L112" s="31"/>
    </row>
    <row r="113" spans="2:12" s="1" customFormat="1" ht="16.5" customHeight="1">
      <c r="B113" s="31"/>
      <c r="E113" s="189" t="str">
        <f>E9</f>
        <v>SO 04 - Oprava skluzu</v>
      </c>
      <c r="F113" s="230"/>
      <c r="G113" s="230"/>
      <c r="H113" s="230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Děčín; Loubí u Děčína</v>
      </c>
      <c r="I115" s="26" t="s">
        <v>22</v>
      </c>
      <c r="J115" s="51" t="str">
        <f>IF(J12="","",J12)</f>
        <v>21. 2. 2024</v>
      </c>
      <c r="L115" s="31"/>
    </row>
    <row r="116" spans="2:12" s="1" customFormat="1" ht="6.95" customHeight="1">
      <c r="B116" s="31"/>
      <c r="L116" s="31"/>
    </row>
    <row r="117" spans="2:12" s="1" customFormat="1" ht="40.15" customHeight="1">
      <c r="B117" s="31"/>
      <c r="C117" s="26" t="s">
        <v>24</v>
      </c>
      <c r="F117" s="24" t="str">
        <f>E15</f>
        <v>Statutární město Děčín, Mírové nám. 1175/5, Děčín</v>
      </c>
      <c r="I117" s="26" t="s">
        <v>30</v>
      </c>
      <c r="J117" s="29" t="str">
        <f>E21</f>
        <v>Vodohospodářské projekty a služby s.r.o.</v>
      </c>
      <c r="L117" s="31"/>
    </row>
    <row r="118" spans="2:12" s="1" customFormat="1" ht="15.2" customHeight="1">
      <c r="B118" s="31"/>
      <c r="C118" s="26" t="s">
        <v>28</v>
      </c>
      <c r="F118" s="24" t="str">
        <f>IF(E18="","",E18)</f>
        <v>Vyplň údaj</v>
      </c>
      <c r="I118" s="26" t="s">
        <v>34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126</v>
      </c>
      <c r="D120" s="113" t="s">
        <v>63</v>
      </c>
      <c r="E120" s="113" t="s">
        <v>59</v>
      </c>
      <c r="F120" s="113" t="s">
        <v>60</v>
      </c>
      <c r="G120" s="113" t="s">
        <v>127</v>
      </c>
      <c r="H120" s="113" t="s">
        <v>128</v>
      </c>
      <c r="I120" s="113" t="s">
        <v>129</v>
      </c>
      <c r="J120" s="113" t="s">
        <v>112</v>
      </c>
      <c r="K120" s="114" t="s">
        <v>130</v>
      </c>
      <c r="L120" s="111"/>
      <c r="M120" s="58" t="s">
        <v>1</v>
      </c>
      <c r="N120" s="59" t="s">
        <v>42</v>
      </c>
      <c r="O120" s="59" t="s">
        <v>131</v>
      </c>
      <c r="P120" s="59" t="s">
        <v>132</v>
      </c>
      <c r="Q120" s="59" t="s">
        <v>133</v>
      </c>
      <c r="R120" s="59" t="s">
        <v>134</v>
      </c>
      <c r="S120" s="59" t="s">
        <v>135</v>
      </c>
      <c r="T120" s="60" t="s">
        <v>136</v>
      </c>
    </row>
    <row r="121" spans="2:63" s="1" customFormat="1" ht="22.9" customHeight="1">
      <c r="B121" s="31"/>
      <c r="C121" s="63" t="s">
        <v>137</v>
      </c>
      <c r="J121" s="115">
        <f>BK121</f>
        <v>0</v>
      </c>
      <c r="L121" s="31"/>
      <c r="M121" s="61"/>
      <c r="N121" s="52"/>
      <c r="O121" s="52"/>
      <c r="P121" s="116">
        <f>P122</f>
        <v>0</v>
      </c>
      <c r="Q121" s="52"/>
      <c r="R121" s="116">
        <f>R122</f>
        <v>3.8018</v>
      </c>
      <c r="S121" s="52"/>
      <c r="T121" s="117">
        <f>T122</f>
        <v>0</v>
      </c>
      <c r="AT121" s="16" t="s">
        <v>77</v>
      </c>
      <c r="AU121" s="16" t="s">
        <v>114</v>
      </c>
      <c r="BK121" s="118">
        <f>BK122</f>
        <v>0</v>
      </c>
    </row>
    <row r="122" spans="2:63" s="11" customFormat="1" ht="25.9" customHeight="1">
      <c r="B122" s="119"/>
      <c r="D122" s="120" t="s">
        <v>77</v>
      </c>
      <c r="E122" s="121" t="s">
        <v>138</v>
      </c>
      <c r="F122" s="121" t="s">
        <v>139</v>
      </c>
      <c r="I122" s="122"/>
      <c r="J122" s="123">
        <f>BK122</f>
        <v>0</v>
      </c>
      <c r="L122" s="119"/>
      <c r="M122" s="124"/>
      <c r="P122" s="125">
        <f>P123+P140+P160+P175</f>
        <v>0</v>
      </c>
      <c r="R122" s="125">
        <f>R123+R140+R160+R175</f>
        <v>3.8018</v>
      </c>
      <c r="T122" s="126">
        <f>T123+T140+T160+T175</f>
        <v>0</v>
      </c>
      <c r="AR122" s="120" t="s">
        <v>140</v>
      </c>
      <c r="AT122" s="127" t="s">
        <v>77</v>
      </c>
      <c r="AU122" s="127" t="s">
        <v>78</v>
      </c>
      <c r="AY122" s="120" t="s">
        <v>141</v>
      </c>
      <c r="BK122" s="128">
        <f>BK123+BK140+BK160+BK175</f>
        <v>0</v>
      </c>
    </row>
    <row r="123" spans="2:63" s="11" customFormat="1" ht="22.9" customHeight="1">
      <c r="B123" s="119"/>
      <c r="D123" s="120" t="s">
        <v>77</v>
      </c>
      <c r="E123" s="129" t="s">
        <v>86</v>
      </c>
      <c r="F123" s="129" t="s">
        <v>142</v>
      </c>
      <c r="I123" s="122"/>
      <c r="J123" s="130">
        <f>BK123</f>
        <v>0</v>
      </c>
      <c r="L123" s="119"/>
      <c r="M123" s="124"/>
      <c r="P123" s="125">
        <f>SUM(P124:P139)</f>
        <v>0</v>
      </c>
      <c r="R123" s="125">
        <f>SUM(R124:R139)</f>
        <v>2</v>
      </c>
      <c r="T123" s="126">
        <f>SUM(T124:T139)</f>
        <v>0</v>
      </c>
      <c r="AR123" s="120" t="s">
        <v>140</v>
      </c>
      <c r="AT123" s="127" t="s">
        <v>77</v>
      </c>
      <c r="AU123" s="127" t="s">
        <v>86</v>
      </c>
      <c r="AY123" s="120" t="s">
        <v>141</v>
      </c>
      <c r="BK123" s="128">
        <f>SUM(BK124:BK139)</f>
        <v>0</v>
      </c>
    </row>
    <row r="124" spans="2:65" s="1" customFormat="1" ht="24.2" customHeight="1">
      <c r="B124" s="131"/>
      <c r="C124" s="132" t="s">
        <v>86</v>
      </c>
      <c r="D124" s="132" t="s">
        <v>143</v>
      </c>
      <c r="E124" s="133" t="s">
        <v>687</v>
      </c>
      <c r="F124" s="134" t="s">
        <v>688</v>
      </c>
      <c r="G124" s="135" t="s">
        <v>146</v>
      </c>
      <c r="H124" s="136">
        <v>5</v>
      </c>
      <c r="I124" s="137"/>
      <c r="J124" s="138">
        <f>ROUND(I124*H124,2)</f>
        <v>0</v>
      </c>
      <c r="K124" s="134" t="s">
        <v>147</v>
      </c>
      <c r="L124" s="31"/>
      <c r="M124" s="139" t="s">
        <v>1</v>
      </c>
      <c r="N124" s="140" t="s">
        <v>43</v>
      </c>
      <c r="P124" s="141">
        <f>O124*H124</f>
        <v>0</v>
      </c>
      <c r="Q124" s="141">
        <v>0.4</v>
      </c>
      <c r="R124" s="141">
        <f>Q124*H124</f>
        <v>2</v>
      </c>
      <c r="S124" s="141">
        <v>0</v>
      </c>
      <c r="T124" s="142">
        <f>S124*H124</f>
        <v>0</v>
      </c>
      <c r="AR124" s="143" t="s">
        <v>148</v>
      </c>
      <c r="AT124" s="143" t="s">
        <v>143</v>
      </c>
      <c r="AU124" s="143" t="s">
        <v>88</v>
      </c>
      <c r="AY124" s="16" t="s">
        <v>141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6" t="s">
        <v>86</v>
      </c>
      <c r="BK124" s="144">
        <f>ROUND(I124*H124,2)</f>
        <v>0</v>
      </c>
      <c r="BL124" s="16" t="s">
        <v>148</v>
      </c>
      <c r="BM124" s="143" t="s">
        <v>689</v>
      </c>
    </row>
    <row r="125" spans="2:47" s="1" customFormat="1" ht="29.25">
      <c r="B125" s="31"/>
      <c r="D125" s="145" t="s">
        <v>150</v>
      </c>
      <c r="F125" s="146" t="s">
        <v>690</v>
      </c>
      <c r="I125" s="147"/>
      <c r="L125" s="31"/>
      <c r="M125" s="148"/>
      <c r="T125" s="55"/>
      <c r="AT125" s="16" t="s">
        <v>150</v>
      </c>
      <c r="AU125" s="16" t="s">
        <v>88</v>
      </c>
    </row>
    <row r="126" spans="2:47" s="1" customFormat="1" ht="11.25">
      <c r="B126" s="31"/>
      <c r="D126" s="149" t="s">
        <v>152</v>
      </c>
      <c r="F126" s="150" t="s">
        <v>691</v>
      </c>
      <c r="I126" s="147"/>
      <c r="L126" s="31"/>
      <c r="M126" s="148"/>
      <c r="T126" s="55"/>
      <c r="AT126" s="16" t="s">
        <v>152</v>
      </c>
      <c r="AU126" s="16" t="s">
        <v>88</v>
      </c>
    </row>
    <row r="127" spans="2:51" s="12" customFormat="1" ht="11.25">
      <c r="B127" s="151"/>
      <c r="D127" s="145" t="s">
        <v>154</v>
      </c>
      <c r="E127" s="152" t="s">
        <v>1</v>
      </c>
      <c r="F127" s="153" t="s">
        <v>692</v>
      </c>
      <c r="H127" s="152" t="s">
        <v>1</v>
      </c>
      <c r="I127" s="154"/>
      <c r="L127" s="151"/>
      <c r="M127" s="155"/>
      <c r="T127" s="156"/>
      <c r="AT127" s="152" t="s">
        <v>154</v>
      </c>
      <c r="AU127" s="152" t="s">
        <v>88</v>
      </c>
      <c r="AV127" s="12" t="s">
        <v>86</v>
      </c>
      <c r="AW127" s="12" t="s">
        <v>33</v>
      </c>
      <c r="AX127" s="12" t="s">
        <v>78</v>
      </c>
      <c r="AY127" s="152" t="s">
        <v>141</v>
      </c>
    </row>
    <row r="128" spans="2:51" s="13" customFormat="1" ht="11.25">
      <c r="B128" s="157"/>
      <c r="D128" s="145" t="s">
        <v>154</v>
      </c>
      <c r="E128" s="158" t="s">
        <v>1</v>
      </c>
      <c r="F128" s="159" t="s">
        <v>175</v>
      </c>
      <c r="H128" s="160">
        <v>5</v>
      </c>
      <c r="I128" s="161"/>
      <c r="L128" s="157"/>
      <c r="M128" s="162"/>
      <c r="T128" s="163"/>
      <c r="AT128" s="158" t="s">
        <v>154</v>
      </c>
      <c r="AU128" s="158" t="s">
        <v>88</v>
      </c>
      <c r="AV128" s="13" t="s">
        <v>88</v>
      </c>
      <c r="AW128" s="13" t="s">
        <v>33</v>
      </c>
      <c r="AX128" s="13" t="s">
        <v>78</v>
      </c>
      <c r="AY128" s="158" t="s">
        <v>141</v>
      </c>
    </row>
    <row r="129" spans="2:51" s="14" customFormat="1" ht="11.25">
      <c r="B129" s="164"/>
      <c r="D129" s="145" t="s">
        <v>154</v>
      </c>
      <c r="E129" s="165" t="s">
        <v>1</v>
      </c>
      <c r="F129" s="166" t="s">
        <v>160</v>
      </c>
      <c r="H129" s="167">
        <v>5</v>
      </c>
      <c r="I129" s="168"/>
      <c r="L129" s="164"/>
      <c r="M129" s="169"/>
      <c r="T129" s="170"/>
      <c r="AT129" s="165" t="s">
        <v>154</v>
      </c>
      <c r="AU129" s="165" t="s">
        <v>88</v>
      </c>
      <c r="AV129" s="14" t="s">
        <v>148</v>
      </c>
      <c r="AW129" s="14" t="s">
        <v>33</v>
      </c>
      <c r="AX129" s="14" t="s">
        <v>86</v>
      </c>
      <c r="AY129" s="165" t="s">
        <v>141</v>
      </c>
    </row>
    <row r="130" spans="2:65" s="1" customFormat="1" ht="24.2" customHeight="1">
      <c r="B130" s="131"/>
      <c r="C130" s="132" t="s">
        <v>88</v>
      </c>
      <c r="D130" s="132" t="s">
        <v>143</v>
      </c>
      <c r="E130" s="133" t="s">
        <v>693</v>
      </c>
      <c r="F130" s="134" t="s">
        <v>694</v>
      </c>
      <c r="G130" s="135" t="s">
        <v>146</v>
      </c>
      <c r="H130" s="136">
        <v>5</v>
      </c>
      <c r="I130" s="137"/>
      <c r="J130" s="138">
        <f>ROUND(I130*H130,2)</f>
        <v>0</v>
      </c>
      <c r="K130" s="134" t="s">
        <v>147</v>
      </c>
      <c r="L130" s="31"/>
      <c r="M130" s="139" t="s">
        <v>1</v>
      </c>
      <c r="N130" s="140" t="s">
        <v>43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148</v>
      </c>
      <c r="AT130" s="143" t="s">
        <v>143</v>
      </c>
      <c r="AU130" s="143" t="s">
        <v>88</v>
      </c>
      <c r="AY130" s="16" t="s">
        <v>141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86</v>
      </c>
      <c r="BK130" s="144">
        <f>ROUND(I130*H130,2)</f>
        <v>0</v>
      </c>
      <c r="BL130" s="16" t="s">
        <v>148</v>
      </c>
      <c r="BM130" s="143" t="s">
        <v>695</v>
      </c>
    </row>
    <row r="131" spans="2:47" s="1" customFormat="1" ht="19.5">
      <c r="B131" s="31"/>
      <c r="D131" s="145" t="s">
        <v>150</v>
      </c>
      <c r="F131" s="146" t="s">
        <v>696</v>
      </c>
      <c r="I131" s="147"/>
      <c r="L131" s="31"/>
      <c r="M131" s="148"/>
      <c r="T131" s="55"/>
      <c r="AT131" s="16" t="s">
        <v>150</v>
      </c>
      <c r="AU131" s="16" t="s">
        <v>88</v>
      </c>
    </row>
    <row r="132" spans="2:47" s="1" customFormat="1" ht="11.25">
      <c r="B132" s="31"/>
      <c r="D132" s="149" t="s">
        <v>152</v>
      </c>
      <c r="F132" s="150" t="s">
        <v>697</v>
      </c>
      <c r="I132" s="147"/>
      <c r="L132" s="31"/>
      <c r="M132" s="148"/>
      <c r="T132" s="55"/>
      <c r="AT132" s="16" t="s">
        <v>152</v>
      </c>
      <c r="AU132" s="16" t="s">
        <v>88</v>
      </c>
    </row>
    <row r="133" spans="2:51" s="12" customFormat="1" ht="11.25">
      <c r="B133" s="151"/>
      <c r="D133" s="145" t="s">
        <v>154</v>
      </c>
      <c r="E133" s="152" t="s">
        <v>1</v>
      </c>
      <c r="F133" s="153" t="s">
        <v>698</v>
      </c>
      <c r="H133" s="152" t="s">
        <v>1</v>
      </c>
      <c r="I133" s="154"/>
      <c r="L133" s="151"/>
      <c r="M133" s="155"/>
      <c r="T133" s="156"/>
      <c r="AT133" s="152" t="s">
        <v>154</v>
      </c>
      <c r="AU133" s="152" t="s">
        <v>88</v>
      </c>
      <c r="AV133" s="12" t="s">
        <v>86</v>
      </c>
      <c r="AW133" s="12" t="s">
        <v>33</v>
      </c>
      <c r="AX133" s="12" t="s">
        <v>78</v>
      </c>
      <c r="AY133" s="152" t="s">
        <v>141</v>
      </c>
    </row>
    <row r="134" spans="2:51" s="12" customFormat="1" ht="11.25">
      <c r="B134" s="151"/>
      <c r="D134" s="145" t="s">
        <v>154</v>
      </c>
      <c r="E134" s="152" t="s">
        <v>1</v>
      </c>
      <c r="F134" s="153" t="s">
        <v>699</v>
      </c>
      <c r="H134" s="152" t="s">
        <v>1</v>
      </c>
      <c r="I134" s="154"/>
      <c r="L134" s="151"/>
      <c r="M134" s="155"/>
      <c r="T134" s="156"/>
      <c r="AT134" s="152" t="s">
        <v>154</v>
      </c>
      <c r="AU134" s="152" t="s">
        <v>88</v>
      </c>
      <c r="AV134" s="12" t="s">
        <v>86</v>
      </c>
      <c r="AW134" s="12" t="s">
        <v>33</v>
      </c>
      <c r="AX134" s="12" t="s">
        <v>78</v>
      </c>
      <c r="AY134" s="152" t="s">
        <v>141</v>
      </c>
    </row>
    <row r="135" spans="2:51" s="13" customFormat="1" ht="11.25">
      <c r="B135" s="157"/>
      <c r="D135" s="145" t="s">
        <v>154</v>
      </c>
      <c r="E135" s="158" t="s">
        <v>1</v>
      </c>
      <c r="F135" s="159" t="s">
        <v>175</v>
      </c>
      <c r="H135" s="160">
        <v>5</v>
      </c>
      <c r="I135" s="161"/>
      <c r="L135" s="157"/>
      <c r="M135" s="162"/>
      <c r="T135" s="163"/>
      <c r="AT135" s="158" t="s">
        <v>154</v>
      </c>
      <c r="AU135" s="158" t="s">
        <v>88</v>
      </c>
      <c r="AV135" s="13" t="s">
        <v>88</v>
      </c>
      <c r="AW135" s="13" t="s">
        <v>33</v>
      </c>
      <c r="AX135" s="13" t="s">
        <v>78</v>
      </c>
      <c r="AY135" s="158" t="s">
        <v>141</v>
      </c>
    </row>
    <row r="136" spans="2:51" s="14" customFormat="1" ht="11.25">
      <c r="B136" s="164"/>
      <c r="D136" s="145" t="s">
        <v>154</v>
      </c>
      <c r="E136" s="165" t="s">
        <v>1</v>
      </c>
      <c r="F136" s="166" t="s">
        <v>160</v>
      </c>
      <c r="H136" s="167">
        <v>5</v>
      </c>
      <c r="I136" s="168"/>
      <c r="L136" s="164"/>
      <c r="M136" s="169"/>
      <c r="T136" s="170"/>
      <c r="AT136" s="165" t="s">
        <v>154</v>
      </c>
      <c r="AU136" s="165" t="s">
        <v>88</v>
      </c>
      <c r="AV136" s="14" t="s">
        <v>148</v>
      </c>
      <c r="AW136" s="14" t="s">
        <v>33</v>
      </c>
      <c r="AX136" s="14" t="s">
        <v>86</v>
      </c>
      <c r="AY136" s="165" t="s">
        <v>141</v>
      </c>
    </row>
    <row r="137" spans="2:65" s="1" customFormat="1" ht="33" customHeight="1">
      <c r="B137" s="131"/>
      <c r="C137" s="132" t="s">
        <v>169</v>
      </c>
      <c r="D137" s="132" t="s">
        <v>143</v>
      </c>
      <c r="E137" s="133" t="s">
        <v>700</v>
      </c>
      <c r="F137" s="134" t="s">
        <v>701</v>
      </c>
      <c r="G137" s="135" t="s">
        <v>146</v>
      </c>
      <c r="H137" s="136">
        <v>5</v>
      </c>
      <c r="I137" s="137"/>
      <c r="J137" s="138">
        <f>ROUND(I137*H137,2)</f>
        <v>0</v>
      </c>
      <c r="K137" s="134" t="s">
        <v>147</v>
      </c>
      <c r="L137" s="31"/>
      <c r="M137" s="139" t="s">
        <v>1</v>
      </c>
      <c r="N137" s="140" t="s">
        <v>43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148</v>
      </c>
      <c r="AT137" s="143" t="s">
        <v>143</v>
      </c>
      <c r="AU137" s="143" t="s">
        <v>88</v>
      </c>
      <c r="AY137" s="16" t="s">
        <v>141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148</v>
      </c>
      <c r="BM137" s="143" t="s">
        <v>702</v>
      </c>
    </row>
    <row r="138" spans="2:47" s="1" customFormat="1" ht="39">
      <c r="B138" s="31"/>
      <c r="D138" s="145" t="s">
        <v>150</v>
      </c>
      <c r="F138" s="146" t="s">
        <v>703</v>
      </c>
      <c r="I138" s="147"/>
      <c r="L138" s="31"/>
      <c r="M138" s="148"/>
      <c r="T138" s="55"/>
      <c r="AT138" s="16" t="s">
        <v>150</v>
      </c>
      <c r="AU138" s="16" t="s">
        <v>88</v>
      </c>
    </row>
    <row r="139" spans="2:47" s="1" customFormat="1" ht="11.25">
      <c r="B139" s="31"/>
      <c r="D139" s="149" t="s">
        <v>152</v>
      </c>
      <c r="F139" s="150" t="s">
        <v>704</v>
      </c>
      <c r="I139" s="147"/>
      <c r="L139" s="31"/>
      <c r="M139" s="148"/>
      <c r="T139" s="55"/>
      <c r="AT139" s="16" t="s">
        <v>152</v>
      </c>
      <c r="AU139" s="16" t="s">
        <v>88</v>
      </c>
    </row>
    <row r="140" spans="2:63" s="11" customFormat="1" ht="22.9" customHeight="1">
      <c r="B140" s="119"/>
      <c r="D140" s="120" t="s">
        <v>77</v>
      </c>
      <c r="E140" s="129" t="s">
        <v>148</v>
      </c>
      <c r="F140" s="129" t="s">
        <v>292</v>
      </c>
      <c r="I140" s="122"/>
      <c r="J140" s="130">
        <f>BK140</f>
        <v>0</v>
      </c>
      <c r="L140" s="119"/>
      <c r="M140" s="124"/>
      <c r="P140" s="125">
        <f>SUM(P141:P159)</f>
        <v>0</v>
      </c>
      <c r="R140" s="125">
        <f>SUM(R141:R159)</f>
        <v>1.8017999999999998</v>
      </c>
      <c r="T140" s="126">
        <f>SUM(T141:T159)</f>
        <v>0</v>
      </c>
      <c r="AR140" s="120" t="s">
        <v>140</v>
      </c>
      <c r="AT140" s="127" t="s">
        <v>77</v>
      </c>
      <c r="AU140" s="127" t="s">
        <v>86</v>
      </c>
      <c r="AY140" s="120" t="s">
        <v>141</v>
      </c>
      <c r="BK140" s="128">
        <f>SUM(BK141:BK159)</f>
        <v>0</v>
      </c>
    </row>
    <row r="141" spans="2:65" s="1" customFormat="1" ht="24.2" customHeight="1">
      <c r="B141" s="131"/>
      <c r="C141" s="132" t="s">
        <v>148</v>
      </c>
      <c r="D141" s="132" t="s">
        <v>143</v>
      </c>
      <c r="E141" s="133" t="s">
        <v>705</v>
      </c>
      <c r="F141" s="134" t="s">
        <v>706</v>
      </c>
      <c r="G141" s="135" t="s">
        <v>146</v>
      </c>
      <c r="H141" s="136">
        <v>13</v>
      </c>
      <c r="I141" s="137"/>
      <c r="J141" s="138">
        <f>ROUND(I141*H141,2)</f>
        <v>0</v>
      </c>
      <c r="K141" s="134" t="s">
        <v>178</v>
      </c>
      <c r="L141" s="31"/>
      <c r="M141" s="139" t="s">
        <v>1</v>
      </c>
      <c r="N141" s="140" t="s">
        <v>43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148</v>
      </c>
      <c r="AT141" s="143" t="s">
        <v>143</v>
      </c>
      <c r="AU141" s="143" t="s">
        <v>88</v>
      </c>
      <c r="AY141" s="16" t="s">
        <v>141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148</v>
      </c>
      <c r="BM141" s="143" t="s">
        <v>707</v>
      </c>
    </row>
    <row r="142" spans="2:47" s="1" customFormat="1" ht="29.25">
      <c r="B142" s="31"/>
      <c r="D142" s="145" t="s">
        <v>150</v>
      </c>
      <c r="F142" s="146" t="s">
        <v>708</v>
      </c>
      <c r="I142" s="147"/>
      <c r="L142" s="31"/>
      <c r="M142" s="148"/>
      <c r="T142" s="55"/>
      <c r="AT142" s="16" t="s">
        <v>150</v>
      </c>
      <c r="AU142" s="16" t="s">
        <v>88</v>
      </c>
    </row>
    <row r="143" spans="2:51" s="12" customFormat="1" ht="11.25">
      <c r="B143" s="151"/>
      <c r="D143" s="145" t="s">
        <v>154</v>
      </c>
      <c r="E143" s="152" t="s">
        <v>1</v>
      </c>
      <c r="F143" s="153" t="s">
        <v>698</v>
      </c>
      <c r="H143" s="152" t="s">
        <v>1</v>
      </c>
      <c r="I143" s="154"/>
      <c r="L143" s="151"/>
      <c r="M143" s="155"/>
      <c r="T143" s="156"/>
      <c r="AT143" s="152" t="s">
        <v>154</v>
      </c>
      <c r="AU143" s="152" t="s">
        <v>88</v>
      </c>
      <c r="AV143" s="12" t="s">
        <v>86</v>
      </c>
      <c r="AW143" s="12" t="s">
        <v>33</v>
      </c>
      <c r="AX143" s="12" t="s">
        <v>78</v>
      </c>
      <c r="AY143" s="152" t="s">
        <v>141</v>
      </c>
    </row>
    <row r="144" spans="2:51" s="12" customFormat="1" ht="22.5">
      <c r="B144" s="151"/>
      <c r="D144" s="145" t="s">
        <v>154</v>
      </c>
      <c r="E144" s="152" t="s">
        <v>1</v>
      </c>
      <c r="F144" s="153" t="s">
        <v>709</v>
      </c>
      <c r="H144" s="152" t="s">
        <v>1</v>
      </c>
      <c r="I144" s="154"/>
      <c r="L144" s="151"/>
      <c r="M144" s="155"/>
      <c r="T144" s="156"/>
      <c r="AT144" s="152" t="s">
        <v>154</v>
      </c>
      <c r="AU144" s="152" t="s">
        <v>88</v>
      </c>
      <c r="AV144" s="12" t="s">
        <v>86</v>
      </c>
      <c r="AW144" s="12" t="s">
        <v>33</v>
      </c>
      <c r="AX144" s="12" t="s">
        <v>78</v>
      </c>
      <c r="AY144" s="152" t="s">
        <v>141</v>
      </c>
    </row>
    <row r="145" spans="2:51" s="13" customFormat="1" ht="11.25">
      <c r="B145" s="157"/>
      <c r="D145" s="145" t="s">
        <v>154</v>
      </c>
      <c r="E145" s="158" t="s">
        <v>1</v>
      </c>
      <c r="F145" s="159" t="s">
        <v>175</v>
      </c>
      <c r="H145" s="160">
        <v>5</v>
      </c>
      <c r="I145" s="161"/>
      <c r="L145" s="157"/>
      <c r="M145" s="162"/>
      <c r="T145" s="163"/>
      <c r="AT145" s="158" t="s">
        <v>154</v>
      </c>
      <c r="AU145" s="158" t="s">
        <v>88</v>
      </c>
      <c r="AV145" s="13" t="s">
        <v>88</v>
      </c>
      <c r="AW145" s="13" t="s">
        <v>33</v>
      </c>
      <c r="AX145" s="13" t="s">
        <v>78</v>
      </c>
      <c r="AY145" s="158" t="s">
        <v>141</v>
      </c>
    </row>
    <row r="146" spans="2:51" s="12" customFormat="1" ht="11.25">
      <c r="B146" s="151"/>
      <c r="D146" s="145" t="s">
        <v>154</v>
      </c>
      <c r="E146" s="152" t="s">
        <v>1</v>
      </c>
      <c r="F146" s="153" t="s">
        <v>710</v>
      </c>
      <c r="H146" s="152" t="s">
        <v>1</v>
      </c>
      <c r="I146" s="154"/>
      <c r="L146" s="151"/>
      <c r="M146" s="155"/>
      <c r="T146" s="156"/>
      <c r="AT146" s="152" t="s">
        <v>154</v>
      </c>
      <c r="AU146" s="152" t="s">
        <v>88</v>
      </c>
      <c r="AV146" s="12" t="s">
        <v>86</v>
      </c>
      <c r="AW146" s="12" t="s">
        <v>33</v>
      </c>
      <c r="AX146" s="12" t="s">
        <v>78</v>
      </c>
      <c r="AY146" s="152" t="s">
        <v>141</v>
      </c>
    </row>
    <row r="147" spans="2:51" s="13" customFormat="1" ht="11.25">
      <c r="B147" s="157"/>
      <c r="D147" s="145" t="s">
        <v>154</v>
      </c>
      <c r="E147" s="158" t="s">
        <v>1</v>
      </c>
      <c r="F147" s="159" t="s">
        <v>711</v>
      </c>
      <c r="H147" s="160">
        <v>8</v>
      </c>
      <c r="I147" s="161"/>
      <c r="L147" s="157"/>
      <c r="M147" s="162"/>
      <c r="T147" s="163"/>
      <c r="AT147" s="158" t="s">
        <v>154</v>
      </c>
      <c r="AU147" s="158" t="s">
        <v>88</v>
      </c>
      <c r="AV147" s="13" t="s">
        <v>88</v>
      </c>
      <c r="AW147" s="13" t="s">
        <v>33</v>
      </c>
      <c r="AX147" s="13" t="s">
        <v>78</v>
      </c>
      <c r="AY147" s="158" t="s">
        <v>141</v>
      </c>
    </row>
    <row r="148" spans="2:51" s="14" customFormat="1" ht="11.25">
      <c r="B148" s="164"/>
      <c r="D148" s="145" t="s">
        <v>154</v>
      </c>
      <c r="E148" s="165" t="s">
        <v>1</v>
      </c>
      <c r="F148" s="166" t="s">
        <v>160</v>
      </c>
      <c r="H148" s="167">
        <v>13</v>
      </c>
      <c r="I148" s="168"/>
      <c r="L148" s="164"/>
      <c r="M148" s="169"/>
      <c r="T148" s="170"/>
      <c r="AT148" s="165" t="s">
        <v>154</v>
      </c>
      <c r="AU148" s="165" t="s">
        <v>88</v>
      </c>
      <c r="AV148" s="14" t="s">
        <v>148</v>
      </c>
      <c r="AW148" s="14" t="s">
        <v>33</v>
      </c>
      <c r="AX148" s="14" t="s">
        <v>86</v>
      </c>
      <c r="AY148" s="165" t="s">
        <v>141</v>
      </c>
    </row>
    <row r="149" spans="2:65" s="1" customFormat="1" ht="24.2" customHeight="1">
      <c r="B149" s="131"/>
      <c r="C149" s="132" t="s">
        <v>140</v>
      </c>
      <c r="D149" s="132" t="s">
        <v>143</v>
      </c>
      <c r="E149" s="133" t="s">
        <v>712</v>
      </c>
      <c r="F149" s="134" t="s">
        <v>713</v>
      </c>
      <c r="G149" s="135" t="s">
        <v>231</v>
      </c>
      <c r="H149" s="136">
        <v>25</v>
      </c>
      <c r="I149" s="137"/>
      <c r="J149" s="138">
        <f>ROUND(I149*H149,2)</f>
        <v>0</v>
      </c>
      <c r="K149" s="134" t="s">
        <v>147</v>
      </c>
      <c r="L149" s="31"/>
      <c r="M149" s="139" t="s">
        <v>1</v>
      </c>
      <c r="N149" s="140" t="s">
        <v>43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148</v>
      </c>
      <c r="AT149" s="143" t="s">
        <v>143</v>
      </c>
      <c r="AU149" s="143" t="s">
        <v>88</v>
      </c>
      <c r="AY149" s="16" t="s">
        <v>141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148</v>
      </c>
      <c r="BM149" s="143" t="s">
        <v>714</v>
      </c>
    </row>
    <row r="150" spans="2:47" s="1" customFormat="1" ht="29.25">
      <c r="B150" s="31"/>
      <c r="D150" s="145" t="s">
        <v>150</v>
      </c>
      <c r="F150" s="146" t="s">
        <v>715</v>
      </c>
      <c r="I150" s="147"/>
      <c r="L150" s="31"/>
      <c r="M150" s="148"/>
      <c r="T150" s="55"/>
      <c r="AT150" s="16" t="s">
        <v>150</v>
      </c>
      <c r="AU150" s="16" t="s">
        <v>88</v>
      </c>
    </row>
    <row r="151" spans="2:47" s="1" customFormat="1" ht="11.25">
      <c r="B151" s="31"/>
      <c r="D151" s="149" t="s">
        <v>152</v>
      </c>
      <c r="F151" s="150" t="s">
        <v>716</v>
      </c>
      <c r="I151" s="147"/>
      <c r="L151" s="31"/>
      <c r="M151" s="148"/>
      <c r="T151" s="55"/>
      <c r="AT151" s="16" t="s">
        <v>152</v>
      </c>
      <c r="AU151" s="16" t="s">
        <v>88</v>
      </c>
    </row>
    <row r="152" spans="2:65" s="1" customFormat="1" ht="24.2" customHeight="1">
      <c r="B152" s="131"/>
      <c r="C152" s="132" t="s">
        <v>190</v>
      </c>
      <c r="D152" s="132" t="s">
        <v>143</v>
      </c>
      <c r="E152" s="133" t="s">
        <v>717</v>
      </c>
      <c r="F152" s="134" t="s">
        <v>718</v>
      </c>
      <c r="G152" s="135" t="s">
        <v>146</v>
      </c>
      <c r="H152" s="136">
        <v>0.9</v>
      </c>
      <c r="I152" s="137"/>
      <c r="J152" s="138">
        <f>ROUND(I152*H152,2)</f>
        <v>0</v>
      </c>
      <c r="K152" s="134" t="s">
        <v>178</v>
      </c>
      <c r="L152" s="31"/>
      <c r="M152" s="139" t="s">
        <v>1</v>
      </c>
      <c r="N152" s="140" t="s">
        <v>43</v>
      </c>
      <c r="P152" s="141">
        <f>O152*H152</f>
        <v>0</v>
      </c>
      <c r="Q152" s="141">
        <v>2.002</v>
      </c>
      <c r="R152" s="141">
        <f>Q152*H152</f>
        <v>1.8017999999999998</v>
      </c>
      <c r="S152" s="141">
        <v>0</v>
      </c>
      <c r="T152" s="142">
        <f>S152*H152</f>
        <v>0</v>
      </c>
      <c r="AR152" s="143" t="s">
        <v>148</v>
      </c>
      <c r="AT152" s="143" t="s">
        <v>143</v>
      </c>
      <c r="AU152" s="143" t="s">
        <v>88</v>
      </c>
      <c r="AY152" s="16" t="s">
        <v>141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148</v>
      </c>
      <c r="BM152" s="143" t="s">
        <v>719</v>
      </c>
    </row>
    <row r="153" spans="2:47" s="1" customFormat="1" ht="29.25">
      <c r="B153" s="31"/>
      <c r="D153" s="145" t="s">
        <v>150</v>
      </c>
      <c r="F153" s="146" t="s">
        <v>720</v>
      </c>
      <c r="I153" s="147"/>
      <c r="L153" s="31"/>
      <c r="M153" s="148"/>
      <c r="T153" s="55"/>
      <c r="AT153" s="16" t="s">
        <v>150</v>
      </c>
      <c r="AU153" s="16" t="s">
        <v>88</v>
      </c>
    </row>
    <row r="154" spans="2:51" s="12" customFormat="1" ht="11.25">
      <c r="B154" s="151"/>
      <c r="D154" s="145" t="s">
        <v>154</v>
      </c>
      <c r="E154" s="152" t="s">
        <v>1</v>
      </c>
      <c r="F154" s="153" t="s">
        <v>721</v>
      </c>
      <c r="H154" s="152" t="s">
        <v>1</v>
      </c>
      <c r="I154" s="154"/>
      <c r="L154" s="151"/>
      <c r="M154" s="155"/>
      <c r="T154" s="156"/>
      <c r="AT154" s="152" t="s">
        <v>154</v>
      </c>
      <c r="AU154" s="152" t="s">
        <v>88</v>
      </c>
      <c r="AV154" s="12" t="s">
        <v>86</v>
      </c>
      <c r="AW154" s="12" t="s">
        <v>33</v>
      </c>
      <c r="AX154" s="12" t="s">
        <v>78</v>
      </c>
      <c r="AY154" s="152" t="s">
        <v>141</v>
      </c>
    </row>
    <row r="155" spans="2:51" s="13" customFormat="1" ht="11.25">
      <c r="B155" s="157"/>
      <c r="D155" s="145" t="s">
        <v>154</v>
      </c>
      <c r="E155" s="158" t="s">
        <v>1</v>
      </c>
      <c r="F155" s="159" t="s">
        <v>722</v>
      </c>
      <c r="H155" s="160">
        <v>0.9</v>
      </c>
      <c r="I155" s="161"/>
      <c r="L155" s="157"/>
      <c r="M155" s="162"/>
      <c r="T155" s="163"/>
      <c r="AT155" s="158" t="s">
        <v>154</v>
      </c>
      <c r="AU155" s="158" t="s">
        <v>88</v>
      </c>
      <c r="AV155" s="13" t="s">
        <v>88</v>
      </c>
      <c r="AW155" s="13" t="s">
        <v>33</v>
      </c>
      <c r="AX155" s="13" t="s">
        <v>78</v>
      </c>
      <c r="AY155" s="158" t="s">
        <v>141</v>
      </c>
    </row>
    <row r="156" spans="2:51" s="14" customFormat="1" ht="11.25">
      <c r="B156" s="164"/>
      <c r="D156" s="145" t="s">
        <v>154</v>
      </c>
      <c r="E156" s="165" t="s">
        <v>1</v>
      </c>
      <c r="F156" s="166" t="s">
        <v>160</v>
      </c>
      <c r="H156" s="167">
        <v>0.9</v>
      </c>
      <c r="I156" s="168"/>
      <c r="L156" s="164"/>
      <c r="M156" s="169"/>
      <c r="T156" s="170"/>
      <c r="AT156" s="165" t="s">
        <v>154</v>
      </c>
      <c r="AU156" s="165" t="s">
        <v>88</v>
      </c>
      <c r="AV156" s="14" t="s">
        <v>148</v>
      </c>
      <c r="AW156" s="14" t="s">
        <v>33</v>
      </c>
      <c r="AX156" s="14" t="s">
        <v>86</v>
      </c>
      <c r="AY156" s="165" t="s">
        <v>141</v>
      </c>
    </row>
    <row r="157" spans="2:65" s="1" customFormat="1" ht="24.2" customHeight="1">
      <c r="B157" s="131"/>
      <c r="C157" s="132" t="s">
        <v>198</v>
      </c>
      <c r="D157" s="132" t="s">
        <v>143</v>
      </c>
      <c r="E157" s="133" t="s">
        <v>324</v>
      </c>
      <c r="F157" s="134" t="s">
        <v>325</v>
      </c>
      <c r="G157" s="135" t="s">
        <v>231</v>
      </c>
      <c r="H157" s="136">
        <v>25</v>
      </c>
      <c r="I157" s="137"/>
      <c r="J157" s="138">
        <f>ROUND(I157*H157,2)</f>
        <v>0</v>
      </c>
      <c r="K157" s="134" t="s">
        <v>147</v>
      </c>
      <c r="L157" s="31"/>
      <c r="M157" s="139" t="s">
        <v>1</v>
      </c>
      <c r="N157" s="140" t="s">
        <v>43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148</v>
      </c>
      <c r="AT157" s="143" t="s">
        <v>143</v>
      </c>
      <c r="AU157" s="143" t="s">
        <v>88</v>
      </c>
      <c r="AY157" s="16" t="s">
        <v>141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148</v>
      </c>
      <c r="BM157" s="143" t="s">
        <v>723</v>
      </c>
    </row>
    <row r="158" spans="2:47" s="1" customFormat="1" ht="29.25">
      <c r="B158" s="31"/>
      <c r="D158" s="145" t="s">
        <v>150</v>
      </c>
      <c r="F158" s="146" t="s">
        <v>724</v>
      </c>
      <c r="I158" s="147"/>
      <c r="L158" s="31"/>
      <c r="M158" s="148"/>
      <c r="T158" s="55"/>
      <c r="AT158" s="16" t="s">
        <v>150</v>
      </c>
      <c r="AU158" s="16" t="s">
        <v>88</v>
      </c>
    </row>
    <row r="159" spans="2:47" s="1" customFormat="1" ht="11.25">
      <c r="B159" s="31"/>
      <c r="D159" s="149" t="s">
        <v>152</v>
      </c>
      <c r="F159" s="150" t="s">
        <v>328</v>
      </c>
      <c r="I159" s="147"/>
      <c r="L159" s="31"/>
      <c r="M159" s="148"/>
      <c r="T159" s="55"/>
      <c r="AT159" s="16" t="s">
        <v>152</v>
      </c>
      <c r="AU159" s="16" t="s">
        <v>88</v>
      </c>
    </row>
    <row r="160" spans="2:63" s="11" customFormat="1" ht="22.9" customHeight="1">
      <c r="B160" s="119"/>
      <c r="D160" s="120" t="s">
        <v>77</v>
      </c>
      <c r="E160" s="129" t="s">
        <v>446</v>
      </c>
      <c r="F160" s="129" t="s">
        <v>447</v>
      </c>
      <c r="I160" s="122"/>
      <c r="J160" s="130">
        <f>BK160</f>
        <v>0</v>
      </c>
      <c r="L160" s="119"/>
      <c r="M160" s="124"/>
      <c r="P160" s="125">
        <f>SUM(P161:P174)</f>
        <v>0</v>
      </c>
      <c r="R160" s="125">
        <f>SUM(R161:R174)</f>
        <v>0</v>
      </c>
      <c r="T160" s="126">
        <f>SUM(T161:T174)</f>
        <v>0</v>
      </c>
      <c r="AR160" s="120" t="s">
        <v>140</v>
      </c>
      <c r="AT160" s="127" t="s">
        <v>77</v>
      </c>
      <c r="AU160" s="127" t="s">
        <v>86</v>
      </c>
      <c r="AY160" s="120" t="s">
        <v>141</v>
      </c>
      <c r="BK160" s="128">
        <f>SUM(BK161:BK174)</f>
        <v>0</v>
      </c>
    </row>
    <row r="161" spans="2:65" s="1" customFormat="1" ht="24.2" customHeight="1">
      <c r="B161" s="131"/>
      <c r="C161" s="132" t="s">
        <v>207</v>
      </c>
      <c r="D161" s="132" t="s">
        <v>143</v>
      </c>
      <c r="E161" s="133" t="s">
        <v>458</v>
      </c>
      <c r="F161" s="134" t="s">
        <v>459</v>
      </c>
      <c r="G161" s="135" t="s">
        <v>211</v>
      </c>
      <c r="H161" s="136">
        <v>47.2</v>
      </c>
      <c r="I161" s="137"/>
      <c r="J161" s="138">
        <f>ROUND(I161*H161,2)</f>
        <v>0</v>
      </c>
      <c r="K161" s="134" t="s">
        <v>147</v>
      </c>
      <c r="L161" s="31"/>
      <c r="M161" s="139" t="s">
        <v>1</v>
      </c>
      <c r="N161" s="140" t="s">
        <v>43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148</v>
      </c>
      <c r="AT161" s="143" t="s">
        <v>143</v>
      </c>
      <c r="AU161" s="143" t="s">
        <v>88</v>
      </c>
      <c r="AY161" s="16" t="s">
        <v>141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148</v>
      </c>
      <c r="BM161" s="143" t="s">
        <v>725</v>
      </c>
    </row>
    <row r="162" spans="2:47" s="1" customFormat="1" ht="29.25">
      <c r="B162" s="31"/>
      <c r="D162" s="145" t="s">
        <v>150</v>
      </c>
      <c r="F162" s="146" t="s">
        <v>461</v>
      </c>
      <c r="I162" s="147"/>
      <c r="L162" s="31"/>
      <c r="M162" s="148"/>
      <c r="T162" s="55"/>
      <c r="AT162" s="16" t="s">
        <v>150</v>
      </c>
      <c r="AU162" s="16" t="s">
        <v>88</v>
      </c>
    </row>
    <row r="163" spans="2:47" s="1" customFormat="1" ht="11.25">
      <c r="B163" s="31"/>
      <c r="D163" s="149" t="s">
        <v>152</v>
      </c>
      <c r="F163" s="150" t="s">
        <v>462</v>
      </c>
      <c r="I163" s="147"/>
      <c r="L163" s="31"/>
      <c r="M163" s="148"/>
      <c r="T163" s="55"/>
      <c r="AT163" s="16" t="s">
        <v>152</v>
      </c>
      <c r="AU163" s="16" t="s">
        <v>88</v>
      </c>
    </row>
    <row r="164" spans="2:51" s="12" customFormat="1" ht="22.5">
      <c r="B164" s="151"/>
      <c r="D164" s="145" t="s">
        <v>154</v>
      </c>
      <c r="E164" s="152" t="s">
        <v>1</v>
      </c>
      <c r="F164" s="153" t="s">
        <v>463</v>
      </c>
      <c r="H164" s="152" t="s">
        <v>1</v>
      </c>
      <c r="I164" s="154"/>
      <c r="L164" s="151"/>
      <c r="M164" s="155"/>
      <c r="T164" s="156"/>
      <c r="AT164" s="152" t="s">
        <v>154</v>
      </c>
      <c r="AU164" s="152" t="s">
        <v>88</v>
      </c>
      <c r="AV164" s="12" t="s">
        <v>86</v>
      </c>
      <c r="AW164" s="12" t="s">
        <v>33</v>
      </c>
      <c r="AX164" s="12" t="s">
        <v>78</v>
      </c>
      <c r="AY164" s="152" t="s">
        <v>141</v>
      </c>
    </row>
    <row r="165" spans="2:51" s="13" customFormat="1" ht="11.25">
      <c r="B165" s="157"/>
      <c r="D165" s="145" t="s">
        <v>154</v>
      </c>
      <c r="E165" s="158" t="s">
        <v>1</v>
      </c>
      <c r="F165" s="159" t="s">
        <v>726</v>
      </c>
      <c r="H165" s="160">
        <v>12.5</v>
      </c>
      <c r="I165" s="161"/>
      <c r="L165" s="157"/>
      <c r="M165" s="162"/>
      <c r="T165" s="163"/>
      <c r="AT165" s="158" t="s">
        <v>154</v>
      </c>
      <c r="AU165" s="158" t="s">
        <v>88</v>
      </c>
      <c r="AV165" s="13" t="s">
        <v>88</v>
      </c>
      <c r="AW165" s="13" t="s">
        <v>33</v>
      </c>
      <c r="AX165" s="13" t="s">
        <v>78</v>
      </c>
      <c r="AY165" s="158" t="s">
        <v>141</v>
      </c>
    </row>
    <row r="166" spans="2:51" s="12" customFormat="1" ht="33.75">
      <c r="B166" s="151"/>
      <c r="D166" s="145" t="s">
        <v>154</v>
      </c>
      <c r="E166" s="152" t="s">
        <v>1</v>
      </c>
      <c r="F166" s="153" t="s">
        <v>465</v>
      </c>
      <c r="H166" s="152" t="s">
        <v>1</v>
      </c>
      <c r="I166" s="154"/>
      <c r="L166" s="151"/>
      <c r="M166" s="155"/>
      <c r="T166" s="156"/>
      <c r="AT166" s="152" t="s">
        <v>154</v>
      </c>
      <c r="AU166" s="152" t="s">
        <v>88</v>
      </c>
      <c r="AV166" s="12" t="s">
        <v>86</v>
      </c>
      <c r="AW166" s="12" t="s">
        <v>33</v>
      </c>
      <c r="AX166" s="12" t="s">
        <v>78</v>
      </c>
      <c r="AY166" s="152" t="s">
        <v>141</v>
      </c>
    </row>
    <row r="167" spans="2:51" s="13" customFormat="1" ht="11.25">
      <c r="B167" s="157"/>
      <c r="D167" s="145" t="s">
        <v>154</v>
      </c>
      <c r="E167" s="158" t="s">
        <v>1</v>
      </c>
      <c r="F167" s="159" t="s">
        <v>727</v>
      </c>
      <c r="H167" s="160">
        <v>34.7</v>
      </c>
      <c r="I167" s="161"/>
      <c r="L167" s="157"/>
      <c r="M167" s="162"/>
      <c r="T167" s="163"/>
      <c r="AT167" s="158" t="s">
        <v>154</v>
      </c>
      <c r="AU167" s="158" t="s">
        <v>88</v>
      </c>
      <c r="AV167" s="13" t="s">
        <v>88</v>
      </c>
      <c r="AW167" s="13" t="s">
        <v>33</v>
      </c>
      <c r="AX167" s="13" t="s">
        <v>78</v>
      </c>
      <c r="AY167" s="158" t="s">
        <v>141</v>
      </c>
    </row>
    <row r="168" spans="2:51" s="14" customFormat="1" ht="11.25">
      <c r="B168" s="164"/>
      <c r="D168" s="145" t="s">
        <v>154</v>
      </c>
      <c r="E168" s="165" t="s">
        <v>1</v>
      </c>
      <c r="F168" s="166" t="s">
        <v>160</v>
      </c>
      <c r="H168" s="167">
        <v>47.2</v>
      </c>
      <c r="I168" s="168"/>
      <c r="L168" s="164"/>
      <c r="M168" s="169"/>
      <c r="T168" s="170"/>
      <c r="AT168" s="165" t="s">
        <v>154</v>
      </c>
      <c r="AU168" s="165" t="s">
        <v>88</v>
      </c>
      <c r="AV168" s="14" t="s">
        <v>148</v>
      </c>
      <c r="AW168" s="14" t="s">
        <v>33</v>
      </c>
      <c r="AX168" s="14" t="s">
        <v>86</v>
      </c>
      <c r="AY168" s="165" t="s">
        <v>141</v>
      </c>
    </row>
    <row r="169" spans="2:65" s="1" customFormat="1" ht="16.5" customHeight="1">
      <c r="B169" s="131"/>
      <c r="C169" s="132" t="s">
        <v>214</v>
      </c>
      <c r="D169" s="132" t="s">
        <v>143</v>
      </c>
      <c r="E169" s="133" t="s">
        <v>477</v>
      </c>
      <c r="F169" s="134" t="s">
        <v>478</v>
      </c>
      <c r="G169" s="135" t="s">
        <v>211</v>
      </c>
      <c r="H169" s="136">
        <v>34.7</v>
      </c>
      <c r="I169" s="137"/>
      <c r="J169" s="138">
        <f>ROUND(I169*H169,2)</f>
        <v>0</v>
      </c>
      <c r="K169" s="134" t="s">
        <v>147</v>
      </c>
      <c r="L169" s="31"/>
      <c r="M169" s="139" t="s">
        <v>1</v>
      </c>
      <c r="N169" s="140" t="s">
        <v>43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148</v>
      </c>
      <c r="AT169" s="143" t="s">
        <v>143</v>
      </c>
      <c r="AU169" s="143" t="s">
        <v>88</v>
      </c>
      <c r="AY169" s="16" t="s">
        <v>141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148</v>
      </c>
      <c r="BM169" s="143" t="s">
        <v>728</v>
      </c>
    </row>
    <row r="170" spans="2:47" s="1" customFormat="1" ht="29.25">
      <c r="B170" s="31"/>
      <c r="D170" s="145" t="s">
        <v>150</v>
      </c>
      <c r="F170" s="146" t="s">
        <v>480</v>
      </c>
      <c r="I170" s="147"/>
      <c r="L170" s="31"/>
      <c r="M170" s="148"/>
      <c r="T170" s="55"/>
      <c r="AT170" s="16" t="s">
        <v>150</v>
      </c>
      <c r="AU170" s="16" t="s">
        <v>88</v>
      </c>
    </row>
    <row r="171" spans="2:47" s="1" customFormat="1" ht="11.25">
      <c r="B171" s="31"/>
      <c r="D171" s="149" t="s">
        <v>152</v>
      </c>
      <c r="F171" s="150" t="s">
        <v>481</v>
      </c>
      <c r="I171" s="147"/>
      <c r="L171" s="31"/>
      <c r="M171" s="148"/>
      <c r="T171" s="55"/>
      <c r="AT171" s="16" t="s">
        <v>152</v>
      </c>
      <c r="AU171" s="16" t="s">
        <v>88</v>
      </c>
    </row>
    <row r="172" spans="2:51" s="12" customFormat="1" ht="22.5">
      <c r="B172" s="151"/>
      <c r="D172" s="145" t="s">
        <v>154</v>
      </c>
      <c r="E172" s="152" t="s">
        <v>1</v>
      </c>
      <c r="F172" s="153" t="s">
        <v>482</v>
      </c>
      <c r="H172" s="152" t="s">
        <v>1</v>
      </c>
      <c r="I172" s="154"/>
      <c r="L172" s="151"/>
      <c r="M172" s="155"/>
      <c r="T172" s="156"/>
      <c r="AT172" s="152" t="s">
        <v>154</v>
      </c>
      <c r="AU172" s="152" t="s">
        <v>88</v>
      </c>
      <c r="AV172" s="12" t="s">
        <v>86</v>
      </c>
      <c r="AW172" s="12" t="s">
        <v>33</v>
      </c>
      <c r="AX172" s="12" t="s">
        <v>78</v>
      </c>
      <c r="AY172" s="152" t="s">
        <v>141</v>
      </c>
    </row>
    <row r="173" spans="2:51" s="13" customFormat="1" ht="11.25">
      <c r="B173" s="157"/>
      <c r="D173" s="145" t="s">
        <v>154</v>
      </c>
      <c r="E173" s="158" t="s">
        <v>1</v>
      </c>
      <c r="F173" s="159" t="s">
        <v>729</v>
      </c>
      <c r="H173" s="160">
        <v>34.7</v>
      </c>
      <c r="I173" s="161"/>
      <c r="L173" s="157"/>
      <c r="M173" s="162"/>
      <c r="T173" s="163"/>
      <c r="AT173" s="158" t="s">
        <v>154</v>
      </c>
      <c r="AU173" s="158" t="s">
        <v>88</v>
      </c>
      <c r="AV173" s="13" t="s">
        <v>88</v>
      </c>
      <c r="AW173" s="13" t="s">
        <v>33</v>
      </c>
      <c r="AX173" s="13" t="s">
        <v>78</v>
      </c>
      <c r="AY173" s="158" t="s">
        <v>141</v>
      </c>
    </row>
    <row r="174" spans="2:51" s="14" customFormat="1" ht="11.25">
      <c r="B174" s="164"/>
      <c r="D174" s="145" t="s">
        <v>154</v>
      </c>
      <c r="E174" s="165" t="s">
        <v>1</v>
      </c>
      <c r="F174" s="166" t="s">
        <v>160</v>
      </c>
      <c r="H174" s="167">
        <v>34.7</v>
      </c>
      <c r="I174" s="168"/>
      <c r="L174" s="164"/>
      <c r="M174" s="169"/>
      <c r="T174" s="170"/>
      <c r="AT174" s="165" t="s">
        <v>154</v>
      </c>
      <c r="AU174" s="165" t="s">
        <v>88</v>
      </c>
      <c r="AV174" s="14" t="s">
        <v>148</v>
      </c>
      <c r="AW174" s="14" t="s">
        <v>33</v>
      </c>
      <c r="AX174" s="14" t="s">
        <v>86</v>
      </c>
      <c r="AY174" s="165" t="s">
        <v>141</v>
      </c>
    </row>
    <row r="175" spans="2:63" s="11" customFormat="1" ht="22.9" customHeight="1">
      <c r="B175" s="119"/>
      <c r="D175" s="120" t="s">
        <v>77</v>
      </c>
      <c r="E175" s="129" t="s">
        <v>484</v>
      </c>
      <c r="F175" s="129" t="s">
        <v>485</v>
      </c>
      <c r="I175" s="122"/>
      <c r="J175" s="130">
        <f>BK175</f>
        <v>0</v>
      </c>
      <c r="L175" s="119"/>
      <c r="M175" s="124"/>
      <c r="P175" s="125">
        <f>SUM(P176:P178)</f>
        <v>0</v>
      </c>
      <c r="R175" s="125">
        <f>SUM(R176:R178)</f>
        <v>0</v>
      </c>
      <c r="T175" s="126">
        <f>SUM(T176:T178)</f>
        <v>0</v>
      </c>
      <c r="AR175" s="120" t="s">
        <v>140</v>
      </c>
      <c r="AT175" s="127" t="s">
        <v>77</v>
      </c>
      <c r="AU175" s="127" t="s">
        <v>86</v>
      </c>
      <c r="AY175" s="120" t="s">
        <v>141</v>
      </c>
      <c r="BK175" s="128">
        <f>SUM(BK176:BK178)</f>
        <v>0</v>
      </c>
    </row>
    <row r="176" spans="2:65" s="1" customFormat="1" ht="16.5" customHeight="1">
      <c r="B176" s="131"/>
      <c r="C176" s="132" t="s">
        <v>220</v>
      </c>
      <c r="D176" s="132" t="s">
        <v>143</v>
      </c>
      <c r="E176" s="133" t="s">
        <v>487</v>
      </c>
      <c r="F176" s="134" t="s">
        <v>488</v>
      </c>
      <c r="G176" s="135" t="s">
        <v>211</v>
      </c>
      <c r="H176" s="136">
        <v>3.802</v>
      </c>
      <c r="I176" s="137"/>
      <c r="J176" s="138">
        <f>ROUND(I176*H176,2)</f>
        <v>0</v>
      </c>
      <c r="K176" s="134" t="s">
        <v>147</v>
      </c>
      <c r="L176" s="31"/>
      <c r="M176" s="139" t="s">
        <v>1</v>
      </c>
      <c r="N176" s="140" t="s">
        <v>43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148</v>
      </c>
      <c r="AT176" s="143" t="s">
        <v>143</v>
      </c>
      <c r="AU176" s="143" t="s">
        <v>88</v>
      </c>
      <c r="AY176" s="16" t="s">
        <v>141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148</v>
      </c>
      <c r="BM176" s="143" t="s">
        <v>730</v>
      </c>
    </row>
    <row r="177" spans="2:47" s="1" customFormat="1" ht="11.25">
      <c r="B177" s="31"/>
      <c r="D177" s="145" t="s">
        <v>150</v>
      </c>
      <c r="F177" s="146" t="s">
        <v>490</v>
      </c>
      <c r="I177" s="147"/>
      <c r="L177" s="31"/>
      <c r="M177" s="148"/>
      <c r="T177" s="55"/>
      <c r="AT177" s="16" t="s">
        <v>150</v>
      </c>
      <c r="AU177" s="16" t="s">
        <v>88</v>
      </c>
    </row>
    <row r="178" spans="2:47" s="1" customFormat="1" ht="11.25">
      <c r="B178" s="31"/>
      <c r="D178" s="149" t="s">
        <v>152</v>
      </c>
      <c r="F178" s="150" t="s">
        <v>491</v>
      </c>
      <c r="I178" s="147"/>
      <c r="L178" s="31"/>
      <c r="M178" s="182"/>
      <c r="N178" s="183"/>
      <c r="O178" s="183"/>
      <c r="P178" s="183"/>
      <c r="Q178" s="183"/>
      <c r="R178" s="183"/>
      <c r="S178" s="183"/>
      <c r="T178" s="184"/>
      <c r="AT178" s="16" t="s">
        <v>152</v>
      </c>
      <c r="AU178" s="16" t="s">
        <v>88</v>
      </c>
    </row>
    <row r="179" spans="2:12" s="1" customFormat="1" ht="6.95" customHeight="1"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1"/>
    </row>
  </sheetData>
  <autoFilter ref="C120:K17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4_01/114203201"/>
    <hyperlink ref="F132" r:id="rId2" display="https://podminky.urs.cz/item/CS_URS_2024_01/122411101"/>
    <hyperlink ref="F139" r:id="rId3" display="https://podminky.urs.cz/item/CS_URS_2024_01/161151113"/>
    <hyperlink ref="F151" r:id="rId4" display="https://podminky.urs.cz/item/CS_URS_2024_01/462513169"/>
    <hyperlink ref="F159" r:id="rId5" display="https://podminky.urs.cz/item/CS_URS_2024_01/462514169"/>
    <hyperlink ref="F163" r:id="rId6" display="https://podminky.urs.cz/item/CS_URS_2024_01/997312511"/>
    <hyperlink ref="F171" r:id="rId7" display="https://podminky.urs.cz/item/CS_URS_2024_01/997312611"/>
    <hyperlink ref="F178" r:id="rId8" display="https://podminky.urs.cz/item/CS_URS_2024_01/998331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100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731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ROUND((SUM(BE125:BE313)),2)</f>
        <v>0</v>
      </c>
      <c r="I33" s="91">
        <v>0.21</v>
      </c>
      <c r="J33" s="90">
        <f>ROUND(((SUM(BE125:BE313))*I33),2)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ROUND((SUM(BF125:BF313)),2)</f>
        <v>0</v>
      </c>
      <c r="I34" s="91">
        <v>0.12</v>
      </c>
      <c r="J34" s="90">
        <f>ROUND(((SUM(BF125:BF313))*I34),2)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ROUND((SUM(BG125:BG313)),2)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ROUND((SUM(BH125:BH313)),2)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ROUND((SUM(BI125:BI313)),2)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SO 05 - Oprava zdí na nátoku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J125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115</v>
      </c>
      <c r="E97" s="105"/>
      <c r="F97" s="105"/>
      <c r="G97" s="105"/>
      <c r="H97" s="105"/>
      <c r="I97" s="105"/>
      <c r="J97" s="106">
        <f>J126</f>
        <v>0</v>
      </c>
      <c r="L97" s="103"/>
    </row>
    <row r="98" spans="2:12" s="9" customFormat="1" ht="19.9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J127</f>
        <v>0</v>
      </c>
      <c r="L98" s="107"/>
    </row>
    <row r="99" spans="2:12" s="9" customFormat="1" ht="19.9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J165</f>
        <v>0</v>
      </c>
      <c r="L99" s="107"/>
    </row>
    <row r="100" spans="2:12" s="9" customFormat="1" ht="19.9" customHeight="1">
      <c r="B100" s="107"/>
      <c r="D100" s="108" t="s">
        <v>119</v>
      </c>
      <c r="E100" s="109"/>
      <c r="F100" s="109"/>
      <c r="G100" s="109"/>
      <c r="H100" s="109"/>
      <c r="I100" s="109"/>
      <c r="J100" s="110">
        <f>J186</f>
        <v>0</v>
      </c>
      <c r="L100" s="107"/>
    </row>
    <row r="101" spans="2:12" s="9" customFormat="1" ht="19.9" customHeight="1">
      <c r="B101" s="107"/>
      <c r="D101" s="108" t="s">
        <v>120</v>
      </c>
      <c r="E101" s="109"/>
      <c r="F101" s="109"/>
      <c r="G101" s="109"/>
      <c r="H101" s="109"/>
      <c r="I101" s="109"/>
      <c r="J101" s="110">
        <f>J216</f>
        <v>0</v>
      </c>
      <c r="L101" s="107"/>
    </row>
    <row r="102" spans="2:12" s="9" customFormat="1" ht="19.9" customHeight="1">
      <c r="B102" s="107"/>
      <c r="D102" s="108" t="s">
        <v>122</v>
      </c>
      <c r="E102" s="109"/>
      <c r="F102" s="109"/>
      <c r="G102" s="109"/>
      <c r="H102" s="109"/>
      <c r="I102" s="109"/>
      <c r="J102" s="110">
        <f>J223</f>
        <v>0</v>
      </c>
      <c r="L102" s="107"/>
    </row>
    <row r="103" spans="2:12" s="9" customFormat="1" ht="19.9" customHeight="1">
      <c r="B103" s="107"/>
      <c r="D103" s="108" t="s">
        <v>123</v>
      </c>
      <c r="E103" s="109"/>
      <c r="F103" s="109"/>
      <c r="G103" s="109"/>
      <c r="H103" s="109"/>
      <c r="I103" s="109"/>
      <c r="J103" s="110">
        <f>J266</f>
        <v>0</v>
      </c>
      <c r="L103" s="107"/>
    </row>
    <row r="104" spans="2:12" s="9" customFormat="1" ht="19.9" customHeight="1">
      <c r="B104" s="107"/>
      <c r="D104" s="108" t="s">
        <v>124</v>
      </c>
      <c r="E104" s="109"/>
      <c r="F104" s="109"/>
      <c r="G104" s="109"/>
      <c r="H104" s="109"/>
      <c r="I104" s="109"/>
      <c r="J104" s="110">
        <f>J308</f>
        <v>0</v>
      </c>
      <c r="L104" s="107"/>
    </row>
    <row r="105" spans="2:12" s="8" customFormat="1" ht="24.95" customHeight="1">
      <c r="B105" s="103"/>
      <c r="D105" s="104" t="s">
        <v>592</v>
      </c>
      <c r="E105" s="105"/>
      <c r="F105" s="105"/>
      <c r="G105" s="105"/>
      <c r="H105" s="105"/>
      <c r="I105" s="105"/>
      <c r="J105" s="106">
        <f>J312</f>
        <v>0</v>
      </c>
      <c r="L105" s="103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125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28" t="str">
        <f>E7</f>
        <v>LOUBÍ U DĚČÍNA – odbahnění malé vodní nádrže na p.p.č. 467/1</v>
      </c>
      <c r="F115" s="229"/>
      <c r="G115" s="229"/>
      <c r="H115" s="229"/>
      <c r="L115" s="31"/>
    </row>
    <row r="116" spans="2:12" s="1" customFormat="1" ht="12" customHeight="1">
      <c r="B116" s="31"/>
      <c r="C116" s="26" t="s">
        <v>108</v>
      </c>
      <c r="L116" s="31"/>
    </row>
    <row r="117" spans="2:12" s="1" customFormat="1" ht="16.5" customHeight="1">
      <c r="B117" s="31"/>
      <c r="E117" s="189" t="str">
        <f>E9</f>
        <v>SO 05 - Oprava zdí na nátoku</v>
      </c>
      <c r="F117" s="230"/>
      <c r="G117" s="230"/>
      <c r="H117" s="230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Děčín; Loubí u Děčína</v>
      </c>
      <c r="I119" s="26" t="s">
        <v>22</v>
      </c>
      <c r="J119" s="51" t="str">
        <f>IF(J12="","",J12)</f>
        <v>21. 2. 2024</v>
      </c>
      <c r="L119" s="31"/>
    </row>
    <row r="120" spans="2:12" s="1" customFormat="1" ht="6.95" customHeight="1">
      <c r="B120" s="31"/>
      <c r="L120" s="31"/>
    </row>
    <row r="121" spans="2:12" s="1" customFormat="1" ht="40.15" customHeight="1">
      <c r="B121" s="31"/>
      <c r="C121" s="26" t="s">
        <v>24</v>
      </c>
      <c r="F121" s="24" t="str">
        <f>E15</f>
        <v>Statutární město Děčín, Mírové nám. 1175/5, Děčín</v>
      </c>
      <c r="I121" s="26" t="s">
        <v>30</v>
      </c>
      <c r="J121" s="29" t="str">
        <f>E21</f>
        <v>Vodohospodářské projekty a služby s.r.o.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34</v>
      </c>
      <c r="J122" s="29" t="str">
        <f>E24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1"/>
      <c r="C124" s="112" t="s">
        <v>126</v>
      </c>
      <c r="D124" s="113" t="s">
        <v>63</v>
      </c>
      <c r="E124" s="113" t="s">
        <v>59</v>
      </c>
      <c r="F124" s="113" t="s">
        <v>60</v>
      </c>
      <c r="G124" s="113" t="s">
        <v>127</v>
      </c>
      <c r="H124" s="113" t="s">
        <v>128</v>
      </c>
      <c r="I124" s="113" t="s">
        <v>129</v>
      </c>
      <c r="J124" s="113" t="s">
        <v>112</v>
      </c>
      <c r="K124" s="114" t="s">
        <v>130</v>
      </c>
      <c r="L124" s="111"/>
      <c r="M124" s="58" t="s">
        <v>1</v>
      </c>
      <c r="N124" s="59" t="s">
        <v>42</v>
      </c>
      <c r="O124" s="59" t="s">
        <v>131</v>
      </c>
      <c r="P124" s="59" t="s">
        <v>132</v>
      </c>
      <c r="Q124" s="59" t="s">
        <v>133</v>
      </c>
      <c r="R124" s="59" t="s">
        <v>134</v>
      </c>
      <c r="S124" s="59" t="s">
        <v>135</v>
      </c>
      <c r="T124" s="60" t="s">
        <v>136</v>
      </c>
    </row>
    <row r="125" spans="2:63" s="1" customFormat="1" ht="22.9" customHeight="1">
      <c r="B125" s="31"/>
      <c r="C125" s="63" t="s">
        <v>137</v>
      </c>
      <c r="J125" s="115">
        <f>BK125</f>
        <v>0</v>
      </c>
      <c r="L125" s="31"/>
      <c r="M125" s="61"/>
      <c r="N125" s="52"/>
      <c r="O125" s="52"/>
      <c r="P125" s="116">
        <f>P126+P312</f>
        <v>0</v>
      </c>
      <c r="Q125" s="52"/>
      <c r="R125" s="116">
        <f>R126+R312</f>
        <v>21.1288312</v>
      </c>
      <c r="S125" s="52"/>
      <c r="T125" s="117">
        <f>T126+T312</f>
        <v>22.6997</v>
      </c>
      <c r="AT125" s="16" t="s">
        <v>77</v>
      </c>
      <c r="AU125" s="16" t="s">
        <v>114</v>
      </c>
      <c r="BK125" s="118">
        <f>BK126+BK312</f>
        <v>0</v>
      </c>
    </row>
    <row r="126" spans="2:63" s="11" customFormat="1" ht="25.9" customHeight="1">
      <c r="B126" s="119"/>
      <c r="D126" s="120" t="s">
        <v>77</v>
      </c>
      <c r="E126" s="121" t="s">
        <v>138</v>
      </c>
      <c r="F126" s="121" t="s">
        <v>139</v>
      </c>
      <c r="I126" s="122"/>
      <c r="J126" s="123">
        <f>BK126</f>
        <v>0</v>
      </c>
      <c r="L126" s="119"/>
      <c r="M126" s="124"/>
      <c r="P126" s="125">
        <f>P127+P165+P186+P216+P223+P266+P308</f>
        <v>0</v>
      </c>
      <c r="R126" s="125">
        <f>R127+R165+R186+R216+R223+R266+R308</f>
        <v>21.1288312</v>
      </c>
      <c r="T126" s="126">
        <f>T127+T165+T186+T216+T223+T266+T308</f>
        <v>22.6997</v>
      </c>
      <c r="AR126" s="120" t="s">
        <v>140</v>
      </c>
      <c r="AT126" s="127" t="s">
        <v>77</v>
      </c>
      <c r="AU126" s="127" t="s">
        <v>78</v>
      </c>
      <c r="AY126" s="120" t="s">
        <v>141</v>
      </c>
      <c r="BK126" s="128">
        <f>BK127+BK165+BK186+BK216+BK223+BK266+BK308</f>
        <v>0</v>
      </c>
    </row>
    <row r="127" spans="2:63" s="11" customFormat="1" ht="22.9" customHeight="1">
      <c r="B127" s="119"/>
      <c r="D127" s="120" t="s">
        <v>77</v>
      </c>
      <c r="E127" s="129" t="s">
        <v>86</v>
      </c>
      <c r="F127" s="129" t="s">
        <v>142</v>
      </c>
      <c r="I127" s="122"/>
      <c r="J127" s="130">
        <f>BK127</f>
        <v>0</v>
      </c>
      <c r="L127" s="119"/>
      <c r="M127" s="124"/>
      <c r="P127" s="125">
        <f>SUM(P128:P164)</f>
        <v>0</v>
      </c>
      <c r="R127" s="125">
        <f>SUM(R128:R164)</f>
        <v>0</v>
      </c>
      <c r="T127" s="126">
        <f>SUM(T128:T164)</f>
        <v>0</v>
      </c>
      <c r="AR127" s="120" t="s">
        <v>140</v>
      </c>
      <c r="AT127" s="127" t="s">
        <v>77</v>
      </c>
      <c r="AU127" s="127" t="s">
        <v>86</v>
      </c>
      <c r="AY127" s="120" t="s">
        <v>141</v>
      </c>
      <c r="BK127" s="128">
        <f>SUM(BK128:BK164)</f>
        <v>0</v>
      </c>
    </row>
    <row r="128" spans="2:65" s="1" customFormat="1" ht="24.2" customHeight="1">
      <c r="B128" s="131"/>
      <c r="C128" s="132" t="s">
        <v>86</v>
      </c>
      <c r="D128" s="132" t="s">
        <v>143</v>
      </c>
      <c r="E128" s="133" t="s">
        <v>144</v>
      </c>
      <c r="F128" s="134" t="s">
        <v>145</v>
      </c>
      <c r="G128" s="135" t="s">
        <v>146</v>
      </c>
      <c r="H128" s="136">
        <v>7.61</v>
      </c>
      <c r="I128" s="137"/>
      <c r="J128" s="138">
        <f>ROUND(I128*H128,2)</f>
        <v>0</v>
      </c>
      <c r="K128" s="134" t="s">
        <v>147</v>
      </c>
      <c r="L128" s="31"/>
      <c r="M128" s="139" t="s">
        <v>1</v>
      </c>
      <c r="N128" s="140" t="s">
        <v>43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148</v>
      </c>
      <c r="AT128" s="143" t="s">
        <v>143</v>
      </c>
      <c r="AU128" s="143" t="s">
        <v>88</v>
      </c>
      <c r="AY128" s="16" t="s">
        <v>141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86</v>
      </c>
      <c r="BK128" s="144">
        <f>ROUND(I128*H128,2)</f>
        <v>0</v>
      </c>
      <c r="BL128" s="16" t="s">
        <v>148</v>
      </c>
      <c r="BM128" s="143" t="s">
        <v>732</v>
      </c>
    </row>
    <row r="129" spans="2:47" s="1" customFormat="1" ht="29.25">
      <c r="B129" s="31"/>
      <c r="D129" s="145" t="s">
        <v>150</v>
      </c>
      <c r="F129" s="146" t="s">
        <v>151</v>
      </c>
      <c r="I129" s="147"/>
      <c r="L129" s="31"/>
      <c r="M129" s="148"/>
      <c r="T129" s="55"/>
      <c r="AT129" s="16" t="s">
        <v>150</v>
      </c>
      <c r="AU129" s="16" t="s">
        <v>88</v>
      </c>
    </row>
    <row r="130" spans="2:47" s="1" customFormat="1" ht="11.25">
      <c r="B130" s="31"/>
      <c r="D130" s="149" t="s">
        <v>152</v>
      </c>
      <c r="F130" s="150" t="s">
        <v>153</v>
      </c>
      <c r="I130" s="147"/>
      <c r="L130" s="31"/>
      <c r="M130" s="148"/>
      <c r="T130" s="55"/>
      <c r="AT130" s="16" t="s">
        <v>152</v>
      </c>
      <c r="AU130" s="16" t="s">
        <v>88</v>
      </c>
    </row>
    <row r="131" spans="2:51" s="12" customFormat="1" ht="11.25">
      <c r="B131" s="151"/>
      <c r="D131" s="145" t="s">
        <v>154</v>
      </c>
      <c r="E131" s="152" t="s">
        <v>1</v>
      </c>
      <c r="F131" s="153" t="s">
        <v>733</v>
      </c>
      <c r="H131" s="152" t="s">
        <v>1</v>
      </c>
      <c r="I131" s="154"/>
      <c r="L131" s="151"/>
      <c r="M131" s="155"/>
      <c r="T131" s="156"/>
      <c r="AT131" s="152" t="s">
        <v>154</v>
      </c>
      <c r="AU131" s="152" t="s">
        <v>88</v>
      </c>
      <c r="AV131" s="12" t="s">
        <v>86</v>
      </c>
      <c r="AW131" s="12" t="s">
        <v>33</v>
      </c>
      <c r="AX131" s="12" t="s">
        <v>78</v>
      </c>
      <c r="AY131" s="152" t="s">
        <v>141</v>
      </c>
    </row>
    <row r="132" spans="2:51" s="13" customFormat="1" ht="11.25">
      <c r="B132" s="157"/>
      <c r="D132" s="145" t="s">
        <v>154</v>
      </c>
      <c r="E132" s="158" t="s">
        <v>1</v>
      </c>
      <c r="F132" s="159" t="s">
        <v>734</v>
      </c>
      <c r="H132" s="160">
        <v>7.61</v>
      </c>
      <c r="I132" s="161"/>
      <c r="L132" s="157"/>
      <c r="M132" s="162"/>
      <c r="T132" s="163"/>
      <c r="AT132" s="158" t="s">
        <v>154</v>
      </c>
      <c r="AU132" s="158" t="s">
        <v>88</v>
      </c>
      <c r="AV132" s="13" t="s">
        <v>88</v>
      </c>
      <c r="AW132" s="13" t="s">
        <v>33</v>
      </c>
      <c r="AX132" s="13" t="s">
        <v>78</v>
      </c>
      <c r="AY132" s="158" t="s">
        <v>141</v>
      </c>
    </row>
    <row r="133" spans="2:51" s="14" customFormat="1" ht="11.25">
      <c r="B133" s="164"/>
      <c r="D133" s="145" t="s">
        <v>154</v>
      </c>
      <c r="E133" s="165" t="s">
        <v>1</v>
      </c>
      <c r="F133" s="166" t="s">
        <v>160</v>
      </c>
      <c r="H133" s="167">
        <v>7.61</v>
      </c>
      <c r="I133" s="168"/>
      <c r="L133" s="164"/>
      <c r="M133" s="169"/>
      <c r="T133" s="170"/>
      <c r="AT133" s="165" t="s">
        <v>154</v>
      </c>
      <c r="AU133" s="165" t="s">
        <v>88</v>
      </c>
      <c r="AV133" s="14" t="s">
        <v>148</v>
      </c>
      <c r="AW133" s="14" t="s">
        <v>33</v>
      </c>
      <c r="AX133" s="14" t="s">
        <v>86</v>
      </c>
      <c r="AY133" s="165" t="s">
        <v>141</v>
      </c>
    </row>
    <row r="134" spans="2:65" s="1" customFormat="1" ht="33" customHeight="1">
      <c r="B134" s="131"/>
      <c r="C134" s="132" t="s">
        <v>88</v>
      </c>
      <c r="D134" s="132" t="s">
        <v>143</v>
      </c>
      <c r="E134" s="133" t="s">
        <v>735</v>
      </c>
      <c r="F134" s="134" t="s">
        <v>736</v>
      </c>
      <c r="G134" s="135" t="s">
        <v>146</v>
      </c>
      <c r="H134" s="136">
        <v>8.78</v>
      </c>
      <c r="I134" s="137"/>
      <c r="J134" s="138">
        <f>ROUND(I134*H134,2)</f>
        <v>0</v>
      </c>
      <c r="K134" s="134" t="s">
        <v>147</v>
      </c>
      <c r="L134" s="31"/>
      <c r="M134" s="139" t="s">
        <v>1</v>
      </c>
      <c r="N134" s="140" t="s">
        <v>43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148</v>
      </c>
      <c r="AT134" s="143" t="s">
        <v>143</v>
      </c>
      <c r="AU134" s="143" t="s">
        <v>88</v>
      </c>
      <c r="AY134" s="16" t="s">
        <v>141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148</v>
      </c>
      <c r="BM134" s="143" t="s">
        <v>737</v>
      </c>
    </row>
    <row r="135" spans="2:47" s="1" customFormat="1" ht="19.5">
      <c r="B135" s="31"/>
      <c r="D135" s="145" t="s">
        <v>150</v>
      </c>
      <c r="F135" s="146" t="s">
        <v>738</v>
      </c>
      <c r="I135" s="147"/>
      <c r="L135" s="31"/>
      <c r="M135" s="148"/>
      <c r="T135" s="55"/>
      <c r="AT135" s="16" t="s">
        <v>150</v>
      </c>
      <c r="AU135" s="16" t="s">
        <v>88</v>
      </c>
    </row>
    <row r="136" spans="2:47" s="1" customFormat="1" ht="11.25">
      <c r="B136" s="31"/>
      <c r="D136" s="149" t="s">
        <v>152</v>
      </c>
      <c r="F136" s="150" t="s">
        <v>739</v>
      </c>
      <c r="I136" s="147"/>
      <c r="L136" s="31"/>
      <c r="M136" s="148"/>
      <c r="T136" s="55"/>
      <c r="AT136" s="16" t="s">
        <v>152</v>
      </c>
      <c r="AU136" s="16" t="s">
        <v>88</v>
      </c>
    </row>
    <row r="137" spans="2:51" s="12" customFormat="1" ht="11.25">
      <c r="B137" s="151"/>
      <c r="D137" s="145" t="s">
        <v>154</v>
      </c>
      <c r="E137" s="152" t="s">
        <v>1</v>
      </c>
      <c r="F137" s="153" t="s">
        <v>740</v>
      </c>
      <c r="H137" s="152" t="s">
        <v>1</v>
      </c>
      <c r="I137" s="154"/>
      <c r="L137" s="151"/>
      <c r="M137" s="155"/>
      <c r="T137" s="156"/>
      <c r="AT137" s="152" t="s">
        <v>154</v>
      </c>
      <c r="AU137" s="152" t="s">
        <v>88</v>
      </c>
      <c r="AV137" s="12" t="s">
        <v>86</v>
      </c>
      <c r="AW137" s="12" t="s">
        <v>33</v>
      </c>
      <c r="AX137" s="12" t="s">
        <v>78</v>
      </c>
      <c r="AY137" s="152" t="s">
        <v>141</v>
      </c>
    </row>
    <row r="138" spans="2:51" s="13" customFormat="1" ht="11.25">
      <c r="B138" s="157"/>
      <c r="D138" s="145" t="s">
        <v>154</v>
      </c>
      <c r="E138" s="158" t="s">
        <v>1</v>
      </c>
      <c r="F138" s="159" t="s">
        <v>741</v>
      </c>
      <c r="H138" s="160">
        <v>8.78</v>
      </c>
      <c r="I138" s="161"/>
      <c r="L138" s="157"/>
      <c r="M138" s="162"/>
      <c r="T138" s="163"/>
      <c r="AT138" s="158" t="s">
        <v>154</v>
      </c>
      <c r="AU138" s="158" t="s">
        <v>88</v>
      </c>
      <c r="AV138" s="13" t="s">
        <v>88</v>
      </c>
      <c r="AW138" s="13" t="s">
        <v>33</v>
      </c>
      <c r="AX138" s="13" t="s">
        <v>78</v>
      </c>
      <c r="AY138" s="158" t="s">
        <v>141</v>
      </c>
    </row>
    <row r="139" spans="2:51" s="14" customFormat="1" ht="11.25">
      <c r="B139" s="164"/>
      <c r="D139" s="145" t="s">
        <v>154</v>
      </c>
      <c r="E139" s="165" t="s">
        <v>1</v>
      </c>
      <c r="F139" s="166" t="s">
        <v>160</v>
      </c>
      <c r="H139" s="167">
        <v>8.78</v>
      </c>
      <c r="I139" s="168"/>
      <c r="L139" s="164"/>
      <c r="M139" s="169"/>
      <c r="T139" s="170"/>
      <c r="AT139" s="165" t="s">
        <v>154</v>
      </c>
      <c r="AU139" s="165" t="s">
        <v>88</v>
      </c>
      <c r="AV139" s="14" t="s">
        <v>148</v>
      </c>
      <c r="AW139" s="14" t="s">
        <v>33</v>
      </c>
      <c r="AX139" s="14" t="s">
        <v>86</v>
      </c>
      <c r="AY139" s="165" t="s">
        <v>141</v>
      </c>
    </row>
    <row r="140" spans="2:65" s="1" customFormat="1" ht="33" customHeight="1">
      <c r="B140" s="131"/>
      <c r="C140" s="132" t="s">
        <v>169</v>
      </c>
      <c r="D140" s="132" t="s">
        <v>143</v>
      </c>
      <c r="E140" s="133" t="s">
        <v>742</v>
      </c>
      <c r="F140" s="134" t="s">
        <v>743</v>
      </c>
      <c r="G140" s="135" t="s">
        <v>146</v>
      </c>
      <c r="H140" s="136">
        <v>8.78</v>
      </c>
      <c r="I140" s="137"/>
      <c r="J140" s="138">
        <f>ROUND(I140*H140,2)</f>
        <v>0</v>
      </c>
      <c r="K140" s="134" t="s">
        <v>147</v>
      </c>
      <c r="L140" s="31"/>
      <c r="M140" s="139" t="s">
        <v>1</v>
      </c>
      <c r="N140" s="140" t="s">
        <v>43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148</v>
      </c>
      <c r="AT140" s="143" t="s">
        <v>143</v>
      </c>
      <c r="AU140" s="143" t="s">
        <v>88</v>
      </c>
      <c r="AY140" s="16" t="s">
        <v>141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148</v>
      </c>
      <c r="BM140" s="143" t="s">
        <v>744</v>
      </c>
    </row>
    <row r="141" spans="2:47" s="1" customFormat="1" ht="19.5">
      <c r="B141" s="31"/>
      <c r="D141" s="145" t="s">
        <v>150</v>
      </c>
      <c r="F141" s="146" t="s">
        <v>745</v>
      </c>
      <c r="I141" s="147"/>
      <c r="L141" s="31"/>
      <c r="M141" s="148"/>
      <c r="T141" s="55"/>
      <c r="AT141" s="16" t="s">
        <v>150</v>
      </c>
      <c r="AU141" s="16" t="s">
        <v>88</v>
      </c>
    </row>
    <row r="142" spans="2:47" s="1" customFormat="1" ht="11.25">
      <c r="B142" s="31"/>
      <c r="D142" s="149" t="s">
        <v>152</v>
      </c>
      <c r="F142" s="150" t="s">
        <v>746</v>
      </c>
      <c r="I142" s="147"/>
      <c r="L142" s="31"/>
      <c r="M142" s="148"/>
      <c r="T142" s="55"/>
      <c r="AT142" s="16" t="s">
        <v>152</v>
      </c>
      <c r="AU142" s="16" t="s">
        <v>88</v>
      </c>
    </row>
    <row r="143" spans="2:51" s="12" customFormat="1" ht="11.25">
      <c r="B143" s="151"/>
      <c r="D143" s="145" t="s">
        <v>154</v>
      </c>
      <c r="E143" s="152" t="s">
        <v>1</v>
      </c>
      <c r="F143" s="153" t="s">
        <v>740</v>
      </c>
      <c r="H143" s="152" t="s">
        <v>1</v>
      </c>
      <c r="I143" s="154"/>
      <c r="L143" s="151"/>
      <c r="M143" s="155"/>
      <c r="T143" s="156"/>
      <c r="AT143" s="152" t="s">
        <v>154</v>
      </c>
      <c r="AU143" s="152" t="s">
        <v>88</v>
      </c>
      <c r="AV143" s="12" t="s">
        <v>86</v>
      </c>
      <c r="AW143" s="12" t="s">
        <v>33</v>
      </c>
      <c r="AX143" s="12" t="s">
        <v>78</v>
      </c>
      <c r="AY143" s="152" t="s">
        <v>141</v>
      </c>
    </row>
    <row r="144" spans="2:51" s="13" customFormat="1" ht="11.25">
      <c r="B144" s="157"/>
      <c r="D144" s="145" t="s">
        <v>154</v>
      </c>
      <c r="E144" s="158" t="s">
        <v>1</v>
      </c>
      <c r="F144" s="159" t="s">
        <v>741</v>
      </c>
      <c r="H144" s="160">
        <v>8.78</v>
      </c>
      <c r="I144" s="161"/>
      <c r="L144" s="157"/>
      <c r="M144" s="162"/>
      <c r="T144" s="163"/>
      <c r="AT144" s="158" t="s">
        <v>154</v>
      </c>
      <c r="AU144" s="158" t="s">
        <v>88</v>
      </c>
      <c r="AV144" s="13" t="s">
        <v>88</v>
      </c>
      <c r="AW144" s="13" t="s">
        <v>33</v>
      </c>
      <c r="AX144" s="13" t="s">
        <v>78</v>
      </c>
      <c r="AY144" s="158" t="s">
        <v>141</v>
      </c>
    </row>
    <row r="145" spans="2:51" s="14" customFormat="1" ht="11.25">
      <c r="B145" s="164"/>
      <c r="D145" s="145" t="s">
        <v>154</v>
      </c>
      <c r="E145" s="165" t="s">
        <v>1</v>
      </c>
      <c r="F145" s="166" t="s">
        <v>160</v>
      </c>
      <c r="H145" s="167">
        <v>8.78</v>
      </c>
      <c r="I145" s="168"/>
      <c r="L145" s="164"/>
      <c r="M145" s="169"/>
      <c r="T145" s="170"/>
      <c r="AT145" s="165" t="s">
        <v>154</v>
      </c>
      <c r="AU145" s="165" t="s">
        <v>88</v>
      </c>
      <c r="AV145" s="14" t="s">
        <v>148</v>
      </c>
      <c r="AW145" s="14" t="s">
        <v>33</v>
      </c>
      <c r="AX145" s="14" t="s">
        <v>86</v>
      </c>
      <c r="AY145" s="165" t="s">
        <v>141</v>
      </c>
    </row>
    <row r="146" spans="2:65" s="1" customFormat="1" ht="37.9" customHeight="1">
      <c r="B146" s="131"/>
      <c r="C146" s="132" t="s">
        <v>148</v>
      </c>
      <c r="D146" s="132" t="s">
        <v>143</v>
      </c>
      <c r="E146" s="133" t="s">
        <v>747</v>
      </c>
      <c r="F146" s="134" t="s">
        <v>748</v>
      </c>
      <c r="G146" s="135" t="s">
        <v>146</v>
      </c>
      <c r="H146" s="136">
        <v>17.56</v>
      </c>
      <c r="I146" s="137"/>
      <c r="J146" s="138">
        <f>ROUND(I146*H146,2)</f>
        <v>0</v>
      </c>
      <c r="K146" s="134" t="s">
        <v>147</v>
      </c>
      <c r="L146" s="31"/>
      <c r="M146" s="139" t="s">
        <v>1</v>
      </c>
      <c r="N146" s="140" t="s">
        <v>43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148</v>
      </c>
      <c r="AT146" s="143" t="s">
        <v>143</v>
      </c>
      <c r="AU146" s="143" t="s">
        <v>88</v>
      </c>
      <c r="AY146" s="16" t="s">
        <v>141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148</v>
      </c>
      <c r="BM146" s="143" t="s">
        <v>749</v>
      </c>
    </row>
    <row r="147" spans="2:47" s="1" customFormat="1" ht="39">
      <c r="B147" s="31"/>
      <c r="D147" s="145" t="s">
        <v>150</v>
      </c>
      <c r="F147" s="146" t="s">
        <v>750</v>
      </c>
      <c r="I147" s="147"/>
      <c r="L147" s="31"/>
      <c r="M147" s="148"/>
      <c r="T147" s="55"/>
      <c r="AT147" s="16" t="s">
        <v>150</v>
      </c>
      <c r="AU147" s="16" t="s">
        <v>88</v>
      </c>
    </row>
    <row r="148" spans="2:47" s="1" customFormat="1" ht="11.25">
      <c r="B148" s="31"/>
      <c r="D148" s="149" t="s">
        <v>152</v>
      </c>
      <c r="F148" s="150" t="s">
        <v>751</v>
      </c>
      <c r="I148" s="147"/>
      <c r="L148" s="31"/>
      <c r="M148" s="148"/>
      <c r="T148" s="55"/>
      <c r="AT148" s="16" t="s">
        <v>152</v>
      </c>
      <c r="AU148" s="16" t="s">
        <v>88</v>
      </c>
    </row>
    <row r="149" spans="2:51" s="12" customFormat="1" ht="11.25">
      <c r="B149" s="151"/>
      <c r="D149" s="145" t="s">
        <v>154</v>
      </c>
      <c r="E149" s="152" t="s">
        <v>1</v>
      </c>
      <c r="F149" s="153" t="s">
        <v>752</v>
      </c>
      <c r="H149" s="152" t="s">
        <v>1</v>
      </c>
      <c r="I149" s="154"/>
      <c r="L149" s="151"/>
      <c r="M149" s="155"/>
      <c r="T149" s="156"/>
      <c r="AT149" s="152" t="s">
        <v>154</v>
      </c>
      <c r="AU149" s="152" t="s">
        <v>88</v>
      </c>
      <c r="AV149" s="12" t="s">
        <v>86</v>
      </c>
      <c r="AW149" s="12" t="s">
        <v>33</v>
      </c>
      <c r="AX149" s="12" t="s">
        <v>78</v>
      </c>
      <c r="AY149" s="152" t="s">
        <v>141</v>
      </c>
    </row>
    <row r="150" spans="2:51" s="13" customFormat="1" ht="11.25">
      <c r="B150" s="157"/>
      <c r="D150" s="145" t="s">
        <v>154</v>
      </c>
      <c r="E150" s="158" t="s">
        <v>1</v>
      </c>
      <c r="F150" s="159" t="s">
        <v>753</v>
      </c>
      <c r="H150" s="160">
        <v>17.56</v>
      </c>
      <c r="I150" s="161"/>
      <c r="L150" s="157"/>
      <c r="M150" s="162"/>
      <c r="T150" s="163"/>
      <c r="AT150" s="158" t="s">
        <v>154</v>
      </c>
      <c r="AU150" s="158" t="s">
        <v>88</v>
      </c>
      <c r="AV150" s="13" t="s">
        <v>88</v>
      </c>
      <c r="AW150" s="13" t="s">
        <v>33</v>
      </c>
      <c r="AX150" s="13" t="s">
        <v>78</v>
      </c>
      <c r="AY150" s="158" t="s">
        <v>141</v>
      </c>
    </row>
    <row r="151" spans="2:51" s="14" customFormat="1" ht="11.25">
      <c r="B151" s="164"/>
      <c r="D151" s="145" t="s">
        <v>154</v>
      </c>
      <c r="E151" s="165" t="s">
        <v>1</v>
      </c>
      <c r="F151" s="166" t="s">
        <v>160</v>
      </c>
      <c r="H151" s="167">
        <v>17.56</v>
      </c>
      <c r="I151" s="168"/>
      <c r="L151" s="164"/>
      <c r="M151" s="169"/>
      <c r="T151" s="170"/>
      <c r="AT151" s="165" t="s">
        <v>154</v>
      </c>
      <c r="AU151" s="165" t="s">
        <v>88</v>
      </c>
      <c r="AV151" s="14" t="s">
        <v>148</v>
      </c>
      <c r="AW151" s="14" t="s">
        <v>33</v>
      </c>
      <c r="AX151" s="14" t="s">
        <v>86</v>
      </c>
      <c r="AY151" s="165" t="s">
        <v>141</v>
      </c>
    </row>
    <row r="152" spans="2:65" s="1" customFormat="1" ht="37.9" customHeight="1">
      <c r="B152" s="131"/>
      <c r="C152" s="132" t="s">
        <v>140</v>
      </c>
      <c r="D152" s="132" t="s">
        <v>143</v>
      </c>
      <c r="E152" s="133" t="s">
        <v>180</v>
      </c>
      <c r="F152" s="134" t="s">
        <v>181</v>
      </c>
      <c r="G152" s="135" t="s">
        <v>146</v>
      </c>
      <c r="H152" s="136">
        <v>17.56</v>
      </c>
      <c r="I152" s="137"/>
      <c r="J152" s="138">
        <f>ROUND(I152*H152,2)</f>
        <v>0</v>
      </c>
      <c r="K152" s="134" t="s">
        <v>147</v>
      </c>
      <c r="L152" s="31"/>
      <c r="M152" s="139" t="s">
        <v>1</v>
      </c>
      <c r="N152" s="140" t="s">
        <v>43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148</v>
      </c>
      <c r="AT152" s="143" t="s">
        <v>143</v>
      </c>
      <c r="AU152" s="143" t="s">
        <v>88</v>
      </c>
      <c r="AY152" s="16" t="s">
        <v>141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148</v>
      </c>
      <c r="BM152" s="143" t="s">
        <v>754</v>
      </c>
    </row>
    <row r="153" spans="2:47" s="1" customFormat="1" ht="39">
      <c r="B153" s="31"/>
      <c r="D153" s="145" t="s">
        <v>150</v>
      </c>
      <c r="F153" s="146" t="s">
        <v>183</v>
      </c>
      <c r="I153" s="147"/>
      <c r="L153" s="31"/>
      <c r="M153" s="148"/>
      <c r="T153" s="55"/>
      <c r="AT153" s="16" t="s">
        <v>150</v>
      </c>
      <c r="AU153" s="16" t="s">
        <v>88</v>
      </c>
    </row>
    <row r="154" spans="2:47" s="1" customFormat="1" ht="11.25">
      <c r="B154" s="31"/>
      <c r="D154" s="149" t="s">
        <v>152</v>
      </c>
      <c r="F154" s="150" t="s">
        <v>184</v>
      </c>
      <c r="I154" s="147"/>
      <c r="L154" s="31"/>
      <c r="M154" s="148"/>
      <c r="T154" s="55"/>
      <c r="AT154" s="16" t="s">
        <v>152</v>
      </c>
      <c r="AU154" s="16" t="s">
        <v>88</v>
      </c>
    </row>
    <row r="155" spans="2:51" s="12" customFormat="1" ht="11.25">
      <c r="B155" s="151"/>
      <c r="D155" s="145" t="s">
        <v>154</v>
      </c>
      <c r="E155" s="152" t="s">
        <v>1</v>
      </c>
      <c r="F155" s="153" t="s">
        <v>752</v>
      </c>
      <c r="H155" s="152" t="s">
        <v>1</v>
      </c>
      <c r="I155" s="154"/>
      <c r="L155" s="151"/>
      <c r="M155" s="155"/>
      <c r="T155" s="156"/>
      <c r="AT155" s="152" t="s">
        <v>154</v>
      </c>
      <c r="AU155" s="152" t="s">
        <v>88</v>
      </c>
      <c r="AV155" s="12" t="s">
        <v>86</v>
      </c>
      <c r="AW155" s="12" t="s">
        <v>33</v>
      </c>
      <c r="AX155" s="12" t="s">
        <v>78</v>
      </c>
      <c r="AY155" s="152" t="s">
        <v>141</v>
      </c>
    </row>
    <row r="156" spans="2:51" s="13" customFormat="1" ht="11.25">
      <c r="B156" s="157"/>
      <c r="D156" s="145" t="s">
        <v>154</v>
      </c>
      <c r="E156" s="158" t="s">
        <v>1</v>
      </c>
      <c r="F156" s="159" t="s">
        <v>753</v>
      </c>
      <c r="H156" s="160">
        <v>17.56</v>
      </c>
      <c r="I156" s="161"/>
      <c r="L156" s="157"/>
      <c r="M156" s="162"/>
      <c r="T156" s="163"/>
      <c r="AT156" s="158" t="s">
        <v>154</v>
      </c>
      <c r="AU156" s="158" t="s">
        <v>88</v>
      </c>
      <c r="AV156" s="13" t="s">
        <v>88</v>
      </c>
      <c r="AW156" s="13" t="s">
        <v>33</v>
      </c>
      <c r="AX156" s="13" t="s">
        <v>78</v>
      </c>
      <c r="AY156" s="158" t="s">
        <v>141</v>
      </c>
    </row>
    <row r="157" spans="2:51" s="14" customFormat="1" ht="11.25">
      <c r="B157" s="164"/>
      <c r="D157" s="145" t="s">
        <v>154</v>
      </c>
      <c r="E157" s="165" t="s">
        <v>1</v>
      </c>
      <c r="F157" s="166" t="s">
        <v>160</v>
      </c>
      <c r="H157" s="167">
        <v>17.56</v>
      </c>
      <c r="I157" s="168"/>
      <c r="L157" s="164"/>
      <c r="M157" s="169"/>
      <c r="T157" s="170"/>
      <c r="AT157" s="165" t="s">
        <v>154</v>
      </c>
      <c r="AU157" s="165" t="s">
        <v>88</v>
      </c>
      <c r="AV157" s="14" t="s">
        <v>148</v>
      </c>
      <c r="AW157" s="14" t="s">
        <v>33</v>
      </c>
      <c r="AX157" s="14" t="s">
        <v>86</v>
      </c>
      <c r="AY157" s="165" t="s">
        <v>141</v>
      </c>
    </row>
    <row r="158" spans="2:65" s="1" customFormat="1" ht="24.2" customHeight="1">
      <c r="B158" s="131"/>
      <c r="C158" s="132" t="s">
        <v>190</v>
      </c>
      <c r="D158" s="132" t="s">
        <v>143</v>
      </c>
      <c r="E158" s="133" t="s">
        <v>199</v>
      </c>
      <c r="F158" s="134" t="s">
        <v>200</v>
      </c>
      <c r="G158" s="135" t="s">
        <v>146</v>
      </c>
      <c r="H158" s="136">
        <v>17.55</v>
      </c>
      <c r="I158" s="137"/>
      <c r="J158" s="138">
        <f>ROUND(I158*H158,2)</f>
        <v>0</v>
      </c>
      <c r="K158" s="134" t="s">
        <v>147</v>
      </c>
      <c r="L158" s="31"/>
      <c r="M158" s="139" t="s">
        <v>1</v>
      </c>
      <c r="N158" s="140" t="s">
        <v>43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148</v>
      </c>
      <c r="AT158" s="143" t="s">
        <v>143</v>
      </c>
      <c r="AU158" s="143" t="s">
        <v>88</v>
      </c>
      <c r="AY158" s="16" t="s">
        <v>141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148</v>
      </c>
      <c r="BM158" s="143" t="s">
        <v>755</v>
      </c>
    </row>
    <row r="159" spans="2:47" s="1" customFormat="1" ht="29.25">
      <c r="B159" s="31"/>
      <c r="D159" s="145" t="s">
        <v>150</v>
      </c>
      <c r="F159" s="146" t="s">
        <v>202</v>
      </c>
      <c r="I159" s="147"/>
      <c r="L159" s="31"/>
      <c r="M159" s="148"/>
      <c r="T159" s="55"/>
      <c r="AT159" s="16" t="s">
        <v>150</v>
      </c>
      <c r="AU159" s="16" t="s">
        <v>88</v>
      </c>
    </row>
    <row r="160" spans="2:47" s="1" customFormat="1" ht="11.25">
      <c r="B160" s="31"/>
      <c r="D160" s="149" t="s">
        <v>152</v>
      </c>
      <c r="F160" s="150" t="s">
        <v>203</v>
      </c>
      <c r="I160" s="147"/>
      <c r="L160" s="31"/>
      <c r="M160" s="148"/>
      <c r="T160" s="55"/>
      <c r="AT160" s="16" t="s">
        <v>152</v>
      </c>
      <c r="AU160" s="16" t="s">
        <v>88</v>
      </c>
    </row>
    <row r="161" spans="2:51" s="12" customFormat="1" ht="11.25">
      <c r="B161" s="151"/>
      <c r="D161" s="145" t="s">
        <v>154</v>
      </c>
      <c r="E161" s="152" t="s">
        <v>1</v>
      </c>
      <c r="F161" s="153" t="s">
        <v>740</v>
      </c>
      <c r="H161" s="152" t="s">
        <v>1</v>
      </c>
      <c r="I161" s="154"/>
      <c r="L161" s="151"/>
      <c r="M161" s="155"/>
      <c r="T161" s="156"/>
      <c r="AT161" s="152" t="s">
        <v>154</v>
      </c>
      <c r="AU161" s="152" t="s">
        <v>88</v>
      </c>
      <c r="AV161" s="12" t="s">
        <v>86</v>
      </c>
      <c r="AW161" s="12" t="s">
        <v>33</v>
      </c>
      <c r="AX161" s="12" t="s">
        <v>78</v>
      </c>
      <c r="AY161" s="152" t="s">
        <v>141</v>
      </c>
    </row>
    <row r="162" spans="2:51" s="12" customFormat="1" ht="11.25">
      <c r="B162" s="151"/>
      <c r="D162" s="145" t="s">
        <v>154</v>
      </c>
      <c r="E162" s="152" t="s">
        <v>1</v>
      </c>
      <c r="F162" s="153" t="s">
        <v>204</v>
      </c>
      <c r="H162" s="152" t="s">
        <v>1</v>
      </c>
      <c r="I162" s="154"/>
      <c r="L162" s="151"/>
      <c r="M162" s="155"/>
      <c r="T162" s="156"/>
      <c r="AT162" s="152" t="s">
        <v>154</v>
      </c>
      <c r="AU162" s="152" t="s">
        <v>88</v>
      </c>
      <c r="AV162" s="12" t="s">
        <v>86</v>
      </c>
      <c r="AW162" s="12" t="s">
        <v>33</v>
      </c>
      <c r="AX162" s="12" t="s">
        <v>78</v>
      </c>
      <c r="AY162" s="152" t="s">
        <v>141</v>
      </c>
    </row>
    <row r="163" spans="2:51" s="13" customFormat="1" ht="11.25">
      <c r="B163" s="157"/>
      <c r="D163" s="145" t="s">
        <v>154</v>
      </c>
      <c r="E163" s="158" t="s">
        <v>1</v>
      </c>
      <c r="F163" s="159" t="s">
        <v>756</v>
      </c>
      <c r="H163" s="160">
        <v>17.55</v>
      </c>
      <c r="I163" s="161"/>
      <c r="L163" s="157"/>
      <c r="M163" s="162"/>
      <c r="T163" s="163"/>
      <c r="AT163" s="158" t="s">
        <v>154</v>
      </c>
      <c r="AU163" s="158" t="s">
        <v>88</v>
      </c>
      <c r="AV163" s="13" t="s">
        <v>88</v>
      </c>
      <c r="AW163" s="13" t="s">
        <v>33</v>
      </c>
      <c r="AX163" s="13" t="s">
        <v>78</v>
      </c>
      <c r="AY163" s="158" t="s">
        <v>141</v>
      </c>
    </row>
    <row r="164" spans="2:51" s="14" customFormat="1" ht="11.25">
      <c r="B164" s="164"/>
      <c r="D164" s="145" t="s">
        <v>154</v>
      </c>
      <c r="E164" s="165" t="s">
        <v>1</v>
      </c>
      <c r="F164" s="166" t="s">
        <v>160</v>
      </c>
      <c r="H164" s="167">
        <v>17.55</v>
      </c>
      <c r="I164" s="168"/>
      <c r="L164" s="164"/>
      <c r="M164" s="169"/>
      <c r="T164" s="170"/>
      <c r="AT164" s="165" t="s">
        <v>154</v>
      </c>
      <c r="AU164" s="165" t="s">
        <v>88</v>
      </c>
      <c r="AV164" s="14" t="s">
        <v>148</v>
      </c>
      <c r="AW164" s="14" t="s">
        <v>33</v>
      </c>
      <c r="AX164" s="14" t="s">
        <v>86</v>
      </c>
      <c r="AY164" s="165" t="s">
        <v>141</v>
      </c>
    </row>
    <row r="165" spans="2:63" s="11" customFormat="1" ht="22.9" customHeight="1">
      <c r="B165" s="119"/>
      <c r="D165" s="120" t="s">
        <v>77</v>
      </c>
      <c r="E165" s="129" t="s">
        <v>169</v>
      </c>
      <c r="F165" s="129" t="s">
        <v>256</v>
      </c>
      <c r="I165" s="122"/>
      <c r="J165" s="130">
        <f>BK165</f>
        <v>0</v>
      </c>
      <c r="L165" s="119"/>
      <c r="M165" s="124"/>
      <c r="P165" s="125">
        <f>SUM(P166:P185)</f>
        <v>0</v>
      </c>
      <c r="R165" s="125">
        <f>SUM(R166:R185)</f>
        <v>15.5274915</v>
      </c>
      <c r="T165" s="126">
        <f>SUM(T166:T185)</f>
        <v>0</v>
      </c>
      <c r="AR165" s="120" t="s">
        <v>140</v>
      </c>
      <c r="AT165" s="127" t="s">
        <v>77</v>
      </c>
      <c r="AU165" s="127" t="s">
        <v>86</v>
      </c>
      <c r="AY165" s="120" t="s">
        <v>141</v>
      </c>
      <c r="BK165" s="128">
        <f>SUM(BK166:BK185)</f>
        <v>0</v>
      </c>
    </row>
    <row r="166" spans="2:65" s="1" customFormat="1" ht="16.5" customHeight="1">
      <c r="B166" s="131"/>
      <c r="C166" s="132" t="s">
        <v>198</v>
      </c>
      <c r="D166" s="132" t="s">
        <v>143</v>
      </c>
      <c r="E166" s="133" t="s">
        <v>269</v>
      </c>
      <c r="F166" s="134" t="s">
        <v>270</v>
      </c>
      <c r="G166" s="135" t="s">
        <v>146</v>
      </c>
      <c r="H166" s="136">
        <v>16.55</v>
      </c>
      <c r="I166" s="137"/>
      <c r="J166" s="138">
        <f>ROUND(I166*H166,2)</f>
        <v>0</v>
      </c>
      <c r="K166" s="134" t="s">
        <v>147</v>
      </c>
      <c r="L166" s="31"/>
      <c r="M166" s="139" t="s">
        <v>1</v>
      </c>
      <c r="N166" s="140" t="s">
        <v>43</v>
      </c>
      <c r="P166" s="141">
        <f>O166*H166</f>
        <v>0</v>
      </c>
      <c r="Q166" s="141">
        <v>0.18293</v>
      </c>
      <c r="R166" s="141">
        <f>Q166*H166</f>
        <v>3.0274915000000004</v>
      </c>
      <c r="S166" s="141">
        <v>0</v>
      </c>
      <c r="T166" s="142">
        <f>S166*H166</f>
        <v>0</v>
      </c>
      <c r="AR166" s="143" t="s">
        <v>148</v>
      </c>
      <c r="AT166" s="143" t="s">
        <v>143</v>
      </c>
      <c r="AU166" s="143" t="s">
        <v>88</v>
      </c>
      <c r="AY166" s="16" t="s">
        <v>141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148</v>
      </c>
      <c r="BM166" s="143" t="s">
        <v>757</v>
      </c>
    </row>
    <row r="167" spans="2:47" s="1" customFormat="1" ht="48.75">
      <c r="B167" s="31"/>
      <c r="D167" s="145" t="s">
        <v>150</v>
      </c>
      <c r="F167" s="146" t="s">
        <v>272</v>
      </c>
      <c r="I167" s="147"/>
      <c r="L167" s="31"/>
      <c r="M167" s="148"/>
      <c r="T167" s="55"/>
      <c r="AT167" s="16" t="s">
        <v>150</v>
      </c>
      <c r="AU167" s="16" t="s">
        <v>88</v>
      </c>
    </row>
    <row r="168" spans="2:47" s="1" customFormat="1" ht="11.25">
      <c r="B168" s="31"/>
      <c r="D168" s="149" t="s">
        <v>152</v>
      </c>
      <c r="F168" s="150" t="s">
        <v>273</v>
      </c>
      <c r="I168" s="147"/>
      <c r="L168" s="31"/>
      <c r="M168" s="148"/>
      <c r="T168" s="55"/>
      <c r="AT168" s="16" t="s">
        <v>152</v>
      </c>
      <c r="AU168" s="16" t="s">
        <v>88</v>
      </c>
    </row>
    <row r="169" spans="2:47" s="1" customFormat="1" ht="29.25">
      <c r="B169" s="31"/>
      <c r="D169" s="145" t="s">
        <v>274</v>
      </c>
      <c r="F169" s="181" t="s">
        <v>275</v>
      </c>
      <c r="I169" s="147"/>
      <c r="L169" s="31"/>
      <c r="M169" s="148"/>
      <c r="T169" s="55"/>
      <c r="AT169" s="16" t="s">
        <v>274</v>
      </c>
      <c r="AU169" s="16" t="s">
        <v>88</v>
      </c>
    </row>
    <row r="170" spans="2:51" s="12" customFormat="1" ht="22.5">
      <c r="B170" s="151"/>
      <c r="D170" s="145" t="s">
        <v>154</v>
      </c>
      <c r="E170" s="152" t="s">
        <v>1</v>
      </c>
      <c r="F170" s="153" t="s">
        <v>758</v>
      </c>
      <c r="H170" s="152" t="s">
        <v>1</v>
      </c>
      <c r="I170" s="154"/>
      <c r="L170" s="151"/>
      <c r="M170" s="155"/>
      <c r="T170" s="156"/>
      <c r="AT170" s="152" t="s">
        <v>154</v>
      </c>
      <c r="AU170" s="152" t="s">
        <v>88</v>
      </c>
      <c r="AV170" s="12" t="s">
        <v>86</v>
      </c>
      <c r="AW170" s="12" t="s">
        <v>33</v>
      </c>
      <c r="AX170" s="12" t="s">
        <v>78</v>
      </c>
      <c r="AY170" s="152" t="s">
        <v>141</v>
      </c>
    </row>
    <row r="171" spans="2:51" s="13" customFormat="1" ht="11.25">
      <c r="B171" s="157"/>
      <c r="D171" s="145" t="s">
        <v>154</v>
      </c>
      <c r="E171" s="158" t="s">
        <v>1</v>
      </c>
      <c r="F171" s="159" t="s">
        <v>734</v>
      </c>
      <c r="H171" s="160">
        <v>7.61</v>
      </c>
      <c r="I171" s="161"/>
      <c r="L171" s="157"/>
      <c r="M171" s="162"/>
      <c r="T171" s="163"/>
      <c r="AT171" s="158" t="s">
        <v>154</v>
      </c>
      <c r="AU171" s="158" t="s">
        <v>88</v>
      </c>
      <c r="AV171" s="13" t="s">
        <v>88</v>
      </c>
      <c r="AW171" s="13" t="s">
        <v>33</v>
      </c>
      <c r="AX171" s="13" t="s">
        <v>78</v>
      </c>
      <c r="AY171" s="158" t="s">
        <v>141</v>
      </c>
    </row>
    <row r="172" spans="2:51" s="12" customFormat="1" ht="22.5">
      <c r="B172" s="151"/>
      <c r="D172" s="145" t="s">
        <v>154</v>
      </c>
      <c r="E172" s="152" t="s">
        <v>1</v>
      </c>
      <c r="F172" s="153" t="s">
        <v>759</v>
      </c>
      <c r="H172" s="152" t="s">
        <v>1</v>
      </c>
      <c r="I172" s="154"/>
      <c r="L172" s="151"/>
      <c r="M172" s="155"/>
      <c r="T172" s="156"/>
      <c r="AT172" s="152" t="s">
        <v>154</v>
      </c>
      <c r="AU172" s="152" t="s">
        <v>88</v>
      </c>
      <c r="AV172" s="12" t="s">
        <v>86</v>
      </c>
      <c r="AW172" s="12" t="s">
        <v>33</v>
      </c>
      <c r="AX172" s="12" t="s">
        <v>78</v>
      </c>
      <c r="AY172" s="152" t="s">
        <v>141</v>
      </c>
    </row>
    <row r="173" spans="2:51" s="13" customFormat="1" ht="11.25">
      <c r="B173" s="157"/>
      <c r="D173" s="145" t="s">
        <v>154</v>
      </c>
      <c r="E173" s="158" t="s">
        <v>1</v>
      </c>
      <c r="F173" s="159" t="s">
        <v>760</v>
      </c>
      <c r="H173" s="160">
        <v>1.01</v>
      </c>
      <c r="I173" s="161"/>
      <c r="L173" s="157"/>
      <c r="M173" s="162"/>
      <c r="T173" s="163"/>
      <c r="AT173" s="158" t="s">
        <v>154</v>
      </c>
      <c r="AU173" s="158" t="s">
        <v>88</v>
      </c>
      <c r="AV173" s="13" t="s">
        <v>88</v>
      </c>
      <c r="AW173" s="13" t="s">
        <v>33</v>
      </c>
      <c r="AX173" s="13" t="s">
        <v>78</v>
      </c>
      <c r="AY173" s="158" t="s">
        <v>141</v>
      </c>
    </row>
    <row r="174" spans="2:51" s="12" customFormat="1" ht="11.25">
      <c r="B174" s="151"/>
      <c r="D174" s="145" t="s">
        <v>154</v>
      </c>
      <c r="E174" s="152" t="s">
        <v>1</v>
      </c>
      <c r="F174" s="153" t="s">
        <v>761</v>
      </c>
      <c r="H174" s="152" t="s">
        <v>1</v>
      </c>
      <c r="I174" s="154"/>
      <c r="L174" s="151"/>
      <c r="M174" s="155"/>
      <c r="T174" s="156"/>
      <c r="AT174" s="152" t="s">
        <v>154</v>
      </c>
      <c r="AU174" s="152" t="s">
        <v>88</v>
      </c>
      <c r="AV174" s="12" t="s">
        <v>86</v>
      </c>
      <c r="AW174" s="12" t="s">
        <v>33</v>
      </c>
      <c r="AX174" s="12" t="s">
        <v>78</v>
      </c>
      <c r="AY174" s="152" t="s">
        <v>141</v>
      </c>
    </row>
    <row r="175" spans="2:51" s="13" customFormat="1" ht="11.25">
      <c r="B175" s="157"/>
      <c r="D175" s="145" t="s">
        <v>154</v>
      </c>
      <c r="E175" s="158" t="s">
        <v>1</v>
      </c>
      <c r="F175" s="159" t="s">
        <v>762</v>
      </c>
      <c r="H175" s="160">
        <v>2.93</v>
      </c>
      <c r="I175" s="161"/>
      <c r="L175" s="157"/>
      <c r="M175" s="162"/>
      <c r="T175" s="163"/>
      <c r="AT175" s="158" t="s">
        <v>154</v>
      </c>
      <c r="AU175" s="158" t="s">
        <v>88</v>
      </c>
      <c r="AV175" s="13" t="s">
        <v>88</v>
      </c>
      <c r="AW175" s="13" t="s">
        <v>33</v>
      </c>
      <c r="AX175" s="13" t="s">
        <v>78</v>
      </c>
      <c r="AY175" s="158" t="s">
        <v>141</v>
      </c>
    </row>
    <row r="176" spans="2:51" s="12" customFormat="1" ht="22.5">
      <c r="B176" s="151"/>
      <c r="D176" s="145" t="s">
        <v>154</v>
      </c>
      <c r="E176" s="152" t="s">
        <v>1</v>
      </c>
      <c r="F176" s="153" t="s">
        <v>763</v>
      </c>
      <c r="H176" s="152" t="s">
        <v>1</v>
      </c>
      <c r="I176" s="154"/>
      <c r="L176" s="151"/>
      <c r="M176" s="155"/>
      <c r="T176" s="156"/>
      <c r="AT176" s="152" t="s">
        <v>154</v>
      </c>
      <c r="AU176" s="152" t="s">
        <v>88</v>
      </c>
      <c r="AV176" s="12" t="s">
        <v>86</v>
      </c>
      <c r="AW176" s="12" t="s">
        <v>33</v>
      </c>
      <c r="AX176" s="12" t="s">
        <v>78</v>
      </c>
      <c r="AY176" s="152" t="s">
        <v>141</v>
      </c>
    </row>
    <row r="177" spans="2:51" s="12" customFormat="1" ht="22.5">
      <c r="B177" s="151"/>
      <c r="D177" s="145" t="s">
        <v>154</v>
      </c>
      <c r="E177" s="152" t="s">
        <v>1</v>
      </c>
      <c r="F177" s="153" t="s">
        <v>764</v>
      </c>
      <c r="H177" s="152" t="s">
        <v>1</v>
      </c>
      <c r="I177" s="154"/>
      <c r="L177" s="151"/>
      <c r="M177" s="155"/>
      <c r="T177" s="156"/>
      <c r="AT177" s="152" t="s">
        <v>154</v>
      </c>
      <c r="AU177" s="152" t="s">
        <v>88</v>
      </c>
      <c r="AV177" s="12" t="s">
        <v>86</v>
      </c>
      <c r="AW177" s="12" t="s">
        <v>33</v>
      </c>
      <c r="AX177" s="12" t="s">
        <v>78</v>
      </c>
      <c r="AY177" s="152" t="s">
        <v>141</v>
      </c>
    </row>
    <row r="178" spans="2:51" s="13" customFormat="1" ht="11.25">
      <c r="B178" s="157"/>
      <c r="D178" s="145" t="s">
        <v>154</v>
      </c>
      <c r="E178" s="158" t="s">
        <v>1</v>
      </c>
      <c r="F178" s="159" t="s">
        <v>175</v>
      </c>
      <c r="H178" s="160">
        <v>5</v>
      </c>
      <c r="I178" s="161"/>
      <c r="L178" s="157"/>
      <c r="M178" s="162"/>
      <c r="T178" s="163"/>
      <c r="AT178" s="158" t="s">
        <v>154</v>
      </c>
      <c r="AU178" s="158" t="s">
        <v>88</v>
      </c>
      <c r="AV178" s="13" t="s">
        <v>88</v>
      </c>
      <c r="AW178" s="13" t="s">
        <v>33</v>
      </c>
      <c r="AX178" s="13" t="s">
        <v>78</v>
      </c>
      <c r="AY178" s="158" t="s">
        <v>141</v>
      </c>
    </row>
    <row r="179" spans="2:51" s="14" customFormat="1" ht="11.25">
      <c r="B179" s="164"/>
      <c r="D179" s="145" t="s">
        <v>154</v>
      </c>
      <c r="E179" s="165" t="s">
        <v>1</v>
      </c>
      <c r="F179" s="166" t="s">
        <v>160</v>
      </c>
      <c r="H179" s="167">
        <v>16.55</v>
      </c>
      <c r="I179" s="168"/>
      <c r="L179" s="164"/>
      <c r="M179" s="169"/>
      <c r="T179" s="170"/>
      <c r="AT179" s="165" t="s">
        <v>154</v>
      </c>
      <c r="AU179" s="165" t="s">
        <v>88</v>
      </c>
      <c r="AV179" s="14" t="s">
        <v>148</v>
      </c>
      <c r="AW179" s="14" t="s">
        <v>33</v>
      </c>
      <c r="AX179" s="14" t="s">
        <v>86</v>
      </c>
      <c r="AY179" s="165" t="s">
        <v>141</v>
      </c>
    </row>
    <row r="180" spans="2:65" s="1" customFormat="1" ht="16.5" customHeight="1">
      <c r="B180" s="131"/>
      <c r="C180" s="171" t="s">
        <v>207</v>
      </c>
      <c r="D180" s="171" t="s">
        <v>208</v>
      </c>
      <c r="E180" s="172" t="s">
        <v>284</v>
      </c>
      <c r="F180" s="173" t="s">
        <v>285</v>
      </c>
      <c r="G180" s="174" t="s">
        <v>211</v>
      </c>
      <c r="H180" s="175">
        <v>12.5</v>
      </c>
      <c r="I180" s="176"/>
      <c r="J180" s="177">
        <f>ROUND(I180*H180,2)</f>
        <v>0</v>
      </c>
      <c r="K180" s="173" t="s">
        <v>147</v>
      </c>
      <c r="L180" s="178"/>
      <c r="M180" s="179" t="s">
        <v>1</v>
      </c>
      <c r="N180" s="180" t="s">
        <v>43</v>
      </c>
      <c r="P180" s="141">
        <f>O180*H180</f>
        <v>0</v>
      </c>
      <c r="Q180" s="141">
        <v>1</v>
      </c>
      <c r="R180" s="141">
        <f>Q180*H180</f>
        <v>12.5</v>
      </c>
      <c r="S180" s="141">
        <v>0</v>
      </c>
      <c r="T180" s="142">
        <f>S180*H180</f>
        <v>0</v>
      </c>
      <c r="AR180" s="143" t="s">
        <v>207</v>
      </c>
      <c r="AT180" s="143" t="s">
        <v>208</v>
      </c>
      <c r="AU180" s="143" t="s">
        <v>88</v>
      </c>
      <c r="AY180" s="16" t="s">
        <v>141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86</v>
      </c>
      <c r="BK180" s="144">
        <f>ROUND(I180*H180,2)</f>
        <v>0</v>
      </c>
      <c r="BL180" s="16" t="s">
        <v>148</v>
      </c>
      <c r="BM180" s="143" t="s">
        <v>765</v>
      </c>
    </row>
    <row r="181" spans="2:51" s="12" customFormat="1" ht="22.5">
      <c r="B181" s="151"/>
      <c r="D181" s="145" t="s">
        <v>154</v>
      </c>
      <c r="E181" s="152" t="s">
        <v>1</v>
      </c>
      <c r="F181" s="153" t="s">
        <v>763</v>
      </c>
      <c r="H181" s="152" t="s">
        <v>1</v>
      </c>
      <c r="I181" s="154"/>
      <c r="L181" s="151"/>
      <c r="M181" s="155"/>
      <c r="T181" s="156"/>
      <c r="AT181" s="152" t="s">
        <v>154</v>
      </c>
      <c r="AU181" s="152" t="s">
        <v>88</v>
      </c>
      <c r="AV181" s="12" t="s">
        <v>86</v>
      </c>
      <c r="AW181" s="12" t="s">
        <v>33</v>
      </c>
      <c r="AX181" s="12" t="s">
        <v>78</v>
      </c>
      <c r="AY181" s="152" t="s">
        <v>141</v>
      </c>
    </row>
    <row r="182" spans="2:51" s="12" customFormat="1" ht="22.5">
      <c r="B182" s="151"/>
      <c r="D182" s="145" t="s">
        <v>154</v>
      </c>
      <c r="E182" s="152" t="s">
        <v>1</v>
      </c>
      <c r="F182" s="153" t="s">
        <v>764</v>
      </c>
      <c r="H182" s="152" t="s">
        <v>1</v>
      </c>
      <c r="I182" s="154"/>
      <c r="L182" s="151"/>
      <c r="M182" s="155"/>
      <c r="T182" s="156"/>
      <c r="AT182" s="152" t="s">
        <v>154</v>
      </c>
      <c r="AU182" s="152" t="s">
        <v>88</v>
      </c>
      <c r="AV182" s="12" t="s">
        <v>86</v>
      </c>
      <c r="AW182" s="12" t="s">
        <v>33</v>
      </c>
      <c r="AX182" s="12" t="s">
        <v>78</v>
      </c>
      <c r="AY182" s="152" t="s">
        <v>141</v>
      </c>
    </row>
    <row r="183" spans="2:51" s="13" customFormat="1" ht="11.25">
      <c r="B183" s="157"/>
      <c r="D183" s="145" t="s">
        <v>154</v>
      </c>
      <c r="E183" s="158" t="s">
        <v>1</v>
      </c>
      <c r="F183" s="159" t="s">
        <v>175</v>
      </c>
      <c r="H183" s="160">
        <v>5</v>
      </c>
      <c r="I183" s="161"/>
      <c r="L183" s="157"/>
      <c r="M183" s="162"/>
      <c r="T183" s="163"/>
      <c r="AT183" s="158" t="s">
        <v>154</v>
      </c>
      <c r="AU183" s="158" t="s">
        <v>88</v>
      </c>
      <c r="AV183" s="13" t="s">
        <v>88</v>
      </c>
      <c r="AW183" s="13" t="s">
        <v>33</v>
      </c>
      <c r="AX183" s="13" t="s">
        <v>78</v>
      </c>
      <c r="AY183" s="158" t="s">
        <v>141</v>
      </c>
    </row>
    <row r="184" spans="2:51" s="14" customFormat="1" ht="11.25">
      <c r="B184" s="164"/>
      <c r="D184" s="145" t="s">
        <v>154</v>
      </c>
      <c r="E184" s="165" t="s">
        <v>1</v>
      </c>
      <c r="F184" s="166" t="s">
        <v>160</v>
      </c>
      <c r="H184" s="167">
        <v>5</v>
      </c>
      <c r="I184" s="168"/>
      <c r="L184" s="164"/>
      <c r="M184" s="169"/>
      <c r="T184" s="170"/>
      <c r="AT184" s="165" t="s">
        <v>154</v>
      </c>
      <c r="AU184" s="165" t="s">
        <v>88</v>
      </c>
      <c r="AV184" s="14" t="s">
        <v>148</v>
      </c>
      <c r="AW184" s="14" t="s">
        <v>33</v>
      </c>
      <c r="AX184" s="14" t="s">
        <v>86</v>
      </c>
      <c r="AY184" s="165" t="s">
        <v>141</v>
      </c>
    </row>
    <row r="185" spans="2:51" s="13" customFormat="1" ht="11.25">
      <c r="B185" s="157"/>
      <c r="D185" s="145" t="s">
        <v>154</v>
      </c>
      <c r="F185" s="159" t="s">
        <v>766</v>
      </c>
      <c r="H185" s="160">
        <v>12.5</v>
      </c>
      <c r="I185" s="161"/>
      <c r="L185" s="157"/>
      <c r="M185" s="162"/>
      <c r="T185" s="163"/>
      <c r="AT185" s="158" t="s">
        <v>154</v>
      </c>
      <c r="AU185" s="158" t="s">
        <v>88</v>
      </c>
      <c r="AV185" s="13" t="s">
        <v>88</v>
      </c>
      <c r="AW185" s="13" t="s">
        <v>3</v>
      </c>
      <c r="AX185" s="13" t="s">
        <v>86</v>
      </c>
      <c r="AY185" s="158" t="s">
        <v>141</v>
      </c>
    </row>
    <row r="186" spans="2:63" s="11" customFormat="1" ht="22.9" customHeight="1">
      <c r="B186" s="119"/>
      <c r="D186" s="120" t="s">
        <v>77</v>
      </c>
      <c r="E186" s="129" t="s">
        <v>148</v>
      </c>
      <c r="F186" s="129" t="s">
        <v>292</v>
      </c>
      <c r="I186" s="122"/>
      <c r="J186" s="130">
        <f>BK186</f>
        <v>0</v>
      </c>
      <c r="L186" s="119"/>
      <c r="M186" s="124"/>
      <c r="P186" s="125">
        <f>SUM(P187:P215)</f>
        <v>0</v>
      </c>
      <c r="R186" s="125">
        <f>SUM(R187:R215)</f>
        <v>2.6742960000000005</v>
      </c>
      <c r="T186" s="126">
        <f>SUM(T187:T215)</f>
        <v>0</v>
      </c>
      <c r="AR186" s="120" t="s">
        <v>140</v>
      </c>
      <c r="AT186" s="127" t="s">
        <v>77</v>
      </c>
      <c r="AU186" s="127" t="s">
        <v>86</v>
      </c>
      <c r="AY186" s="120" t="s">
        <v>141</v>
      </c>
      <c r="BK186" s="128">
        <f>SUM(BK187:BK215)</f>
        <v>0</v>
      </c>
    </row>
    <row r="187" spans="2:65" s="1" customFormat="1" ht="24.2" customHeight="1">
      <c r="B187" s="131"/>
      <c r="C187" s="132" t="s">
        <v>214</v>
      </c>
      <c r="D187" s="132" t="s">
        <v>143</v>
      </c>
      <c r="E187" s="133" t="s">
        <v>767</v>
      </c>
      <c r="F187" s="134" t="s">
        <v>768</v>
      </c>
      <c r="G187" s="135" t="s">
        <v>231</v>
      </c>
      <c r="H187" s="136">
        <v>10.8</v>
      </c>
      <c r="I187" s="137"/>
      <c r="J187" s="138">
        <f>ROUND(I187*H187,2)</f>
        <v>0</v>
      </c>
      <c r="K187" s="134" t="s">
        <v>147</v>
      </c>
      <c r="L187" s="31"/>
      <c r="M187" s="139" t="s">
        <v>1</v>
      </c>
      <c r="N187" s="140" t="s">
        <v>43</v>
      </c>
      <c r="P187" s="141">
        <f>O187*H187</f>
        <v>0</v>
      </c>
      <c r="Q187" s="141">
        <v>0.20266</v>
      </c>
      <c r="R187" s="141">
        <f>Q187*H187</f>
        <v>2.1887280000000002</v>
      </c>
      <c r="S187" s="141">
        <v>0</v>
      </c>
      <c r="T187" s="142">
        <f>S187*H187</f>
        <v>0</v>
      </c>
      <c r="AR187" s="143" t="s">
        <v>148</v>
      </c>
      <c r="AT187" s="143" t="s">
        <v>143</v>
      </c>
      <c r="AU187" s="143" t="s">
        <v>88</v>
      </c>
      <c r="AY187" s="16" t="s">
        <v>141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86</v>
      </c>
      <c r="BK187" s="144">
        <f>ROUND(I187*H187,2)</f>
        <v>0</v>
      </c>
      <c r="BL187" s="16" t="s">
        <v>148</v>
      </c>
      <c r="BM187" s="143" t="s">
        <v>769</v>
      </c>
    </row>
    <row r="188" spans="2:47" s="1" customFormat="1" ht="19.5">
      <c r="B188" s="31"/>
      <c r="D188" s="145" t="s">
        <v>150</v>
      </c>
      <c r="F188" s="146" t="s">
        <v>770</v>
      </c>
      <c r="I188" s="147"/>
      <c r="L188" s="31"/>
      <c r="M188" s="148"/>
      <c r="T188" s="55"/>
      <c r="AT188" s="16" t="s">
        <v>150</v>
      </c>
      <c r="AU188" s="16" t="s">
        <v>88</v>
      </c>
    </row>
    <row r="189" spans="2:47" s="1" customFormat="1" ht="11.25">
      <c r="B189" s="31"/>
      <c r="D189" s="149" t="s">
        <v>152</v>
      </c>
      <c r="F189" s="150" t="s">
        <v>771</v>
      </c>
      <c r="I189" s="147"/>
      <c r="L189" s="31"/>
      <c r="M189" s="148"/>
      <c r="T189" s="55"/>
      <c r="AT189" s="16" t="s">
        <v>152</v>
      </c>
      <c r="AU189" s="16" t="s">
        <v>88</v>
      </c>
    </row>
    <row r="190" spans="2:51" s="12" customFormat="1" ht="11.25">
      <c r="B190" s="151"/>
      <c r="D190" s="145" t="s">
        <v>154</v>
      </c>
      <c r="E190" s="152" t="s">
        <v>1</v>
      </c>
      <c r="F190" s="153" t="s">
        <v>772</v>
      </c>
      <c r="H190" s="152" t="s">
        <v>1</v>
      </c>
      <c r="I190" s="154"/>
      <c r="L190" s="151"/>
      <c r="M190" s="155"/>
      <c r="T190" s="156"/>
      <c r="AT190" s="152" t="s">
        <v>154</v>
      </c>
      <c r="AU190" s="152" t="s">
        <v>88</v>
      </c>
      <c r="AV190" s="12" t="s">
        <v>86</v>
      </c>
      <c r="AW190" s="12" t="s">
        <v>33</v>
      </c>
      <c r="AX190" s="12" t="s">
        <v>78</v>
      </c>
      <c r="AY190" s="152" t="s">
        <v>141</v>
      </c>
    </row>
    <row r="191" spans="2:51" s="13" customFormat="1" ht="11.25">
      <c r="B191" s="157"/>
      <c r="D191" s="145" t="s">
        <v>154</v>
      </c>
      <c r="E191" s="158" t="s">
        <v>1</v>
      </c>
      <c r="F191" s="159" t="s">
        <v>773</v>
      </c>
      <c r="H191" s="160">
        <v>10.8</v>
      </c>
      <c r="I191" s="161"/>
      <c r="L191" s="157"/>
      <c r="M191" s="162"/>
      <c r="T191" s="163"/>
      <c r="AT191" s="158" t="s">
        <v>154</v>
      </c>
      <c r="AU191" s="158" t="s">
        <v>88</v>
      </c>
      <c r="AV191" s="13" t="s">
        <v>88</v>
      </c>
      <c r="AW191" s="13" t="s">
        <v>33</v>
      </c>
      <c r="AX191" s="13" t="s">
        <v>78</v>
      </c>
      <c r="AY191" s="158" t="s">
        <v>141</v>
      </c>
    </row>
    <row r="192" spans="2:51" s="14" customFormat="1" ht="11.25">
      <c r="B192" s="164"/>
      <c r="D192" s="145" t="s">
        <v>154</v>
      </c>
      <c r="E192" s="165" t="s">
        <v>1</v>
      </c>
      <c r="F192" s="166" t="s">
        <v>160</v>
      </c>
      <c r="H192" s="167">
        <v>10.8</v>
      </c>
      <c r="I192" s="168"/>
      <c r="L192" s="164"/>
      <c r="M192" s="169"/>
      <c r="T192" s="170"/>
      <c r="AT192" s="165" t="s">
        <v>154</v>
      </c>
      <c r="AU192" s="165" t="s">
        <v>88</v>
      </c>
      <c r="AV192" s="14" t="s">
        <v>148</v>
      </c>
      <c r="AW192" s="14" t="s">
        <v>33</v>
      </c>
      <c r="AX192" s="14" t="s">
        <v>86</v>
      </c>
      <c r="AY192" s="165" t="s">
        <v>141</v>
      </c>
    </row>
    <row r="193" spans="2:65" s="1" customFormat="1" ht="24.2" customHeight="1">
      <c r="B193" s="131"/>
      <c r="C193" s="132" t="s">
        <v>220</v>
      </c>
      <c r="D193" s="132" t="s">
        <v>143</v>
      </c>
      <c r="E193" s="133" t="s">
        <v>705</v>
      </c>
      <c r="F193" s="134" t="s">
        <v>706</v>
      </c>
      <c r="G193" s="135" t="s">
        <v>146</v>
      </c>
      <c r="H193" s="136">
        <v>3.5</v>
      </c>
      <c r="I193" s="137"/>
      <c r="J193" s="138">
        <f>ROUND(I193*H193,2)</f>
        <v>0</v>
      </c>
      <c r="K193" s="134" t="s">
        <v>178</v>
      </c>
      <c r="L193" s="31"/>
      <c r="M193" s="139" t="s">
        <v>1</v>
      </c>
      <c r="N193" s="140" t="s">
        <v>43</v>
      </c>
      <c r="P193" s="141">
        <f>O193*H193</f>
        <v>0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148</v>
      </c>
      <c r="AT193" s="143" t="s">
        <v>143</v>
      </c>
      <c r="AU193" s="143" t="s">
        <v>88</v>
      </c>
      <c r="AY193" s="16" t="s">
        <v>141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86</v>
      </c>
      <c r="BK193" s="144">
        <f>ROUND(I193*H193,2)</f>
        <v>0</v>
      </c>
      <c r="BL193" s="16" t="s">
        <v>148</v>
      </c>
      <c r="BM193" s="143" t="s">
        <v>774</v>
      </c>
    </row>
    <row r="194" spans="2:47" s="1" customFormat="1" ht="29.25">
      <c r="B194" s="31"/>
      <c r="D194" s="145" t="s">
        <v>150</v>
      </c>
      <c r="F194" s="146" t="s">
        <v>775</v>
      </c>
      <c r="I194" s="147"/>
      <c r="L194" s="31"/>
      <c r="M194" s="148"/>
      <c r="T194" s="55"/>
      <c r="AT194" s="16" t="s">
        <v>150</v>
      </c>
      <c r="AU194" s="16" t="s">
        <v>88</v>
      </c>
    </row>
    <row r="195" spans="2:51" s="12" customFormat="1" ht="11.25">
      <c r="B195" s="151"/>
      <c r="D195" s="145" t="s">
        <v>154</v>
      </c>
      <c r="E195" s="152" t="s">
        <v>1</v>
      </c>
      <c r="F195" s="153" t="s">
        <v>776</v>
      </c>
      <c r="H195" s="152" t="s">
        <v>1</v>
      </c>
      <c r="I195" s="154"/>
      <c r="L195" s="151"/>
      <c r="M195" s="155"/>
      <c r="T195" s="156"/>
      <c r="AT195" s="152" t="s">
        <v>154</v>
      </c>
      <c r="AU195" s="152" t="s">
        <v>88</v>
      </c>
      <c r="AV195" s="12" t="s">
        <v>86</v>
      </c>
      <c r="AW195" s="12" t="s">
        <v>33</v>
      </c>
      <c r="AX195" s="12" t="s">
        <v>78</v>
      </c>
      <c r="AY195" s="152" t="s">
        <v>141</v>
      </c>
    </row>
    <row r="196" spans="2:51" s="12" customFormat="1" ht="11.25">
      <c r="B196" s="151"/>
      <c r="D196" s="145" t="s">
        <v>154</v>
      </c>
      <c r="E196" s="152" t="s">
        <v>1</v>
      </c>
      <c r="F196" s="153" t="s">
        <v>777</v>
      </c>
      <c r="H196" s="152" t="s">
        <v>1</v>
      </c>
      <c r="I196" s="154"/>
      <c r="L196" s="151"/>
      <c r="M196" s="155"/>
      <c r="T196" s="156"/>
      <c r="AT196" s="152" t="s">
        <v>154</v>
      </c>
      <c r="AU196" s="152" t="s">
        <v>88</v>
      </c>
      <c r="AV196" s="12" t="s">
        <v>86</v>
      </c>
      <c r="AW196" s="12" t="s">
        <v>33</v>
      </c>
      <c r="AX196" s="12" t="s">
        <v>78</v>
      </c>
      <c r="AY196" s="152" t="s">
        <v>141</v>
      </c>
    </row>
    <row r="197" spans="2:51" s="13" customFormat="1" ht="11.25">
      <c r="B197" s="157"/>
      <c r="D197" s="145" t="s">
        <v>154</v>
      </c>
      <c r="E197" s="158" t="s">
        <v>1</v>
      </c>
      <c r="F197" s="159" t="s">
        <v>778</v>
      </c>
      <c r="H197" s="160">
        <v>3.5</v>
      </c>
      <c r="I197" s="161"/>
      <c r="L197" s="157"/>
      <c r="M197" s="162"/>
      <c r="T197" s="163"/>
      <c r="AT197" s="158" t="s">
        <v>154</v>
      </c>
      <c r="AU197" s="158" t="s">
        <v>88</v>
      </c>
      <c r="AV197" s="13" t="s">
        <v>88</v>
      </c>
      <c r="AW197" s="13" t="s">
        <v>33</v>
      </c>
      <c r="AX197" s="13" t="s">
        <v>78</v>
      </c>
      <c r="AY197" s="158" t="s">
        <v>141</v>
      </c>
    </row>
    <row r="198" spans="2:51" s="14" customFormat="1" ht="11.25">
      <c r="B198" s="164"/>
      <c r="D198" s="145" t="s">
        <v>154</v>
      </c>
      <c r="E198" s="165" t="s">
        <v>1</v>
      </c>
      <c r="F198" s="166" t="s">
        <v>160</v>
      </c>
      <c r="H198" s="167">
        <v>3.5</v>
      </c>
      <c r="I198" s="168"/>
      <c r="L198" s="164"/>
      <c r="M198" s="169"/>
      <c r="T198" s="170"/>
      <c r="AT198" s="165" t="s">
        <v>154</v>
      </c>
      <c r="AU198" s="165" t="s">
        <v>88</v>
      </c>
      <c r="AV198" s="14" t="s">
        <v>148</v>
      </c>
      <c r="AW198" s="14" t="s">
        <v>33</v>
      </c>
      <c r="AX198" s="14" t="s">
        <v>86</v>
      </c>
      <c r="AY198" s="165" t="s">
        <v>141</v>
      </c>
    </row>
    <row r="199" spans="2:65" s="1" customFormat="1" ht="24.2" customHeight="1">
      <c r="B199" s="131"/>
      <c r="C199" s="132" t="s">
        <v>228</v>
      </c>
      <c r="D199" s="132" t="s">
        <v>143</v>
      </c>
      <c r="E199" s="133" t="s">
        <v>712</v>
      </c>
      <c r="F199" s="134" t="s">
        <v>713</v>
      </c>
      <c r="G199" s="135" t="s">
        <v>231</v>
      </c>
      <c r="H199" s="136">
        <v>6</v>
      </c>
      <c r="I199" s="137"/>
      <c r="J199" s="138">
        <f>ROUND(I199*H199,2)</f>
        <v>0</v>
      </c>
      <c r="K199" s="134" t="s">
        <v>147</v>
      </c>
      <c r="L199" s="31"/>
      <c r="M199" s="139" t="s">
        <v>1</v>
      </c>
      <c r="N199" s="140" t="s">
        <v>43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148</v>
      </c>
      <c r="AT199" s="143" t="s">
        <v>143</v>
      </c>
      <c r="AU199" s="143" t="s">
        <v>88</v>
      </c>
      <c r="AY199" s="16" t="s">
        <v>141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86</v>
      </c>
      <c r="BK199" s="144">
        <f>ROUND(I199*H199,2)</f>
        <v>0</v>
      </c>
      <c r="BL199" s="16" t="s">
        <v>148</v>
      </c>
      <c r="BM199" s="143" t="s">
        <v>779</v>
      </c>
    </row>
    <row r="200" spans="2:47" s="1" customFormat="1" ht="29.25">
      <c r="B200" s="31"/>
      <c r="D200" s="145" t="s">
        <v>150</v>
      </c>
      <c r="F200" s="146" t="s">
        <v>715</v>
      </c>
      <c r="I200" s="147"/>
      <c r="L200" s="31"/>
      <c r="M200" s="148"/>
      <c r="T200" s="55"/>
      <c r="AT200" s="16" t="s">
        <v>150</v>
      </c>
      <c r="AU200" s="16" t="s">
        <v>88</v>
      </c>
    </row>
    <row r="201" spans="2:47" s="1" customFormat="1" ht="11.25">
      <c r="B201" s="31"/>
      <c r="D201" s="149" t="s">
        <v>152</v>
      </c>
      <c r="F201" s="150" t="s">
        <v>716</v>
      </c>
      <c r="I201" s="147"/>
      <c r="L201" s="31"/>
      <c r="M201" s="148"/>
      <c r="T201" s="55"/>
      <c r="AT201" s="16" t="s">
        <v>152</v>
      </c>
      <c r="AU201" s="16" t="s">
        <v>88</v>
      </c>
    </row>
    <row r="202" spans="2:51" s="12" customFormat="1" ht="11.25">
      <c r="B202" s="151"/>
      <c r="D202" s="145" t="s">
        <v>154</v>
      </c>
      <c r="E202" s="152" t="s">
        <v>1</v>
      </c>
      <c r="F202" s="153" t="s">
        <v>776</v>
      </c>
      <c r="H202" s="152" t="s">
        <v>1</v>
      </c>
      <c r="I202" s="154"/>
      <c r="L202" s="151"/>
      <c r="M202" s="155"/>
      <c r="T202" s="156"/>
      <c r="AT202" s="152" t="s">
        <v>154</v>
      </c>
      <c r="AU202" s="152" t="s">
        <v>88</v>
      </c>
      <c r="AV202" s="12" t="s">
        <v>86</v>
      </c>
      <c r="AW202" s="12" t="s">
        <v>33</v>
      </c>
      <c r="AX202" s="12" t="s">
        <v>78</v>
      </c>
      <c r="AY202" s="152" t="s">
        <v>141</v>
      </c>
    </row>
    <row r="203" spans="2:51" s="13" customFormat="1" ht="11.25">
      <c r="B203" s="157"/>
      <c r="D203" s="145" t="s">
        <v>154</v>
      </c>
      <c r="E203" s="158" t="s">
        <v>1</v>
      </c>
      <c r="F203" s="159" t="s">
        <v>780</v>
      </c>
      <c r="H203" s="160">
        <v>6</v>
      </c>
      <c r="I203" s="161"/>
      <c r="L203" s="157"/>
      <c r="M203" s="162"/>
      <c r="T203" s="163"/>
      <c r="AT203" s="158" t="s">
        <v>154</v>
      </c>
      <c r="AU203" s="158" t="s">
        <v>88</v>
      </c>
      <c r="AV203" s="13" t="s">
        <v>88</v>
      </c>
      <c r="AW203" s="13" t="s">
        <v>33</v>
      </c>
      <c r="AX203" s="13" t="s">
        <v>78</v>
      </c>
      <c r="AY203" s="158" t="s">
        <v>141</v>
      </c>
    </row>
    <row r="204" spans="2:51" s="14" customFormat="1" ht="11.25">
      <c r="B204" s="164"/>
      <c r="D204" s="145" t="s">
        <v>154</v>
      </c>
      <c r="E204" s="165" t="s">
        <v>1</v>
      </c>
      <c r="F204" s="166" t="s">
        <v>160</v>
      </c>
      <c r="H204" s="167">
        <v>6</v>
      </c>
      <c r="I204" s="168"/>
      <c r="L204" s="164"/>
      <c r="M204" s="169"/>
      <c r="T204" s="170"/>
      <c r="AT204" s="165" t="s">
        <v>154</v>
      </c>
      <c r="AU204" s="165" t="s">
        <v>88</v>
      </c>
      <c r="AV204" s="14" t="s">
        <v>148</v>
      </c>
      <c r="AW204" s="14" t="s">
        <v>33</v>
      </c>
      <c r="AX204" s="14" t="s">
        <v>86</v>
      </c>
      <c r="AY204" s="165" t="s">
        <v>141</v>
      </c>
    </row>
    <row r="205" spans="2:65" s="1" customFormat="1" ht="37.9" customHeight="1">
      <c r="B205" s="131"/>
      <c r="C205" s="132" t="s">
        <v>8</v>
      </c>
      <c r="D205" s="132" t="s">
        <v>143</v>
      </c>
      <c r="E205" s="133" t="s">
        <v>781</v>
      </c>
      <c r="F205" s="134" t="s">
        <v>782</v>
      </c>
      <c r="G205" s="135" t="s">
        <v>231</v>
      </c>
      <c r="H205" s="136">
        <v>1</v>
      </c>
      <c r="I205" s="137"/>
      <c r="J205" s="138">
        <f>ROUND(I205*H205,2)</f>
        <v>0</v>
      </c>
      <c r="K205" s="134" t="s">
        <v>178</v>
      </c>
      <c r="L205" s="31"/>
      <c r="M205" s="139" t="s">
        <v>1</v>
      </c>
      <c r="N205" s="140" t="s">
        <v>43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148</v>
      </c>
      <c r="AT205" s="143" t="s">
        <v>143</v>
      </c>
      <c r="AU205" s="143" t="s">
        <v>88</v>
      </c>
      <c r="AY205" s="16" t="s">
        <v>141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86</v>
      </c>
      <c r="BK205" s="144">
        <f>ROUND(I205*H205,2)</f>
        <v>0</v>
      </c>
      <c r="BL205" s="16" t="s">
        <v>148</v>
      </c>
      <c r="BM205" s="143" t="s">
        <v>783</v>
      </c>
    </row>
    <row r="206" spans="2:47" s="1" customFormat="1" ht="29.25">
      <c r="B206" s="31"/>
      <c r="D206" s="145" t="s">
        <v>150</v>
      </c>
      <c r="F206" s="146" t="s">
        <v>784</v>
      </c>
      <c r="I206" s="147"/>
      <c r="L206" s="31"/>
      <c r="M206" s="148"/>
      <c r="T206" s="55"/>
      <c r="AT206" s="16" t="s">
        <v>150</v>
      </c>
      <c r="AU206" s="16" t="s">
        <v>88</v>
      </c>
    </row>
    <row r="207" spans="2:51" s="12" customFormat="1" ht="11.25">
      <c r="B207" s="151"/>
      <c r="D207" s="145" t="s">
        <v>154</v>
      </c>
      <c r="E207" s="152" t="s">
        <v>1</v>
      </c>
      <c r="F207" s="153" t="s">
        <v>785</v>
      </c>
      <c r="H207" s="152" t="s">
        <v>1</v>
      </c>
      <c r="I207" s="154"/>
      <c r="L207" s="151"/>
      <c r="M207" s="155"/>
      <c r="T207" s="156"/>
      <c r="AT207" s="152" t="s">
        <v>154</v>
      </c>
      <c r="AU207" s="152" t="s">
        <v>88</v>
      </c>
      <c r="AV207" s="12" t="s">
        <v>86</v>
      </c>
      <c r="AW207" s="12" t="s">
        <v>33</v>
      </c>
      <c r="AX207" s="12" t="s">
        <v>78</v>
      </c>
      <c r="AY207" s="152" t="s">
        <v>141</v>
      </c>
    </row>
    <row r="208" spans="2:51" s="13" customFormat="1" ht="11.25">
      <c r="B208" s="157"/>
      <c r="D208" s="145" t="s">
        <v>154</v>
      </c>
      <c r="E208" s="158" t="s">
        <v>1</v>
      </c>
      <c r="F208" s="159" t="s">
        <v>786</v>
      </c>
      <c r="H208" s="160">
        <v>1</v>
      </c>
      <c r="I208" s="161"/>
      <c r="L208" s="157"/>
      <c r="M208" s="162"/>
      <c r="T208" s="163"/>
      <c r="AT208" s="158" t="s">
        <v>154</v>
      </c>
      <c r="AU208" s="158" t="s">
        <v>88</v>
      </c>
      <c r="AV208" s="13" t="s">
        <v>88</v>
      </c>
      <c r="AW208" s="13" t="s">
        <v>33</v>
      </c>
      <c r="AX208" s="13" t="s">
        <v>78</v>
      </c>
      <c r="AY208" s="158" t="s">
        <v>141</v>
      </c>
    </row>
    <row r="209" spans="2:51" s="14" customFormat="1" ht="11.25">
      <c r="B209" s="164"/>
      <c r="D209" s="145" t="s">
        <v>154</v>
      </c>
      <c r="E209" s="165" t="s">
        <v>1</v>
      </c>
      <c r="F209" s="166" t="s">
        <v>160</v>
      </c>
      <c r="H209" s="167">
        <v>1</v>
      </c>
      <c r="I209" s="168"/>
      <c r="L209" s="164"/>
      <c r="M209" s="169"/>
      <c r="T209" s="170"/>
      <c r="AT209" s="165" t="s">
        <v>154</v>
      </c>
      <c r="AU209" s="165" t="s">
        <v>88</v>
      </c>
      <c r="AV209" s="14" t="s">
        <v>148</v>
      </c>
      <c r="AW209" s="14" t="s">
        <v>33</v>
      </c>
      <c r="AX209" s="14" t="s">
        <v>86</v>
      </c>
      <c r="AY209" s="165" t="s">
        <v>141</v>
      </c>
    </row>
    <row r="210" spans="2:65" s="1" customFormat="1" ht="33" customHeight="1">
      <c r="B210" s="131"/>
      <c r="C210" s="132" t="s">
        <v>242</v>
      </c>
      <c r="D210" s="132" t="s">
        <v>143</v>
      </c>
      <c r="E210" s="133" t="s">
        <v>632</v>
      </c>
      <c r="F210" s="134" t="s">
        <v>633</v>
      </c>
      <c r="G210" s="135" t="s">
        <v>231</v>
      </c>
      <c r="H210" s="136">
        <v>10.8</v>
      </c>
      <c r="I210" s="137"/>
      <c r="J210" s="138">
        <f>ROUND(I210*H210,2)</f>
        <v>0</v>
      </c>
      <c r="K210" s="134" t="s">
        <v>147</v>
      </c>
      <c r="L210" s="31"/>
      <c r="M210" s="139" t="s">
        <v>1</v>
      </c>
      <c r="N210" s="140" t="s">
        <v>43</v>
      </c>
      <c r="P210" s="141">
        <f>O210*H210</f>
        <v>0</v>
      </c>
      <c r="Q210" s="141">
        <v>0.04496</v>
      </c>
      <c r="R210" s="141">
        <f>Q210*H210</f>
        <v>0.48556800000000006</v>
      </c>
      <c r="S210" s="141">
        <v>0</v>
      </c>
      <c r="T210" s="142">
        <f>S210*H210</f>
        <v>0</v>
      </c>
      <c r="AR210" s="143" t="s">
        <v>148</v>
      </c>
      <c r="AT210" s="143" t="s">
        <v>143</v>
      </c>
      <c r="AU210" s="143" t="s">
        <v>88</v>
      </c>
      <c r="AY210" s="16" t="s">
        <v>141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86</v>
      </c>
      <c r="BK210" s="144">
        <f>ROUND(I210*H210,2)</f>
        <v>0</v>
      </c>
      <c r="BL210" s="16" t="s">
        <v>148</v>
      </c>
      <c r="BM210" s="143" t="s">
        <v>787</v>
      </c>
    </row>
    <row r="211" spans="2:47" s="1" customFormat="1" ht="29.25">
      <c r="B211" s="31"/>
      <c r="D211" s="145" t="s">
        <v>150</v>
      </c>
      <c r="F211" s="146" t="s">
        <v>788</v>
      </c>
      <c r="I211" s="147"/>
      <c r="L211" s="31"/>
      <c r="M211" s="148"/>
      <c r="T211" s="55"/>
      <c r="AT211" s="16" t="s">
        <v>150</v>
      </c>
      <c r="AU211" s="16" t="s">
        <v>88</v>
      </c>
    </row>
    <row r="212" spans="2:47" s="1" customFormat="1" ht="11.25">
      <c r="B212" s="31"/>
      <c r="D212" s="149" t="s">
        <v>152</v>
      </c>
      <c r="F212" s="150" t="s">
        <v>636</v>
      </c>
      <c r="I212" s="147"/>
      <c r="L212" s="31"/>
      <c r="M212" s="148"/>
      <c r="T212" s="55"/>
      <c r="AT212" s="16" t="s">
        <v>152</v>
      </c>
      <c r="AU212" s="16" t="s">
        <v>88</v>
      </c>
    </row>
    <row r="213" spans="2:51" s="12" customFormat="1" ht="11.25">
      <c r="B213" s="151"/>
      <c r="D213" s="145" t="s">
        <v>154</v>
      </c>
      <c r="E213" s="152" t="s">
        <v>1</v>
      </c>
      <c r="F213" s="153" t="s">
        <v>789</v>
      </c>
      <c r="H213" s="152" t="s">
        <v>1</v>
      </c>
      <c r="I213" s="154"/>
      <c r="L213" s="151"/>
      <c r="M213" s="155"/>
      <c r="T213" s="156"/>
      <c r="AT213" s="152" t="s">
        <v>154</v>
      </c>
      <c r="AU213" s="152" t="s">
        <v>88</v>
      </c>
      <c r="AV213" s="12" t="s">
        <v>86</v>
      </c>
      <c r="AW213" s="12" t="s">
        <v>33</v>
      </c>
      <c r="AX213" s="12" t="s">
        <v>78</v>
      </c>
      <c r="AY213" s="152" t="s">
        <v>141</v>
      </c>
    </row>
    <row r="214" spans="2:51" s="13" customFormat="1" ht="11.25">
      <c r="B214" s="157"/>
      <c r="D214" s="145" t="s">
        <v>154</v>
      </c>
      <c r="E214" s="158" t="s">
        <v>1</v>
      </c>
      <c r="F214" s="159" t="s">
        <v>790</v>
      </c>
      <c r="H214" s="160">
        <v>10.8</v>
      </c>
      <c r="I214" s="161"/>
      <c r="L214" s="157"/>
      <c r="M214" s="162"/>
      <c r="T214" s="163"/>
      <c r="AT214" s="158" t="s">
        <v>154</v>
      </c>
      <c r="AU214" s="158" t="s">
        <v>88</v>
      </c>
      <c r="AV214" s="13" t="s">
        <v>88</v>
      </c>
      <c r="AW214" s="13" t="s">
        <v>33</v>
      </c>
      <c r="AX214" s="13" t="s">
        <v>78</v>
      </c>
      <c r="AY214" s="158" t="s">
        <v>141</v>
      </c>
    </row>
    <row r="215" spans="2:51" s="14" customFormat="1" ht="11.25">
      <c r="B215" s="164"/>
      <c r="D215" s="145" t="s">
        <v>154</v>
      </c>
      <c r="E215" s="165" t="s">
        <v>1</v>
      </c>
      <c r="F215" s="166" t="s">
        <v>160</v>
      </c>
      <c r="H215" s="167">
        <v>10.8</v>
      </c>
      <c r="I215" s="168"/>
      <c r="L215" s="164"/>
      <c r="M215" s="169"/>
      <c r="T215" s="170"/>
      <c r="AT215" s="165" t="s">
        <v>154</v>
      </c>
      <c r="AU215" s="165" t="s">
        <v>88</v>
      </c>
      <c r="AV215" s="14" t="s">
        <v>148</v>
      </c>
      <c r="AW215" s="14" t="s">
        <v>33</v>
      </c>
      <c r="AX215" s="14" t="s">
        <v>86</v>
      </c>
      <c r="AY215" s="165" t="s">
        <v>141</v>
      </c>
    </row>
    <row r="216" spans="2:63" s="11" customFormat="1" ht="22.9" customHeight="1">
      <c r="B216" s="119"/>
      <c r="D216" s="120" t="s">
        <v>77</v>
      </c>
      <c r="E216" s="129" t="s">
        <v>190</v>
      </c>
      <c r="F216" s="129" t="s">
        <v>339</v>
      </c>
      <c r="I216" s="122"/>
      <c r="J216" s="130">
        <f>BK216</f>
        <v>0</v>
      </c>
      <c r="L216" s="119"/>
      <c r="M216" s="124"/>
      <c r="P216" s="125">
        <f>SUM(P217:P222)</f>
        <v>0</v>
      </c>
      <c r="R216" s="125">
        <f>SUM(R217:R222)</f>
        <v>2.901204</v>
      </c>
      <c r="T216" s="126">
        <f>SUM(T217:T222)</f>
        <v>0</v>
      </c>
      <c r="AR216" s="120" t="s">
        <v>140</v>
      </c>
      <c r="AT216" s="127" t="s">
        <v>77</v>
      </c>
      <c r="AU216" s="127" t="s">
        <v>86</v>
      </c>
      <c r="AY216" s="120" t="s">
        <v>141</v>
      </c>
      <c r="BK216" s="128">
        <f>SUM(BK217:BK222)</f>
        <v>0</v>
      </c>
    </row>
    <row r="217" spans="2:65" s="1" customFormat="1" ht="24.2" customHeight="1">
      <c r="B217" s="131"/>
      <c r="C217" s="132" t="s">
        <v>250</v>
      </c>
      <c r="D217" s="132" t="s">
        <v>143</v>
      </c>
      <c r="E217" s="133" t="s">
        <v>341</v>
      </c>
      <c r="F217" s="134" t="s">
        <v>342</v>
      </c>
      <c r="G217" s="135" t="s">
        <v>231</v>
      </c>
      <c r="H217" s="136">
        <v>25.2</v>
      </c>
      <c r="I217" s="137"/>
      <c r="J217" s="138">
        <f>ROUND(I217*H217,2)</f>
        <v>0</v>
      </c>
      <c r="K217" s="134" t="s">
        <v>147</v>
      </c>
      <c r="L217" s="31"/>
      <c r="M217" s="139" t="s">
        <v>1</v>
      </c>
      <c r="N217" s="140" t="s">
        <v>43</v>
      </c>
      <c r="P217" s="141">
        <f>O217*H217</f>
        <v>0</v>
      </c>
      <c r="Q217" s="141">
        <v>0.09153</v>
      </c>
      <c r="R217" s="141">
        <f>Q217*H217</f>
        <v>2.306556</v>
      </c>
      <c r="S217" s="141">
        <v>0</v>
      </c>
      <c r="T217" s="142">
        <f>S217*H217</f>
        <v>0</v>
      </c>
      <c r="AR217" s="143" t="s">
        <v>148</v>
      </c>
      <c r="AT217" s="143" t="s">
        <v>143</v>
      </c>
      <c r="AU217" s="143" t="s">
        <v>88</v>
      </c>
      <c r="AY217" s="16" t="s">
        <v>141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86</v>
      </c>
      <c r="BK217" s="144">
        <f>ROUND(I217*H217,2)</f>
        <v>0</v>
      </c>
      <c r="BL217" s="16" t="s">
        <v>148</v>
      </c>
      <c r="BM217" s="143" t="s">
        <v>791</v>
      </c>
    </row>
    <row r="218" spans="2:47" s="1" customFormat="1" ht="29.25">
      <c r="B218" s="31"/>
      <c r="D218" s="145" t="s">
        <v>150</v>
      </c>
      <c r="F218" s="146" t="s">
        <v>344</v>
      </c>
      <c r="I218" s="147"/>
      <c r="L218" s="31"/>
      <c r="M218" s="148"/>
      <c r="T218" s="55"/>
      <c r="AT218" s="16" t="s">
        <v>150</v>
      </c>
      <c r="AU218" s="16" t="s">
        <v>88</v>
      </c>
    </row>
    <row r="219" spans="2:47" s="1" customFormat="1" ht="11.25">
      <c r="B219" s="31"/>
      <c r="D219" s="149" t="s">
        <v>152</v>
      </c>
      <c r="F219" s="150" t="s">
        <v>345</v>
      </c>
      <c r="I219" s="147"/>
      <c r="L219" s="31"/>
      <c r="M219" s="148"/>
      <c r="T219" s="55"/>
      <c r="AT219" s="16" t="s">
        <v>152</v>
      </c>
      <c r="AU219" s="16" t="s">
        <v>88</v>
      </c>
    </row>
    <row r="220" spans="2:65" s="1" customFormat="1" ht="33" customHeight="1">
      <c r="B220" s="131"/>
      <c r="C220" s="132" t="s">
        <v>257</v>
      </c>
      <c r="D220" s="132" t="s">
        <v>143</v>
      </c>
      <c r="E220" s="133" t="s">
        <v>640</v>
      </c>
      <c r="F220" s="134" t="s">
        <v>641</v>
      </c>
      <c r="G220" s="135" t="s">
        <v>231</v>
      </c>
      <c r="H220" s="136">
        <v>10.8</v>
      </c>
      <c r="I220" s="137"/>
      <c r="J220" s="138">
        <f>ROUND(I220*H220,2)</f>
        <v>0</v>
      </c>
      <c r="K220" s="134" t="s">
        <v>147</v>
      </c>
      <c r="L220" s="31"/>
      <c r="M220" s="139" t="s">
        <v>1</v>
      </c>
      <c r="N220" s="140" t="s">
        <v>43</v>
      </c>
      <c r="P220" s="141">
        <f>O220*H220</f>
        <v>0</v>
      </c>
      <c r="Q220" s="141">
        <v>0.05506</v>
      </c>
      <c r="R220" s="141">
        <f>Q220*H220</f>
        <v>0.5946480000000001</v>
      </c>
      <c r="S220" s="141">
        <v>0</v>
      </c>
      <c r="T220" s="142">
        <f>S220*H220</f>
        <v>0</v>
      </c>
      <c r="AR220" s="143" t="s">
        <v>148</v>
      </c>
      <c r="AT220" s="143" t="s">
        <v>143</v>
      </c>
      <c r="AU220" s="143" t="s">
        <v>88</v>
      </c>
      <c r="AY220" s="16" t="s">
        <v>141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6" t="s">
        <v>86</v>
      </c>
      <c r="BK220" s="144">
        <f>ROUND(I220*H220,2)</f>
        <v>0</v>
      </c>
      <c r="BL220" s="16" t="s">
        <v>148</v>
      </c>
      <c r="BM220" s="143" t="s">
        <v>792</v>
      </c>
    </row>
    <row r="221" spans="2:47" s="1" customFormat="1" ht="29.25">
      <c r="B221" s="31"/>
      <c r="D221" s="145" t="s">
        <v>150</v>
      </c>
      <c r="F221" s="146" t="s">
        <v>643</v>
      </c>
      <c r="I221" s="147"/>
      <c r="L221" s="31"/>
      <c r="M221" s="148"/>
      <c r="T221" s="55"/>
      <c r="AT221" s="16" t="s">
        <v>150</v>
      </c>
      <c r="AU221" s="16" t="s">
        <v>88</v>
      </c>
    </row>
    <row r="222" spans="2:47" s="1" customFormat="1" ht="11.25">
      <c r="B222" s="31"/>
      <c r="D222" s="149" t="s">
        <v>152</v>
      </c>
      <c r="F222" s="150" t="s">
        <v>644</v>
      </c>
      <c r="I222" s="147"/>
      <c r="L222" s="31"/>
      <c r="M222" s="148"/>
      <c r="T222" s="55"/>
      <c r="AT222" s="16" t="s">
        <v>152</v>
      </c>
      <c r="AU222" s="16" t="s">
        <v>88</v>
      </c>
    </row>
    <row r="223" spans="2:63" s="11" customFormat="1" ht="22.9" customHeight="1">
      <c r="B223" s="119"/>
      <c r="D223" s="120" t="s">
        <v>77</v>
      </c>
      <c r="E223" s="129" t="s">
        <v>214</v>
      </c>
      <c r="F223" s="129" t="s">
        <v>394</v>
      </c>
      <c r="I223" s="122"/>
      <c r="J223" s="130">
        <f>BK223</f>
        <v>0</v>
      </c>
      <c r="L223" s="119"/>
      <c r="M223" s="124"/>
      <c r="P223" s="125">
        <f>SUM(P224:P265)</f>
        <v>0</v>
      </c>
      <c r="R223" s="125">
        <f>SUM(R224:R265)</f>
        <v>0.0258397</v>
      </c>
      <c r="T223" s="126">
        <f>SUM(T224:T265)</f>
        <v>22.6997</v>
      </c>
      <c r="AR223" s="120" t="s">
        <v>140</v>
      </c>
      <c r="AT223" s="127" t="s">
        <v>77</v>
      </c>
      <c r="AU223" s="127" t="s">
        <v>86</v>
      </c>
      <c r="AY223" s="120" t="s">
        <v>141</v>
      </c>
      <c r="BK223" s="128">
        <f>SUM(BK224:BK265)</f>
        <v>0</v>
      </c>
    </row>
    <row r="224" spans="2:65" s="1" customFormat="1" ht="16.5" customHeight="1">
      <c r="B224" s="131"/>
      <c r="C224" s="132" t="s">
        <v>264</v>
      </c>
      <c r="D224" s="132" t="s">
        <v>143</v>
      </c>
      <c r="E224" s="133" t="s">
        <v>515</v>
      </c>
      <c r="F224" s="134" t="s">
        <v>516</v>
      </c>
      <c r="G224" s="135" t="s">
        <v>231</v>
      </c>
      <c r="H224" s="136">
        <v>0.135</v>
      </c>
      <c r="I224" s="137"/>
      <c r="J224" s="138">
        <f>ROUND(I224*H224,2)</f>
        <v>0</v>
      </c>
      <c r="K224" s="134" t="s">
        <v>147</v>
      </c>
      <c r="L224" s="31"/>
      <c r="M224" s="139" t="s">
        <v>1</v>
      </c>
      <c r="N224" s="140" t="s">
        <v>43</v>
      </c>
      <c r="P224" s="141">
        <f>O224*H224</f>
        <v>0</v>
      </c>
      <c r="Q224" s="141">
        <v>0.04622</v>
      </c>
      <c r="R224" s="141">
        <f>Q224*H224</f>
        <v>0.0062397</v>
      </c>
      <c r="S224" s="141">
        <v>0</v>
      </c>
      <c r="T224" s="142">
        <f>S224*H224</f>
        <v>0</v>
      </c>
      <c r="AR224" s="143" t="s">
        <v>148</v>
      </c>
      <c r="AT224" s="143" t="s">
        <v>143</v>
      </c>
      <c r="AU224" s="143" t="s">
        <v>88</v>
      </c>
      <c r="AY224" s="16" t="s">
        <v>141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86</v>
      </c>
      <c r="BK224" s="144">
        <f>ROUND(I224*H224,2)</f>
        <v>0</v>
      </c>
      <c r="BL224" s="16" t="s">
        <v>148</v>
      </c>
      <c r="BM224" s="143" t="s">
        <v>793</v>
      </c>
    </row>
    <row r="225" spans="2:47" s="1" customFormat="1" ht="29.25">
      <c r="B225" s="31"/>
      <c r="D225" s="145" t="s">
        <v>150</v>
      </c>
      <c r="F225" s="146" t="s">
        <v>794</v>
      </c>
      <c r="I225" s="147"/>
      <c r="L225" s="31"/>
      <c r="M225" s="148"/>
      <c r="T225" s="55"/>
      <c r="AT225" s="16" t="s">
        <v>150</v>
      </c>
      <c r="AU225" s="16" t="s">
        <v>88</v>
      </c>
    </row>
    <row r="226" spans="2:47" s="1" customFormat="1" ht="11.25">
      <c r="B226" s="31"/>
      <c r="D226" s="149" t="s">
        <v>152</v>
      </c>
      <c r="F226" s="150" t="s">
        <v>519</v>
      </c>
      <c r="I226" s="147"/>
      <c r="L226" s="31"/>
      <c r="M226" s="148"/>
      <c r="T226" s="55"/>
      <c r="AT226" s="16" t="s">
        <v>152</v>
      </c>
      <c r="AU226" s="16" t="s">
        <v>88</v>
      </c>
    </row>
    <row r="227" spans="2:51" s="12" customFormat="1" ht="11.25">
      <c r="B227" s="151"/>
      <c r="D227" s="145" t="s">
        <v>154</v>
      </c>
      <c r="E227" s="152" t="s">
        <v>1</v>
      </c>
      <c r="F227" s="153" t="s">
        <v>795</v>
      </c>
      <c r="H227" s="152" t="s">
        <v>1</v>
      </c>
      <c r="I227" s="154"/>
      <c r="L227" s="151"/>
      <c r="M227" s="155"/>
      <c r="T227" s="156"/>
      <c r="AT227" s="152" t="s">
        <v>154</v>
      </c>
      <c r="AU227" s="152" t="s">
        <v>88</v>
      </c>
      <c r="AV227" s="12" t="s">
        <v>86</v>
      </c>
      <c r="AW227" s="12" t="s">
        <v>33</v>
      </c>
      <c r="AX227" s="12" t="s">
        <v>78</v>
      </c>
      <c r="AY227" s="152" t="s">
        <v>141</v>
      </c>
    </row>
    <row r="228" spans="2:51" s="13" customFormat="1" ht="11.25">
      <c r="B228" s="157"/>
      <c r="D228" s="145" t="s">
        <v>154</v>
      </c>
      <c r="E228" s="158" t="s">
        <v>1</v>
      </c>
      <c r="F228" s="159" t="s">
        <v>796</v>
      </c>
      <c r="H228" s="160">
        <v>0.135</v>
      </c>
      <c r="I228" s="161"/>
      <c r="L228" s="157"/>
      <c r="M228" s="162"/>
      <c r="T228" s="163"/>
      <c r="AT228" s="158" t="s">
        <v>154</v>
      </c>
      <c r="AU228" s="158" t="s">
        <v>88</v>
      </c>
      <c r="AV228" s="13" t="s">
        <v>88</v>
      </c>
      <c r="AW228" s="13" t="s">
        <v>33</v>
      </c>
      <c r="AX228" s="13" t="s">
        <v>78</v>
      </c>
      <c r="AY228" s="158" t="s">
        <v>141</v>
      </c>
    </row>
    <row r="229" spans="2:51" s="14" customFormat="1" ht="11.25">
      <c r="B229" s="164"/>
      <c r="D229" s="145" t="s">
        <v>154</v>
      </c>
      <c r="E229" s="165" t="s">
        <v>1</v>
      </c>
      <c r="F229" s="166" t="s">
        <v>160</v>
      </c>
      <c r="H229" s="167">
        <v>0.135</v>
      </c>
      <c r="I229" s="168"/>
      <c r="L229" s="164"/>
      <c r="M229" s="169"/>
      <c r="T229" s="170"/>
      <c r="AT229" s="165" t="s">
        <v>154</v>
      </c>
      <c r="AU229" s="165" t="s">
        <v>88</v>
      </c>
      <c r="AV229" s="14" t="s">
        <v>148</v>
      </c>
      <c r="AW229" s="14" t="s">
        <v>33</v>
      </c>
      <c r="AX229" s="14" t="s">
        <v>86</v>
      </c>
      <c r="AY229" s="165" t="s">
        <v>141</v>
      </c>
    </row>
    <row r="230" spans="2:65" s="1" customFormat="1" ht="24.2" customHeight="1">
      <c r="B230" s="131"/>
      <c r="C230" s="132" t="s">
        <v>268</v>
      </c>
      <c r="D230" s="132" t="s">
        <v>143</v>
      </c>
      <c r="E230" s="133" t="s">
        <v>645</v>
      </c>
      <c r="F230" s="134" t="s">
        <v>646</v>
      </c>
      <c r="G230" s="135" t="s">
        <v>231</v>
      </c>
      <c r="H230" s="136">
        <v>10.8</v>
      </c>
      <c r="I230" s="137"/>
      <c r="J230" s="138">
        <f>ROUND(I230*H230,2)</f>
        <v>0</v>
      </c>
      <c r="K230" s="134" t="s">
        <v>147</v>
      </c>
      <c r="L230" s="31"/>
      <c r="M230" s="139" t="s">
        <v>1</v>
      </c>
      <c r="N230" s="140" t="s">
        <v>43</v>
      </c>
      <c r="P230" s="141">
        <f>O230*H230</f>
        <v>0</v>
      </c>
      <c r="Q230" s="141">
        <v>0</v>
      </c>
      <c r="R230" s="141">
        <f>Q230*H230</f>
        <v>0</v>
      </c>
      <c r="S230" s="141">
        <v>0.018</v>
      </c>
      <c r="T230" s="142">
        <f>S230*H230</f>
        <v>0.1944</v>
      </c>
      <c r="AR230" s="143" t="s">
        <v>148</v>
      </c>
      <c r="AT230" s="143" t="s">
        <v>143</v>
      </c>
      <c r="AU230" s="143" t="s">
        <v>88</v>
      </c>
      <c r="AY230" s="16" t="s">
        <v>141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86</v>
      </c>
      <c r="BK230" s="144">
        <f>ROUND(I230*H230,2)</f>
        <v>0</v>
      </c>
      <c r="BL230" s="16" t="s">
        <v>148</v>
      </c>
      <c r="BM230" s="143" t="s">
        <v>797</v>
      </c>
    </row>
    <row r="231" spans="2:47" s="1" customFormat="1" ht="39">
      <c r="B231" s="31"/>
      <c r="D231" s="145" t="s">
        <v>150</v>
      </c>
      <c r="F231" s="146" t="s">
        <v>648</v>
      </c>
      <c r="I231" s="147"/>
      <c r="L231" s="31"/>
      <c r="M231" s="148"/>
      <c r="T231" s="55"/>
      <c r="AT231" s="16" t="s">
        <v>150</v>
      </c>
      <c r="AU231" s="16" t="s">
        <v>88</v>
      </c>
    </row>
    <row r="232" spans="2:47" s="1" customFormat="1" ht="11.25">
      <c r="B232" s="31"/>
      <c r="D232" s="149" t="s">
        <v>152</v>
      </c>
      <c r="F232" s="150" t="s">
        <v>649</v>
      </c>
      <c r="I232" s="147"/>
      <c r="L232" s="31"/>
      <c r="M232" s="148"/>
      <c r="T232" s="55"/>
      <c r="AT232" s="16" t="s">
        <v>152</v>
      </c>
      <c r="AU232" s="16" t="s">
        <v>88</v>
      </c>
    </row>
    <row r="233" spans="2:51" s="13" customFormat="1" ht="11.25">
      <c r="B233" s="157"/>
      <c r="D233" s="145" t="s">
        <v>154</v>
      </c>
      <c r="E233" s="158" t="s">
        <v>1</v>
      </c>
      <c r="F233" s="159" t="s">
        <v>773</v>
      </c>
      <c r="H233" s="160">
        <v>10.8</v>
      </c>
      <c r="I233" s="161"/>
      <c r="L233" s="157"/>
      <c r="M233" s="162"/>
      <c r="T233" s="163"/>
      <c r="AT233" s="158" t="s">
        <v>154</v>
      </c>
      <c r="AU233" s="158" t="s">
        <v>88</v>
      </c>
      <c r="AV233" s="13" t="s">
        <v>88</v>
      </c>
      <c r="AW233" s="13" t="s">
        <v>33</v>
      </c>
      <c r="AX233" s="13" t="s">
        <v>78</v>
      </c>
      <c r="AY233" s="158" t="s">
        <v>141</v>
      </c>
    </row>
    <row r="234" spans="2:51" s="14" customFormat="1" ht="11.25">
      <c r="B234" s="164"/>
      <c r="D234" s="145" t="s">
        <v>154</v>
      </c>
      <c r="E234" s="165" t="s">
        <v>1</v>
      </c>
      <c r="F234" s="166" t="s">
        <v>160</v>
      </c>
      <c r="H234" s="167">
        <v>10.8</v>
      </c>
      <c r="I234" s="168"/>
      <c r="L234" s="164"/>
      <c r="M234" s="169"/>
      <c r="T234" s="170"/>
      <c r="AT234" s="165" t="s">
        <v>154</v>
      </c>
      <c r="AU234" s="165" t="s">
        <v>88</v>
      </c>
      <c r="AV234" s="14" t="s">
        <v>148</v>
      </c>
      <c r="AW234" s="14" t="s">
        <v>33</v>
      </c>
      <c r="AX234" s="14" t="s">
        <v>86</v>
      </c>
      <c r="AY234" s="165" t="s">
        <v>141</v>
      </c>
    </row>
    <row r="235" spans="2:65" s="1" customFormat="1" ht="24.2" customHeight="1">
      <c r="B235" s="131"/>
      <c r="C235" s="132" t="s">
        <v>283</v>
      </c>
      <c r="D235" s="132" t="s">
        <v>143</v>
      </c>
      <c r="E235" s="133" t="s">
        <v>403</v>
      </c>
      <c r="F235" s="134" t="s">
        <v>404</v>
      </c>
      <c r="G235" s="135" t="s">
        <v>231</v>
      </c>
      <c r="H235" s="136">
        <v>25.2</v>
      </c>
      <c r="I235" s="137"/>
      <c r="J235" s="138">
        <f>ROUND(I235*H235,2)</f>
        <v>0</v>
      </c>
      <c r="K235" s="134" t="s">
        <v>147</v>
      </c>
      <c r="L235" s="31"/>
      <c r="M235" s="139" t="s">
        <v>1</v>
      </c>
      <c r="N235" s="140" t="s">
        <v>43</v>
      </c>
      <c r="P235" s="141">
        <f>O235*H235</f>
        <v>0</v>
      </c>
      <c r="Q235" s="141">
        <v>0</v>
      </c>
      <c r="R235" s="141">
        <f>Q235*H235</f>
        <v>0</v>
      </c>
      <c r="S235" s="141">
        <v>0.017</v>
      </c>
      <c r="T235" s="142">
        <f>S235*H235</f>
        <v>0.4284</v>
      </c>
      <c r="AR235" s="143" t="s">
        <v>148</v>
      </c>
      <c r="AT235" s="143" t="s">
        <v>143</v>
      </c>
      <c r="AU235" s="143" t="s">
        <v>88</v>
      </c>
      <c r="AY235" s="16" t="s">
        <v>141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86</v>
      </c>
      <c r="BK235" s="144">
        <f>ROUND(I235*H235,2)</f>
        <v>0</v>
      </c>
      <c r="BL235" s="16" t="s">
        <v>148</v>
      </c>
      <c r="BM235" s="143" t="s">
        <v>798</v>
      </c>
    </row>
    <row r="236" spans="2:47" s="1" customFormat="1" ht="39">
      <c r="B236" s="31"/>
      <c r="D236" s="145" t="s">
        <v>150</v>
      </c>
      <c r="F236" s="146" t="s">
        <v>406</v>
      </c>
      <c r="I236" s="147"/>
      <c r="L236" s="31"/>
      <c r="M236" s="148"/>
      <c r="T236" s="55"/>
      <c r="AT236" s="16" t="s">
        <v>150</v>
      </c>
      <c r="AU236" s="16" t="s">
        <v>88</v>
      </c>
    </row>
    <row r="237" spans="2:47" s="1" customFormat="1" ht="11.25">
      <c r="B237" s="31"/>
      <c r="D237" s="149" t="s">
        <v>152</v>
      </c>
      <c r="F237" s="150" t="s">
        <v>407</v>
      </c>
      <c r="I237" s="147"/>
      <c r="L237" s="31"/>
      <c r="M237" s="148"/>
      <c r="T237" s="55"/>
      <c r="AT237" s="16" t="s">
        <v>152</v>
      </c>
      <c r="AU237" s="16" t="s">
        <v>88</v>
      </c>
    </row>
    <row r="238" spans="2:51" s="13" customFormat="1" ht="11.25">
      <c r="B238" s="157"/>
      <c r="D238" s="145" t="s">
        <v>154</v>
      </c>
      <c r="E238" s="158" t="s">
        <v>1</v>
      </c>
      <c r="F238" s="159" t="s">
        <v>799</v>
      </c>
      <c r="H238" s="160">
        <v>25.2</v>
      </c>
      <c r="I238" s="161"/>
      <c r="L238" s="157"/>
      <c r="M238" s="162"/>
      <c r="T238" s="163"/>
      <c r="AT238" s="158" t="s">
        <v>154</v>
      </c>
      <c r="AU238" s="158" t="s">
        <v>88</v>
      </c>
      <c r="AV238" s="13" t="s">
        <v>88</v>
      </c>
      <c r="AW238" s="13" t="s">
        <v>33</v>
      </c>
      <c r="AX238" s="13" t="s">
        <v>78</v>
      </c>
      <c r="AY238" s="158" t="s">
        <v>141</v>
      </c>
    </row>
    <row r="239" spans="2:51" s="14" customFormat="1" ht="11.25">
      <c r="B239" s="164"/>
      <c r="D239" s="145" t="s">
        <v>154</v>
      </c>
      <c r="E239" s="165" t="s">
        <v>1</v>
      </c>
      <c r="F239" s="166" t="s">
        <v>160</v>
      </c>
      <c r="H239" s="167">
        <v>25.2</v>
      </c>
      <c r="I239" s="168"/>
      <c r="L239" s="164"/>
      <c r="M239" s="169"/>
      <c r="T239" s="170"/>
      <c r="AT239" s="165" t="s">
        <v>154</v>
      </c>
      <c r="AU239" s="165" t="s">
        <v>88</v>
      </c>
      <c r="AV239" s="14" t="s">
        <v>148</v>
      </c>
      <c r="AW239" s="14" t="s">
        <v>33</v>
      </c>
      <c r="AX239" s="14" t="s">
        <v>86</v>
      </c>
      <c r="AY239" s="165" t="s">
        <v>141</v>
      </c>
    </row>
    <row r="240" spans="2:65" s="1" customFormat="1" ht="21.75" customHeight="1">
      <c r="B240" s="131"/>
      <c r="C240" s="132" t="s">
        <v>293</v>
      </c>
      <c r="D240" s="132" t="s">
        <v>143</v>
      </c>
      <c r="E240" s="133" t="s">
        <v>800</v>
      </c>
      <c r="F240" s="134" t="s">
        <v>801</v>
      </c>
      <c r="G240" s="135" t="s">
        <v>358</v>
      </c>
      <c r="H240" s="136">
        <v>4</v>
      </c>
      <c r="I240" s="137"/>
      <c r="J240" s="138">
        <f>ROUND(I240*H240,2)</f>
        <v>0</v>
      </c>
      <c r="K240" s="134" t="s">
        <v>147</v>
      </c>
      <c r="L240" s="31"/>
      <c r="M240" s="139" t="s">
        <v>1</v>
      </c>
      <c r="N240" s="140" t="s">
        <v>43</v>
      </c>
      <c r="P240" s="141">
        <f>O240*H240</f>
        <v>0</v>
      </c>
      <c r="Q240" s="141">
        <v>0.00015</v>
      </c>
      <c r="R240" s="141">
        <f>Q240*H240</f>
        <v>0.0006</v>
      </c>
      <c r="S240" s="141">
        <v>0</v>
      </c>
      <c r="T240" s="142">
        <f>S240*H240</f>
        <v>0</v>
      </c>
      <c r="AR240" s="143" t="s">
        <v>148</v>
      </c>
      <c r="AT240" s="143" t="s">
        <v>143</v>
      </c>
      <c r="AU240" s="143" t="s">
        <v>88</v>
      </c>
      <c r="AY240" s="16" t="s">
        <v>141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6" t="s">
        <v>86</v>
      </c>
      <c r="BK240" s="144">
        <f>ROUND(I240*H240,2)</f>
        <v>0</v>
      </c>
      <c r="BL240" s="16" t="s">
        <v>148</v>
      </c>
      <c r="BM240" s="143" t="s">
        <v>802</v>
      </c>
    </row>
    <row r="241" spans="2:47" s="1" customFormat="1" ht="29.25">
      <c r="B241" s="31"/>
      <c r="D241" s="145" t="s">
        <v>150</v>
      </c>
      <c r="F241" s="146" t="s">
        <v>803</v>
      </c>
      <c r="I241" s="147"/>
      <c r="L241" s="31"/>
      <c r="M241" s="148"/>
      <c r="T241" s="55"/>
      <c r="AT241" s="16" t="s">
        <v>150</v>
      </c>
      <c r="AU241" s="16" t="s">
        <v>88</v>
      </c>
    </row>
    <row r="242" spans="2:47" s="1" customFormat="1" ht="11.25">
      <c r="B242" s="31"/>
      <c r="D242" s="149" t="s">
        <v>152</v>
      </c>
      <c r="F242" s="150" t="s">
        <v>804</v>
      </c>
      <c r="I242" s="147"/>
      <c r="L242" s="31"/>
      <c r="M242" s="148"/>
      <c r="T242" s="55"/>
      <c r="AT242" s="16" t="s">
        <v>152</v>
      </c>
      <c r="AU242" s="16" t="s">
        <v>88</v>
      </c>
    </row>
    <row r="243" spans="2:51" s="12" customFormat="1" ht="11.25">
      <c r="B243" s="151"/>
      <c r="D243" s="145" t="s">
        <v>154</v>
      </c>
      <c r="E243" s="152" t="s">
        <v>1</v>
      </c>
      <c r="F243" s="153" t="s">
        <v>536</v>
      </c>
      <c r="H243" s="152" t="s">
        <v>1</v>
      </c>
      <c r="I243" s="154"/>
      <c r="L243" s="151"/>
      <c r="M243" s="155"/>
      <c r="T243" s="156"/>
      <c r="AT243" s="152" t="s">
        <v>154</v>
      </c>
      <c r="AU243" s="152" t="s">
        <v>88</v>
      </c>
      <c r="AV243" s="12" t="s">
        <v>86</v>
      </c>
      <c r="AW243" s="12" t="s">
        <v>33</v>
      </c>
      <c r="AX243" s="12" t="s">
        <v>78</v>
      </c>
      <c r="AY243" s="152" t="s">
        <v>141</v>
      </c>
    </row>
    <row r="244" spans="2:51" s="13" customFormat="1" ht="11.25">
      <c r="B244" s="157"/>
      <c r="D244" s="145" t="s">
        <v>154</v>
      </c>
      <c r="E244" s="158" t="s">
        <v>1</v>
      </c>
      <c r="F244" s="159" t="s">
        <v>537</v>
      </c>
      <c r="H244" s="160">
        <v>4</v>
      </c>
      <c r="I244" s="161"/>
      <c r="L244" s="157"/>
      <c r="M244" s="162"/>
      <c r="T244" s="163"/>
      <c r="AT244" s="158" t="s">
        <v>154</v>
      </c>
      <c r="AU244" s="158" t="s">
        <v>88</v>
      </c>
      <c r="AV244" s="13" t="s">
        <v>88</v>
      </c>
      <c r="AW244" s="13" t="s">
        <v>33</v>
      </c>
      <c r="AX244" s="13" t="s">
        <v>78</v>
      </c>
      <c r="AY244" s="158" t="s">
        <v>141</v>
      </c>
    </row>
    <row r="245" spans="2:51" s="14" customFormat="1" ht="11.25">
      <c r="B245" s="164"/>
      <c r="D245" s="145" t="s">
        <v>154</v>
      </c>
      <c r="E245" s="165" t="s">
        <v>1</v>
      </c>
      <c r="F245" s="166" t="s">
        <v>160</v>
      </c>
      <c r="H245" s="167">
        <v>4</v>
      </c>
      <c r="I245" s="168"/>
      <c r="L245" s="164"/>
      <c r="M245" s="169"/>
      <c r="T245" s="170"/>
      <c r="AT245" s="165" t="s">
        <v>154</v>
      </c>
      <c r="AU245" s="165" t="s">
        <v>88</v>
      </c>
      <c r="AV245" s="14" t="s">
        <v>148</v>
      </c>
      <c r="AW245" s="14" t="s">
        <v>33</v>
      </c>
      <c r="AX245" s="14" t="s">
        <v>86</v>
      </c>
      <c r="AY245" s="165" t="s">
        <v>141</v>
      </c>
    </row>
    <row r="246" spans="2:65" s="1" customFormat="1" ht="16.5" customHeight="1">
      <c r="B246" s="131"/>
      <c r="C246" s="171" t="s">
        <v>302</v>
      </c>
      <c r="D246" s="171" t="s">
        <v>208</v>
      </c>
      <c r="E246" s="172" t="s">
        <v>538</v>
      </c>
      <c r="F246" s="173" t="s">
        <v>539</v>
      </c>
      <c r="G246" s="174" t="s">
        <v>211</v>
      </c>
      <c r="H246" s="175">
        <v>0.008</v>
      </c>
      <c r="I246" s="176"/>
      <c r="J246" s="177">
        <f>ROUND(I246*H246,2)</f>
        <v>0</v>
      </c>
      <c r="K246" s="173" t="s">
        <v>178</v>
      </c>
      <c r="L246" s="178"/>
      <c r="M246" s="179" t="s">
        <v>1</v>
      </c>
      <c r="N246" s="180" t="s">
        <v>43</v>
      </c>
      <c r="P246" s="141">
        <f>O246*H246</f>
        <v>0</v>
      </c>
      <c r="Q246" s="141">
        <v>1</v>
      </c>
      <c r="R246" s="141">
        <f>Q246*H246</f>
        <v>0.008</v>
      </c>
      <c r="S246" s="141">
        <v>0</v>
      </c>
      <c r="T246" s="142">
        <f>S246*H246</f>
        <v>0</v>
      </c>
      <c r="AR246" s="143" t="s">
        <v>207</v>
      </c>
      <c r="AT246" s="143" t="s">
        <v>208</v>
      </c>
      <c r="AU246" s="143" t="s">
        <v>88</v>
      </c>
      <c r="AY246" s="16" t="s">
        <v>141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6" t="s">
        <v>86</v>
      </c>
      <c r="BK246" s="144">
        <f>ROUND(I246*H246,2)</f>
        <v>0</v>
      </c>
      <c r="BL246" s="16" t="s">
        <v>148</v>
      </c>
      <c r="BM246" s="143" t="s">
        <v>805</v>
      </c>
    </row>
    <row r="247" spans="2:51" s="12" customFormat="1" ht="11.25">
      <c r="B247" s="151"/>
      <c r="D247" s="145" t="s">
        <v>154</v>
      </c>
      <c r="E247" s="152" t="s">
        <v>1</v>
      </c>
      <c r="F247" s="153" t="s">
        <v>536</v>
      </c>
      <c r="H247" s="152" t="s">
        <v>1</v>
      </c>
      <c r="I247" s="154"/>
      <c r="L247" s="151"/>
      <c r="M247" s="155"/>
      <c r="T247" s="156"/>
      <c r="AT247" s="152" t="s">
        <v>154</v>
      </c>
      <c r="AU247" s="152" t="s">
        <v>88</v>
      </c>
      <c r="AV247" s="12" t="s">
        <v>86</v>
      </c>
      <c r="AW247" s="12" t="s">
        <v>33</v>
      </c>
      <c r="AX247" s="12" t="s">
        <v>78</v>
      </c>
      <c r="AY247" s="152" t="s">
        <v>141</v>
      </c>
    </row>
    <row r="248" spans="2:51" s="13" customFormat="1" ht="11.25">
      <c r="B248" s="157"/>
      <c r="D248" s="145" t="s">
        <v>154</v>
      </c>
      <c r="E248" s="158" t="s">
        <v>1</v>
      </c>
      <c r="F248" s="159" t="s">
        <v>806</v>
      </c>
      <c r="H248" s="160">
        <v>0.008</v>
      </c>
      <c r="I248" s="161"/>
      <c r="L248" s="157"/>
      <c r="M248" s="162"/>
      <c r="T248" s="163"/>
      <c r="AT248" s="158" t="s">
        <v>154</v>
      </c>
      <c r="AU248" s="158" t="s">
        <v>88</v>
      </c>
      <c r="AV248" s="13" t="s">
        <v>88</v>
      </c>
      <c r="AW248" s="13" t="s">
        <v>33</v>
      </c>
      <c r="AX248" s="13" t="s">
        <v>78</v>
      </c>
      <c r="AY248" s="158" t="s">
        <v>141</v>
      </c>
    </row>
    <row r="249" spans="2:51" s="14" customFormat="1" ht="11.25">
      <c r="B249" s="164"/>
      <c r="D249" s="145" t="s">
        <v>154</v>
      </c>
      <c r="E249" s="165" t="s">
        <v>1</v>
      </c>
      <c r="F249" s="166" t="s">
        <v>160</v>
      </c>
      <c r="H249" s="167">
        <v>0.008</v>
      </c>
      <c r="I249" s="168"/>
      <c r="L249" s="164"/>
      <c r="M249" s="169"/>
      <c r="T249" s="170"/>
      <c r="AT249" s="165" t="s">
        <v>154</v>
      </c>
      <c r="AU249" s="165" t="s">
        <v>88</v>
      </c>
      <c r="AV249" s="14" t="s">
        <v>148</v>
      </c>
      <c r="AW249" s="14" t="s">
        <v>33</v>
      </c>
      <c r="AX249" s="14" t="s">
        <v>86</v>
      </c>
      <c r="AY249" s="165" t="s">
        <v>141</v>
      </c>
    </row>
    <row r="250" spans="2:65" s="1" customFormat="1" ht="16.5" customHeight="1">
      <c r="B250" s="131"/>
      <c r="C250" s="132" t="s">
        <v>7</v>
      </c>
      <c r="D250" s="132" t="s">
        <v>143</v>
      </c>
      <c r="E250" s="133" t="s">
        <v>807</v>
      </c>
      <c r="F250" s="134" t="s">
        <v>543</v>
      </c>
      <c r="G250" s="135" t="s">
        <v>358</v>
      </c>
      <c r="H250" s="136">
        <v>2</v>
      </c>
      <c r="I250" s="137"/>
      <c r="J250" s="138">
        <f>ROUND(I250*H250,2)</f>
        <v>0</v>
      </c>
      <c r="K250" s="134" t="s">
        <v>178</v>
      </c>
      <c r="L250" s="31"/>
      <c r="M250" s="139" t="s">
        <v>1</v>
      </c>
      <c r="N250" s="140" t="s">
        <v>43</v>
      </c>
      <c r="P250" s="141">
        <f>O250*H250</f>
        <v>0</v>
      </c>
      <c r="Q250" s="141">
        <v>0.0055</v>
      </c>
      <c r="R250" s="141">
        <f>Q250*H250</f>
        <v>0.011</v>
      </c>
      <c r="S250" s="141">
        <v>0</v>
      </c>
      <c r="T250" s="142">
        <f>S250*H250</f>
        <v>0</v>
      </c>
      <c r="AR250" s="143" t="s">
        <v>148</v>
      </c>
      <c r="AT250" s="143" t="s">
        <v>143</v>
      </c>
      <c r="AU250" s="143" t="s">
        <v>88</v>
      </c>
      <c r="AY250" s="16" t="s">
        <v>141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6" t="s">
        <v>86</v>
      </c>
      <c r="BK250" s="144">
        <f>ROUND(I250*H250,2)</f>
        <v>0</v>
      </c>
      <c r="BL250" s="16" t="s">
        <v>148</v>
      </c>
      <c r="BM250" s="143" t="s">
        <v>808</v>
      </c>
    </row>
    <row r="251" spans="2:47" s="1" customFormat="1" ht="39">
      <c r="B251" s="31"/>
      <c r="D251" s="145" t="s">
        <v>274</v>
      </c>
      <c r="F251" s="181" t="s">
        <v>545</v>
      </c>
      <c r="I251" s="147"/>
      <c r="L251" s="31"/>
      <c r="M251" s="148"/>
      <c r="T251" s="55"/>
      <c r="AT251" s="16" t="s">
        <v>274</v>
      </c>
      <c r="AU251" s="16" t="s">
        <v>88</v>
      </c>
    </row>
    <row r="252" spans="2:65" s="1" customFormat="1" ht="24.2" customHeight="1">
      <c r="B252" s="131"/>
      <c r="C252" s="132" t="s">
        <v>316</v>
      </c>
      <c r="D252" s="132" t="s">
        <v>143</v>
      </c>
      <c r="E252" s="133" t="s">
        <v>415</v>
      </c>
      <c r="F252" s="134" t="s">
        <v>416</v>
      </c>
      <c r="G252" s="135" t="s">
        <v>146</v>
      </c>
      <c r="H252" s="136">
        <v>7.611</v>
      </c>
      <c r="I252" s="137"/>
      <c r="J252" s="138">
        <f>ROUND(I252*H252,2)</f>
        <v>0</v>
      </c>
      <c r="K252" s="134" t="s">
        <v>147</v>
      </c>
      <c r="L252" s="31"/>
      <c r="M252" s="139" t="s">
        <v>1</v>
      </c>
      <c r="N252" s="140" t="s">
        <v>43</v>
      </c>
      <c r="P252" s="141">
        <f>O252*H252</f>
        <v>0</v>
      </c>
      <c r="Q252" s="141">
        <v>0</v>
      </c>
      <c r="R252" s="141">
        <f>Q252*H252</f>
        <v>0</v>
      </c>
      <c r="S252" s="141">
        <v>2.9</v>
      </c>
      <c r="T252" s="142">
        <f>S252*H252</f>
        <v>22.0719</v>
      </c>
      <c r="AR252" s="143" t="s">
        <v>148</v>
      </c>
      <c r="AT252" s="143" t="s">
        <v>143</v>
      </c>
      <c r="AU252" s="143" t="s">
        <v>88</v>
      </c>
      <c r="AY252" s="16" t="s">
        <v>141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6" t="s">
        <v>86</v>
      </c>
      <c r="BK252" s="144">
        <f>ROUND(I252*H252,2)</f>
        <v>0</v>
      </c>
      <c r="BL252" s="16" t="s">
        <v>148</v>
      </c>
      <c r="BM252" s="143" t="s">
        <v>809</v>
      </c>
    </row>
    <row r="253" spans="2:47" s="1" customFormat="1" ht="39">
      <c r="B253" s="31"/>
      <c r="D253" s="145" t="s">
        <v>150</v>
      </c>
      <c r="F253" s="146" t="s">
        <v>418</v>
      </c>
      <c r="I253" s="147"/>
      <c r="L253" s="31"/>
      <c r="M253" s="148"/>
      <c r="T253" s="55"/>
      <c r="AT253" s="16" t="s">
        <v>150</v>
      </c>
      <c r="AU253" s="16" t="s">
        <v>88</v>
      </c>
    </row>
    <row r="254" spans="2:47" s="1" customFormat="1" ht="11.25">
      <c r="B254" s="31"/>
      <c r="D254" s="149" t="s">
        <v>152</v>
      </c>
      <c r="F254" s="150" t="s">
        <v>419</v>
      </c>
      <c r="I254" s="147"/>
      <c r="L254" s="31"/>
      <c r="M254" s="148"/>
      <c r="T254" s="55"/>
      <c r="AT254" s="16" t="s">
        <v>152</v>
      </c>
      <c r="AU254" s="16" t="s">
        <v>88</v>
      </c>
    </row>
    <row r="255" spans="2:51" s="12" customFormat="1" ht="11.25">
      <c r="B255" s="151"/>
      <c r="D255" s="145" t="s">
        <v>154</v>
      </c>
      <c r="E255" s="152" t="s">
        <v>1</v>
      </c>
      <c r="F255" s="153" t="s">
        <v>733</v>
      </c>
      <c r="H255" s="152" t="s">
        <v>1</v>
      </c>
      <c r="I255" s="154"/>
      <c r="L255" s="151"/>
      <c r="M255" s="155"/>
      <c r="T255" s="156"/>
      <c r="AT255" s="152" t="s">
        <v>154</v>
      </c>
      <c r="AU255" s="152" t="s">
        <v>88</v>
      </c>
      <c r="AV255" s="12" t="s">
        <v>86</v>
      </c>
      <c r="AW255" s="12" t="s">
        <v>33</v>
      </c>
      <c r="AX255" s="12" t="s">
        <v>78</v>
      </c>
      <c r="AY255" s="152" t="s">
        <v>141</v>
      </c>
    </row>
    <row r="256" spans="2:51" s="13" customFormat="1" ht="11.25">
      <c r="B256" s="157"/>
      <c r="D256" s="145" t="s">
        <v>154</v>
      </c>
      <c r="E256" s="158" t="s">
        <v>1</v>
      </c>
      <c r="F256" s="159" t="s">
        <v>810</v>
      </c>
      <c r="H256" s="160">
        <v>7.611</v>
      </c>
      <c r="I256" s="161"/>
      <c r="L256" s="157"/>
      <c r="M256" s="162"/>
      <c r="T256" s="163"/>
      <c r="AT256" s="158" t="s">
        <v>154</v>
      </c>
      <c r="AU256" s="158" t="s">
        <v>88</v>
      </c>
      <c r="AV256" s="13" t="s">
        <v>88</v>
      </c>
      <c r="AW256" s="13" t="s">
        <v>33</v>
      </c>
      <c r="AX256" s="13" t="s">
        <v>78</v>
      </c>
      <c r="AY256" s="158" t="s">
        <v>141</v>
      </c>
    </row>
    <row r="257" spans="2:51" s="14" customFormat="1" ht="11.25">
      <c r="B257" s="164"/>
      <c r="D257" s="145" t="s">
        <v>154</v>
      </c>
      <c r="E257" s="165" t="s">
        <v>1</v>
      </c>
      <c r="F257" s="166" t="s">
        <v>160</v>
      </c>
      <c r="H257" s="167">
        <v>7.611</v>
      </c>
      <c r="I257" s="168"/>
      <c r="L257" s="164"/>
      <c r="M257" s="169"/>
      <c r="T257" s="170"/>
      <c r="AT257" s="165" t="s">
        <v>154</v>
      </c>
      <c r="AU257" s="165" t="s">
        <v>88</v>
      </c>
      <c r="AV257" s="14" t="s">
        <v>148</v>
      </c>
      <c r="AW257" s="14" t="s">
        <v>33</v>
      </c>
      <c r="AX257" s="14" t="s">
        <v>86</v>
      </c>
      <c r="AY257" s="165" t="s">
        <v>141</v>
      </c>
    </row>
    <row r="258" spans="2:65" s="1" customFormat="1" ht="16.5" customHeight="1">
      <c r="B258" s="131"/>
      <c r="C258" s="132" t="s">
        <v>323</v>
      </c>
      <c r="D258" s="132" t="s">
        <v>143</v>
      </c>
      <c r="E258" s="133" t="s">
        <v>547</v>
      </c>
      <c r="F258" s="134" t="s">
        <v>548</v>
      </c>
      <c r="G258" s="135" t="s">
        <v>211</v>
      </c>
      <c r="H258" s="136">
        <v>0.005</v>
      </c>
      <c r="I258" s="137"/>
      <c r="J258" s="138">
        <f>ROUND(I258*H258,2)</f>
        <v>0</v>
      </c>
      <c r="K258" s="134" t="s">
        <v>178</v>
      </c>
      <c r="L258" s="31"/>
      <c r="M258" s="139" t="s">
        <v>1</v>
      </c>
      <c r="N258" s="140" t="s">
        <v>43</v>
      </c>
      <c r="P258" s="141">
        <f>O258*H258</f>
        <v>0</v>
      </c>
      <c r="Q258" s="141">
        <v>0</v>
      </c>
      <c r="R258" s="141">
        <f>Q258*H258</f>
        <v>0</v>
      </c>
      <c r="S258" s="141">
        <v>1</v>
      </c>
      <c r="T258" s="142">
        <f>S258*H258</f>
        <v>0.005</v>
      </c>
      <c r="AR258" s="143" t="s">
        <v>148</v>
      </c>
      <c r="AT258" s="143" t="s">
        <v>143</v>
      </c>
      <c r="AU258" s="143" t="s">
        <v>88</v>
      </c>
      <c r="AY258" s="16" t="s">
        <v>141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86</v>
      </c>
      <c r="BK258" s="144">
        <f>ROUND(I258*H258,2)</f>
        <v>0</v>
      </c>
      <c r="BL258" s="16" t="s">
        <v>148</v>
      </c>
      <c r="BM258" s="143" t="s">
        <v>811</v>
      </c>
    </row>
    <row r="259" spans="2:51" s="13" customFormat="1" ht="11.25">
      <c r="B259" s="157"/>
      <c r="D259" s="145" t="s">
        <v>154</v>
      </c>
      <c r="E259" s="158" t="s">
        <v>1</v>
      </c>
      <c r="F259" s="159" t="s">
        <v>812</v>
      </c>
      <c r="H259" s="160">
        <v>0.005</v>
      </c>
      <c r="I259" s="161"/>
      <c r="L259" s="157"/>
      <c r="M259" s="162"/>
      <c r="T259" s="163"/>
      <c r="AT259" s="158" t="s">
        <v>154</v>
      </c>
      <c r="AU259" s="158" t="s">
        <v>88</v>
      </c>
      <c r="AV259" s="13" t="s">
        <v>88</v>
      </c>
      <c r="AW259" s="13" t="s">
        <v>33</v>
      </c>
      <c r="AX259" s="13" t="s">
        <v>86</v>
      </c>
      <c r="AY259" s="158" t="s">
        <v>141</v>
      </c>
    </row>
    <row r="260" spans="2:65" s="1" customFormat="1" ht="24.2" customHeight="1">
      <c r="B260" s="131"/>
      <c r="C260" s="132" t="s">
        <v>329</v>
      </c>
      <c r="D260" s="132" t="s">
        <v>143</v>
      </c>
      <c r="E260" s="133" t="s">
        <v>426</v>
      </c>
      <c r="F260" s="134" t="s">
        <v>427</v>
      </c>
      <c r="G260" s="135" t="s">
        <v>231</v>
      </c>
      <c r="H260" s="136">
        <v>25.2</v>
      </c>
      <c r="I260" s="137"/>
      <c r="J260" s="138">
        <f>ROUND(I260*H260,2)</f>
        <v>0</v>
      </c>
      <c r="K260" s="134" t="s">
        <v>147</v>
      </c>
      <c r="L260" s="31"/>
      <c r="M260" s="139" t="s">
        <v>1</v>
      </c>
      <c r="N260" s="140" t="s">
        <v>43</v>
      </c>
      <c r="P260" s="141">
        <f>O260*H260</f>
        <v>0</v>
      </c>
      <c r="Q260" s="141">
        <v>0</v>
      </c>
      <c r="R260" s="141">
        <f>Q260*H260</f>
        <v>0</v>
      </c>
      <c r="S260" s="141">
        <v>0</v>
      </c>
      <c r="T260" s="142">
        <f>S260*H260</f>
        <v>0</v>
      </c>
      <c r="AR260" s="143" t="s">
        <v>148</v>
      </c>
      <c r="AT260" s="143" t="s">
        <v>143</v>
      </c>
      <c r="AU260" s="143" t="s">
        <v>88</v>
      </c>
      <c r="AY260" s="16" t="s">
        <v>141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86</v>
      </c>
      <c r="BK260" s="144">
        <f>ROUND(I260*H260,2)</f>
        <v>0</v>
      </c>
      <c r="BL260" s="16" t="s">
        <v>148</v>
      </c>
      <c r="BM260" s="143" t="s">
        <v>813</v>
      </c>
    </row>
    <row r="261" spans="2:47" s="1" customFormat="1" ht="11.25">
      <c r="B261" s="31"/>
      <c r="D261" s="145" t="s">
        <v>150</v>
      </c>
      <c r="F261" s="146" t="s">
        <v>427</v>
      </c>
      <c r="I261" s="147"/>
      <c r="L261" s="31"/>
      <c r="M261" s="148"/>
      <c r="T261" s="55"/>
      <c r="AT261" s="16" t="s">
        <v>150</v>
      </c>
      <c r="AU261" s="16" t="s">
        <v>88</v>
      </c>
    </row>
    <row r="262" spans="2:47" s="1" customFormat="1" ht="11.25">
      <c r="B262" s="31"/>
      <c r="D262" s="149" t="s">
        <v>152</v>
      </c>
      <c r="F262" s="150" t="s">
        <v>429</v>
      </c>
      <c r="I262" s="147"/>
      <c r="L262" s="31"/>
      <c r="M262" s="148"/>
      <c r="T262" s="55"/>
      <c r="AT262" s="16" t="s">
        <v>152</v>
      </c>
      <c r="AU262" s="16" t="s">
        <v>88</v>
      </c>
    </row>
    <row r="263" spans="2:51" s="12" customFormat="1" ht="11.25">
      <c r="B263" s="151"/>
      <c r="D263" s="145" t="s">
        <v>154</v>
      </c>
      <c r="E263" s="152" t="s">
        <v>1</v>
      </c>
      <c r="F263" s="153" t="s">
        <v>814</v>
      </c>
      <c r="H263" s="152" t="s">
        <v>1</v>
      </c>
      <c r="I263" s="154"/>
      <c r="L263" s="151"/>
      <c r="M263" s="155"/>
      <c r="T263" s="156"/>
      <c r="AT263" s="152" t="s">
        <v>154</v>
      </c>
      <c r="AU263" s="152" t="s">
        <v>88</v>
      </c>
      <c r="AV263" s="12" t="s">
        <v>86</v>
      </c>
      <c r="AW263" s="12" t="s">
        <v>33</v>
      </c>
      <c r="AX263" s="12" t="s">
        <v>78</v>
      </c>
      <c r="AY263" s="152" t="s">
        <v>141</v>
      </c>
    </row>
    <row r="264" spans="2:51" s="13" customFormat="1" ht="11.25">
      <c r="B264" s="157"/>
      <c r="D264" s="145" t="s">
        <v>154</v>
      </c>
      <c r="E264" s="158" t="s">
        <v>1</v>
      </c>
      <c r="F264" s="159" t="s">
        <v>799</v>
      </c>
      <c r="H264" s="160">
        <v>25.2</v>
      </c>
      <c r="I264" s="161"/>
      <c r="L264" s="157"/>
      <c r="M264" s="162"/>
      <c r="T264" s="163"/>
      <c r="AT264" s="158" t="s">
        <v>154</v>
      </c>
      <c r="AU264" s="158" t="s">
        <v>88</v>
      </c>
      <c r="AV264" s="13" t="s">
        <v>88</v>
      </c>
      <c r="AW264" s="13" t="s">
        <v>33</v>
      </c>
      <c r="AX264" s="13" t="s">
        <v>78</v>
      </c>
      <c r="AY264" s="158" t="s">
        <v>141</v>
      </c>
    </row>
    <row r="265" spans="2:51" s="14" customFormat="1" ht="11.25">
      <c r="B265" s="164"/>
      <c r="D265" s="145" t="s">
        <v>154</v>
      </c>
      <c r="E265" s="165" t="s">
        <v>1</v>
      </c>
      <c r="F265" s="166" t="s">
        <v>160</v>
      </c>
      <c r="H265" s="167">
        <v>25.2</v>
      </c>
      <c r="I265" s="168"/>
      <c r="L265" s="164"/>
      <c r="M265" s="169"/>
      <c r="T265" s="170"/>
      <c r="AT265" s="165" t="s">
        <v>154</v>
      </c>
      <c r="AU265" s="165" t="s">
        <v>88</v>
      </c>
      <c r="AV265" s="14" t="s">
        <v>148</v>
      </c>
      <c r="AW265" s="14" t="s">
        <v>33</v>
      </c>
      <c r="AX265" s="14" t="s">
        <v>86</v>
      </c>
      <c r="AY265" s="165" t="s">
        <v>141</v>
      </c>
    </row>
    <row r="266" spans="2:63" s="11" customFormat="1" ht="22.9" customHeight="1">
      <c r="B266" s="119"/>
      <c r="D266" s="120" t="s">
        <v>77</v>
      </c>
      <c r="E266" s="129" t="s">
        <v>446</v>
      </c>
      <c r="F266" s="129" t="s">
        <v>447</v>
      </c>
      <c r="I266" s="122"/>
      <c r="J266" s="130">
        <f>BK266</f>
        <v>0</v>
      </c>
      <c r="L266" s="119"/>
      <c r="M266" s="124"/>
      <c r="P266" s="125">
        <f>SUM(P267:P307)</f>
        <v>0</v>
      </c>
      <c r="R266" s="125">
        <f>SUM(R267:R307)</f>
        <v>0</v>
      </c>
      <c r="T266" s="126">
        <f>SUM(T267:T307)</f>
        <v>0</v>
      </c>
      <c r="AR266" s="120" t="s">
        <v>140</v>
      </c>
      <c r="AT266" s="127" t="s">
        <v>77</v>
      </c>
      <c r="AU266" s="127" t="s">
        <v>86</v>
      </c>
      <c r="AY266" s="120" t="s">
        <v>141</v>
      </c>
      <c r="BK266" s="128">
        <f>SUM(BK267:BK307)</f>
        <v>0</v>
      </c>
    </row>
    <row r="267" spans="2:65" s="1" customFormat="1" ht="37.9" customHeight="1">
      <c r="B267" s="131"/>
      <c r="C267" s="132" t="s">
        <v>340</v>
      </c>
      <c r="D267" s="132" t="s">
        <v>143</v>
      </c>
      <c r="E267" s="133" t="s">
        <v>449</v>
      </c>
      <c r="F267" s="134" t="s">
        <v>450</v>
      </c>
      <c r="G267" s="135" t="s">
        <v>211</v>
      </c>
      <c r="H267" s="136">
        <v>1.894</v>
      </c>
      <c r="I267" s="137"/>
      <c r="J267" s="138">
        <f>ROUND(I267*H267,2)</f>
        <v>0</v>
      </c>
      <c r="K267" s="134" t="s">
        <v>147</v>
      </c>
      <c r="L267" s="31"/>
      <c r="M267" s="139" t="s">
        <v>1</v>
      </c>
      <c r="N267" s="140" t="s">
        <v>43</v>
      </c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AR267" s="143" t="s">
        <v>148</v>
      </c>
      <c r="AT267" s="143" t="s">
        <v>143</v>
      </c>
      <c r="AU267" s="143" t="s">
        <v>88</v>
      </c>
      <c r="AY267" s="16" t="s">
        <v>141</v>
      </c>
      <c r="BE267" s="144">
        <f>IF(N267="základní",J267,0)</f>
        <v>0</v>
      </c>
      <c r="BF267" s="144">
        <f>IF(N267="snížená",J267,0)</f>
        <v>0</v>
      </c>
      <c r="BG267" s="144">
        <f>IF(N267="zákl. přenesená",J267,0)</f>
        <v>0</v>
      </c>
      <c r="BH267" s="144">
        <f>IF(N267="sníž. přenesená",J267,0)</f>
        <v>0</v>
      </c>
      <c r="BI267" s="144">
        <f>IF(N267="nulová",J267,0)</f>
        <v>0</v>
      </c>
      <c r="BJ267" s="16" t="s">
        <v>86</v>
      </c>
      <c r="BK267" s="144">
        <f>ROUND(I267*H267,2)</f>
        <v>0</v>
      </c>
      <c r="BL267" s="16" t="s">
        <v>148</v>
      </c>
      <c r="BM267" s="143" t="s">
        <v>815</v>
      </c>
    </row>
    <row r="268" spans="2:47" s="1" customFormat="1" ht="29.25">
      <c r="B268" s="31"/>
      <c r="D268" s="145" t="s">
        <v>150</v>
      </c>
      <c r="F268" s="146" t="s">
        <v>452</v>
      </c>
      <c r="I268" s="147"/>
      <c r="L268" s="31"/>
      <c r="M268" s="148"/>
      <c r="T268" s="55"/>
      <c r="AT268" s="16" t="s">
        <v>150</v>
      </c>
      <c r="AU268" s="16" t="s">
        <v>88</v>
      </c>
    </row>
    <row r="269" spans="2:47" s="1" customFormat="1" ht="11.25">
      <c r="B269" s="31"/>
      <c r="D269" s="149" t="s">
        <v>152</v>
      </c>
      <c r="F269" s="150" t="s">
        <v>453</v>
      </c>
      <c r="I269" s="147"/>
      <c r="L269" s="31"/>
      <c r="M269" s="148"/>
      <c r="T269" s="55"/>
      <c r="AT269" s="16" t="s">
        <v>152</v>
      </c>
      <c r="AU269" s="16" t="s">
        <v>88</v>
      </c>
    </row>
    <row r="270" spans="2:51" s="13" customFormat="1" ht="11.25">
      <c r="B270" s="157"/>
      <c r="D270" s="145" t="s">
        <v>154</v>
      </c>
      <c r="E270" s="158" t="s">
        <v>1</v>
      </c>
      <c r="F270" s="159" t="s">
        <v>816</v>
      </c>
      <c r="H270" s="160">
        <v>1.272</v>
      </c>
      <c r="I270" s="161"/>
      <c r="L270" s="157"/>
      <c r="M270" s="162"/>
      <c r="T270" s="163"/>
      <c r="AT270" s="158" t="s">
        <v>154</v>
      </c>
      <c r="AU270" s="158" t="s">
        <v>88</v>
      </c>
      <c r="AV270" s="13" t="s">
        <v>88</v>
      </c>
      <c r="AW270" s="13" t="s">
        <v>33</v>
      </c>
      <c r="AX270" s="13" t="s">
        <v>78</v>
      </c>
      <c r="AY270" s="158" t="s">
        <v>141</v>
      </c>
    </row>
    <row r="271" spans="2:51" s="13" customFormat="1" ht="11.25">
      <c r="B271" s="157"/>
      <c r="D271" s="145" t="s">
        <v>154</v>
      </c>
      <c r="E271" s="158" t="s">
        <v>1</v>
      </c>
      <c r="F271" s="159" t="s">
        <v>817</v>
      </c>
      <c r="H271" s="160">
        <v>0.622</v>
      </c>
      <c r="I271" s="161"/>
      <c r="L271" s="157"/>
      <c r="M271" s="162"/>
      <c r="T271" s="163"/>
      <c r="AT271" s="158" t="s">
        <v>154</v>
      </c>
      <c r="AU271" s="158" t="s">
        <v>88</v>
      </c>
      <c r="AV271" s="13" t="s">
        <v>88</v>
      </c>
      <c r="AW271" s="13" t="s">
        <v>33</v>
      </c>
      <c r="AX271" s="13" t="s">
        <v>78</v>
      </c>
      <c r="AY271" s="158" t="s">
        <v>141</v>
      </c>
    </row>
    <row r="272" spans="2:51" s="14" customFormat="1" ht="11.25">
      <c r="B272" s="164"/>
      <c r="D272" s="145" t="s">
        <v>154</v>
      </c>
      <c r="E272" s="165" t="s">
        <v>1</v>
      </c>
      <c r="F272" s="166" t="s">
        <v>160</v>
      </c>
      <c r="H272" s="167">
        <v>1.894</v>
      </c>
      <c r="I272" s="168"/>
      <c r="L272" s="164"/>
      <c r="M272" s="169"/>
      <c r="T272" s="170"/>
      <c r="AT272" s="165" t="s">
        <v>154</v>
      </c>
      <c r="AU272" s="165" t="s">
        <v>88</v>
      </c>
      <c r="AV272" s="14" t="s">
        <v>148</v>
      </c>
      <c r="AW272" s="14" t="s">
        <v>33</v>
      </c>
      <c r="AX272" s="14" t="s">
        <v>86</v>
      </c>
      <c r="AY272" s="165" t="s">
        <v>141</v>
      </c>
    </row>
    <row r="273" spans="2:65" s="1" customFormat="1" ht="16.5" customHeight="1">
      <c r="B273" s="131"/>
      <c r="C273" s="132" t="s">
        <v>347</v>
      </c>
      <c r="D273" s="132" t="s">
        <v>143</v>
      </c>
      <c r="E273" s="133" t="s">
        <v>561</v>
      </c>
      <c r="F273" s="134" t="s">
        <v>562</v>
      </c>
      <c r="G273" s="135" t="s">
        <v>563</v>
      </c>
      <c r="H273" s="136">
        <v>-4.56</v>
      </c>
      <c r="I273" s="137"/>
      <c r="J273" s="138">
        <f>ROUND(I273*H273,2)</f>
        <v>0</v>
      </c>
      <c r="K273" s="134" t="s">
        <v>178</v>
      </c>
      <c r="L273" s="31"/>
      <c r="M273" s="139" t="s">
        <v>1</v>
      </c>
      <c r="N273" s="140" t="s">
        <v>43</v>
      </c>
      <c r="P273" s="141">
        <f>O273*H273</f>
        <v>0</v>
      </c>
      <c r="Q273" s="141">
        <v>0</v>
      </c>
      <c r="R273" s="141">
        <f>Q273*H273</f>
        <v>0</v>
      </c>
      <c r="S273" s="141">
        <v>0</v>
      </c>
      <c r="T273" s="142">
        <f>S273*H273</f>
        <v>0</v>
      </c>
      <c r="AR273" s="143" t="s">
        <v>148</v>
      </c>
      <c r="AT273" s="143" t="s">
        <v>143</v>
      </c>
      <c r="AU273" s="143" t="s">
        <v>88</v>
      </c>
      <c r="AY273" s="16" t="s">
        <v>141</v>
      </c>
      <c r="BE273" s="144">
        <f>IF(N273="základní",J273,0)</f>
        <v>0</v>
      </c>
      <c r="BF273" s="144">
        <f>IF(N273="snížená",J273,0)</f>
        <v>0</v>
      </c>
      <c r="BG273" s="144">
        <f>IF(N273="zákl. přenesená",J273,0)</f>
        <v>0</v>
      </c>
      <c r="BH273" s="144">
        <f>IF(N273="sníž. přenesená",J273,0)</f>
        <v>0</v>
      </c>
      <c r="BI273" s="144">
        <f>IF(N273="nulová",J273,0)</f>
        <v>0</v>
      </c>
      <c r="BJ273" s="16" t="s">
        <v>86</v>
      </c>
      <c r="BK273" s="144">
        <f>ROUND(I273*H273,2)</f>
        <v>0</v>
      </c>
      <c r="BL273" s="16" t="s">
        <v>148</v>
      </c>
      <c r="BM273" s="143" t="s">
        <v>818</v>
      </c>
    </row>
    <row r="274" spans="2:47" s="1" customFormat="1" ht="19.5">
      <c r="B274" s="31"/>
      <c r="D274" s="145" t="s">
        <v>274</v>
      </c>
      <c r="F274" s="181" t="s">
        <v>565</v>
      </c>
      <c r="I274" s="147"/>
      <c r="L274" s="31"/>
      <c r="M274" s="148"/>
      <c r="T274" s="55"/>
      <c r="AT274" s="16" t="s">
        <v>274</v>
      </c>
      <c r="AU274" s="16" t="s">
        <v>88</v>
      </c>
    </row>
    <row r="275" spans="2:51" s="13" customFormat="1" ht="11.25">
      <c r="B275" s="157"/>
      <c r="D275" s="145" t="s">
        <v>154</v>
      </c>
      <c r="E275" s="158" t="s">
        <v>1</v>
      </c>
      <c r="F275" s="159" t="s">
        <v>819</v>
      </c>
      <c r="H275" s="160">
        <v>-4.56</v>
      </c>
      <c r="I275" s="161"/>
      <c r="L275" s="157"/>
      <c r="M275" s="162"/>
      <c r="T275" s="163"/>
      <c r="AT275" s="158" t="s">
        <v>154</v>
      </c>
      <c r="AU275" s="158" t="s">
        <v>88</v>
      </c>
      <c r="AV275" s="13" t="s">
        <v>88</v>
      </c>
      <c r="AW275" s="13" t="s">
        <v>33</v>
      </c>
      <c r="AX275" s="13" t="s">
        <v>78</v>
      </c>
      <c r="AY275" s="158" t="s">
        <v>141</v>
      </c>
    </row>
    <row r="276" spans="2:51" s="14" customFormat="1" ht="11.25">
      <c r="B276" s="164"/>
      <c r="D276" s="145" t="s">
        <v>154</v>
      </c>
      <c r="E276" s="165" t="s">
        <v>1</v>
      </c>
      <c r="F276" s="166" t="s">
        <v>160</v>
      </c>
      <c r="H276" s="167">
        <v>-4.56</v>
      </c>
      <c r="I276" s="168"/>
      <c r="L276" s="164"/>
      <c r="M276" s="169"/>
      <c r="T276" s="170"/>
      <c r="AT276" s="165" t="s">
        <v>154</v>
      </c>
      <c r="AU276" s="165" t="s">
        <v>88</v>
      </c>
      <c r="AV276" s="14" t="s">
        <v>148</v>
      </c>
      <c r="AW276" s="14" t="s">
        <v>33</v>
      </c>
      <c r="AX276" s="14" t="s">
        <v>86</v>
      </c>
      <c r="AY276" s="165" t="s">
        <v>141</v>
      </c>
    </row>
    <row r="277" spans="2:65" s="1" customFormat="1" ht="24.2" customHeight="1">
      <c r="B277" s="131"/>
      <c r="C277" s="132" t="s">
        <v>355</v>
      </c>
      <c r="D277" s="132" t="s">
        <v>143</v>
      </c>
      <c r="E277" s="133" t="s">
        <v>458</v>
      </c>
      <c r="F277" s="134" t="s">
        <v>459</v>
      </c>
      <c r="G277" s="135" t="s">
        <v>211</v>
      </c>
      <c r="H277" s="136">
        <v>70.691</v>
      </c>
      <c r="I277" s="137"/>
      <c r="J277" s="138">
        <f>ROUND(I277*H277,2)</f>
        <v>0</v>
      </c>
      <c r="K277" s="134" t="s">
        <v>147</v>
      </c>
      <c r="L277" s="31"/>
      <c r="M277" s="139" t="s">
        <v>1</v>
      </c>
      <c r="N277" s="140" t="s">
        <v>43</v>
      </c>
      <c r="P277" s="141">
        <f>O277*H277</f>
        <v>0</v>
      </c>
      <c r="Q277" s="141">
        <v>0</v>
      </c>
      <c r="R277" s="141">
        <f>Q277*H277</f>
        <v>0</v>
      </c>
      <c r="S277" s="141">
        <v>0</v>
      </c>
      <c r="T277" s="142">
        <f>S277*H277</f>
        <v>0</v>
      </c>
      <c r="AR277" s="143" t="s">
        <v>148</v>
      </c>
      <c r="AT277" s="143" t="s">
        <v>143</v>
      </c>
      <c r="AU277" s="143" t="s">
        <v>88</v>
      </c>
      <c r="AY277" s="16" t="s">
        <v>141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86</v>
      </c>
      <c r="BK277" s="144">
        <f>ROUND(I277*H277,2)</f>
        <v>0</v>
      </c>
      <c r="BL277" s="16" t="s">
        <v>148</v>
      </c>
      <c r="BM277" s="143" t="s">
        <v>820</v>
      </c>
    </row>
    <row r="278" spans="2:47" s="1" customFormat="1" ht="29.25">
      <c r="B278" s="31"/>
      <c r="D278" s="145" t="s">
        <v>150</v>
      </c>
      <c r="F278" s="146" t="s">
        <v>461</v>
      </c>
      <c r="I278" s="147"/>
      <c r="L278" s="31"/>
      <c r="M278" s="148"/>
      <c r="T278" s="55"/>
      <c r="AT278" s="16" t="s">
        <v>150</v>
      </c>
      <c r="AU278" s="16" t="s">
        <v>88</v>
      </c>
    </row>
    <row r="279" spans="2:47" s="1" customFormat="1" ht="11.25">
      <c r="B279" s="31"/>
      <c r="D279" s="149" t="s">
        <v>152</v>
      </c>
      <c r="F279" s="150" t="s">
        <v>462</v>
      </c>
      <c r="I279" s="147"/>
      <c r="L279" s="31"/>
      <c r="M279" s="148"/>
      <c r="T279" s="55"/>
      <c r="AT279" s="16" t="s">
        <v>152</v>
      </c>
      <c r="AU279" s="16" t="s">
        <v>88</v>
      </c>
    </row>
    <row r="280" spans="2:51" s="12" customFormat="1" ht="22.5">
      <c r="B280" s="151"/>
      <c r="D280" s="145" t="s">
        <v>154</v>
      </c>
      <c r="E280" s="152" t="s">
        <v>1</v>
      </c>
      <c r="F280" s="153" t="s">
        <v>463</v>
      </c>
      <c r="H280" s="152" t="s">
        <v>1</v>
      </c>
      <c r="I280" s="154"/>
      <c r="L280" s="151"/>
      <c r="M280" s="155"/>
      <c r="T280" s="156"/>
      <c r="AT280" s="152" t="s">
        <v>154</v>
      </c>
      <c r="AU280" s="152" t="s">
        <v>88</v>
      </c>
      <c r="AV280" s="12" t="s">
        <v>86</v>
      </c>
      <c r="AW280" s="12" t="s">
        <v>33</v>
      </c>
      <c r="AX280" s="12" t="s">
        <v>78</v>
      </c>
      <c r="AY280" s="152" t="s">
        <v>141</v>
      </c>
    </row>
    <row r="281" spans="2:51" s="13" customFormat="1" ht="11.25">
      <c r="B281" s="157"/>
      <c r="D281" s="145" t="s">
        <v>154</v>
      </c>
      <c r="E281" s="158" t="s">
        <v>1</v>
      </c>
      <c r="F281" s="159" t="s">
        <v>821</v>
      </c>
      <c r="H281" s="160">
        <v>22.072</v>
      </c>
      <c r="I281" s="161"/>
      <c r="L281" s="157"/>
      <c r="M281" s="162"/>
      <c r="T281" s="163"/>
      <c r="AT281" s="158" t="s">
        <v>154</v>
      </c>
      <c r="AU281" s="158" t="s">
        <v>88</v>
      </c>
      <c r="AV281" s="13" t="s">
        <v>88</v>
      </c>
      <c r="AW281" s="13" t="s">
        <v>33</v>
      </c>
      <c r="AX281" s="13" t="s">
        <v>78</v>
      </c>
      <c r="AY281" s="158" t="s">
        <v>141</v>
      </c>
    </row>
    <row r="282" spans="2:51" s="12" customFormat="1" ht="33.75">
      <c r="B282" s="151"/>
      <c r="D282" s="145" t="s">
        <v>154</v>
      </c>
      <c r="E282" s="152" t="s">
        <v>1</v>
      </c>
      <c r="F282" s="153" t="s">
        <v>465</v>
      </c>
      <c r="H282" s="152" t="s">
        <v>1</v>
      </c>
      <c r="I282" s="154"/>
      <c r="L282" s="151"/>
      <c r="M282" s="155"/>
      <c r="T282" s="156"/>
      <c r="AT282" s="152" t="s">
        <v>154</v>
      </c>
      <c r="AU282" s="152" t="s">
        <v>88</v>
      </c>
      <c r="AV282" s="12" t="s">
        <v>86</v>
      </c>
      <c r="AW282" s="12" t="s">
        <v>33</v>
      </c>
      <c r="AX282" s="12" t="s">
        <v>78</v>
      </c>
      <c r="AY282" s="152" t="s">
        <v>141</v>
      </c>
    </row>
    <row r="283" spans="2:51" s="13" customFormat="1" ht="11.25">
      <c r="B283" s="157"/>
      <c r="D283" s="145" t="s">
        <v>154</v>
      </c>
      <c r="E283" s="158" t="s">
        <v>1</v>
      </c>
      <c r="F283" s="159" t="s">
        <v>822</v>
      </c>
      <c r="H283" s="160">
        <v>8.75</v>
      </c>
      <c r="I283" s="161"/>
      <c r="L283" s="157"/>
      <c r="M283" s="162"/>
      <c r="T283" s="163"/>
      <c r="AT283" s="158" t="s">
        <v>154</v>
      </c>
      <c r="AU283" s="158" t="s">
        <v>88</v>
      </c>
      <c r="AV283" s="13" t="s">
        <v>88</v>
      </c>
      <c r="AW283" s="13" t="s">
        <v>33</v>
      </c>
      <c r="AX283" s="13" t="s">
        <v>78</v>
      </c>
      <c r="AY283" s="158" t="s">
        <v>141</v>
      </c>
    </row>
    <row r="284" spans="2:51" s="13" customFormat="1" ht="11.25">
      <c r="B284" s="157"/>
      <c r="D284" s="145" t="s">
        <v>154</v>
      </c>
      <c r="E284" s="158" t="s">
        <v>1</v>
      </c>
      <c r="F284" s="159" t="s">
        <v>823</v>
      </c>
      <c r="H284" s="160">
        <v>28.875</v>
      </c>
      <c r="I284" s="161"/>
      <c r="L284" s="157"/>
      <c r="M284" s="162"/>
      <c r="T284" s="163"/>
      <c r="AT284" s="158" t="s">
        <v>154</v>
      </c>
      <c r="AU284" s="158" t="s">
        <v>88</v>
      </c>
      <c r="AV284" s="13" t="s">
        <v>88</v>
      </c>
      <c r="AW284" s="13" t="s">
        <v>33</v>
      </c>
      <c r="AX284" s="13" t="s">
        <v>78</v>
      </c>
      <c r="AY284" s="158" t="s">
        <v>141</v>
      </c>
    </row>
    <row r="285" spans="2:51" s="13" customFormat="1" ht="11.25">
      <c r="B285" s="157"/>
      <c r="D285" s="145" t="s">
        <v>154</v>
      </c>
      <c r="E285" s="158" t="s">
        <v>1</v>
      </c>
      <c r="F285" s="159" t="s">
        <v>824</v>
      </c>
      <c r="H285" s="160">
        <v>9.1</v>
      </c>
      <c r="I285" s="161"/>
      <c r="L285" s="157"/>
      <c r="M285" s="162"/>
      <c r="T285" s="163"/>
      <c r="AT285" s="158" t="s">
        <v>154</v>
      </c>
      <c r="AU285" s="158" t="s">
        <v>88</v>
      </c>
      <c r="AV285" s="13" t="s">
        <v>88</v>
      </c>
      <c r="AW285" s="13" t="s">
        <v>33</v>
      </c>
      <c r="AX285" s="13" t="s">
        <v>78</v>
      </c>
      <c r="AY285" s="158" t="s">
        <v>141</v>
      </c>
    </row>
    <row r="286" spans="2:51" s="12" customFormat="1" ht="11.25">
      <c r="B286" s="151"/>
      <c r="D286" s="145" t="s">
        <v>154</v>
      </c>
      <c r="E286" s="152" t="s">
        <v>1</v>
      </c>
      <c r="F286" s="153" t="s">
        <v>467</v>
      </c>
      <c r="H286" s="152" t="s">
        <v>1</v>
      </c>
      <c r="I286" s="154"/>
      <c r="L286" s="151"/>
      <c r="M286" s="155"/>
      <c r="T286" s="156"/>
      <c r="AT286" s="152" t="s">
        <v>154</v>
      </c>
      <c r="AU286" s="152" t="s">
        <v>88</v>
      </c>
      <c r="AV286" s="12" t="s">
        <v>86</v>
      </c>
      <c r="AW286" s="12" t="s">
        <v>33</v>
      </c>
      <c r="AX286" s="12" t="s">
        <v>78</v>
      </c>
      <c r="AY286" s="152" t="s">
        <v>141</v>
      </c>
    </row>
    <row r="287" spans="2:51" s="13" customFormat="1" ht="11.25">
      <c r="B287" s="157"/>
      <c r="D287" s="145" t="s">
        <v>154</v>
      </c>
      <c r="E287" s="158" t="s">
        <v>1</v>
      </c>
      <c r="F287" s="159" t="s">
        <v>816</v>
      </c>
      <c r="H287" s="160">
        <v>1.272</v>
      </c>
      <c r="I287" s="161"/>
      <c r="L287" s="157"/>
      <c r="M287" s="162"/>
      <c r="T287" s="163"/>
      <c r="AT287" s="158" t="s">
        <v>154</v>
      </c>
      <c r="AU287" s="158" t="s">
        <v>88</v>
      </c>
      <c r="AV287" s="13" t="s">
        <v>88</v>
      </c>
      <c r="AW287" s="13" t="s">
        <v>33</v>
      </c>
      <c r="AX287" s="13" t="s">
        <v>78</v>
      </c>
      <c r="AY287" s="158" t="s">
        <v>141</v>
      </c>
    </row>
    <row r="288" spans="2:51" s="13" customFormat="1" ht="11.25">
      <c r="B288" s="157"/>
      <c r="D288" s="145" t="s">
        <v>154</v>
      </c>
      <c r="E288" s="158" t="s">
        <v>1</v>
      </c>
      <c r="F288" s="159" t="s">
        <v>817</v>
      </c>
      <c r="H288" s="160">
        <v>0.622</v>
      </c>
      <c r="I288" s="161"/>
      <c r="L288" s="157"/>
      <c r="M288" s="162"/>
      <c r="T288" s="163"/>
      <c r="AT288" s="158" t="s">
        <v>154</v>
      </c>
      <c r="AU288" s="158" t="s">
        <v>88</v>
      </c>
      <c r="AV288" s="13" t="s">
        <v>88</v>
      </c>
      <c r="AW288" s="13" t="s">
        <v>33</v>
      </c>
      <c r="AX288" s="13" t="s">
        <v>78</v>
      </c>
      <c r="AY288" s="158" t="s">
        <v>141</v>
      </c>
    </row>
    <row r="289" spans="2:51" s="14" customFormat="1" ht="11.25">
      <c r="B289" s="164"/>
      <c r="D289" s="145" t="s">
        <v>154</v>
      </c>
      <c r="E289" s="165" t="s">
        <v>1</v>
      </c>
      <c r="F289" s="166" t="s">
        <v>160</v>
      </c>
      <c r="H289" s="167">
        <v>70.691</v>
      </c>
      <c r="I289" s="168"/>
      <c r="L289" s="164"/>
      <c r="M289" s="169"/>
      <c r="T289" s="170"/>
      <c r="AT289" s="165" t="s">
        <v>154</v>
      </c>
      <c r="AU289" s="165" t="s">
        <v>88</v>
      </c>
      <c r="AV289" s="14" t="s">
        <v>148</v>
      </c>
      <c r="AW289" s="14" t="s">
        <v>33</v>
      </c>
      <c r="AX289" s="14" t="s">
        <v>86</v>
      </c>
      <c r="AY289" s="165" t="s">
        <v>141</v>
      </c>
    </row>
    <row r="290" spans="2:65" s="1" customFormat="1" ht="24.2" customHeight="1">
      <c r="B290" s="131"/>
      <c r="C290" s="132" t="s">
        <v>363</v>
      </c>
      <c r="D290" s="132" t="s">
        <v>143</v>
      </c>
      <c r="E290" s="133" t="s">
        <v>469</v>
      </c>
      <c r="F290" s="134" t="s">
        <v>470</v>
      </c>
      <c r="G290" s="135" t="s">
        <v>211</v>
      </c>
      <c r="H290" s="136">
        <v>17.046</v>
      </c>
      <c r="I290" s="137"/>
      <c r="J290" s="138">
        <f>ROUND(I290*H290,2)</f>
        <v>0</v>
      </c>
      <c r="K290" s="134" t="s">
        <v>147</v>
      </c>
      <c r="L290" s="31"/>
      <c r="M290" s="139" t="s">
        <v>1</v>
      </c>
      <c r="N290" s="140" t="s">
        <v>43</v>
      </c>
      <c r="P290" s="141">
        <f>O290*H290</f>
        <v>0</v>
      </c>
      <c r="Q290" s="141">
        <v>0</v>
      </c>
      <c r="R290" s="141">
        <f>Q290*H290</f>
        <v>0</v>
      </c>
      <c r="S290" s="141">
        <v>0</v>
      </c>
      <c r="T290" s="142">
        <f>S290*H290</f>
        <v>0</v>
      </c>
      <c r="AR290" s="143" t="s">
        <v>148</v>
      </c>
      <c r="AT290" s="143" t="s">
        <v>143</v>
      </c>
      <c r="AU290" s="143" t="s">
        <v>88</v>
      </c>
      <c r="AY290" s="16" t="s">
        <v>141</v>
      </c>
      <c r="BE290" s="144">
        <f>IF(N290="základní",J290,0)</f>
        <v>0</v>
      </c>
      <c r="BF290" s="144">
        <f>IF(N290="snížená",J290,0)</f>
        <v>0</v>
      </c>
      <c r="BG290" s="144">
        <f>IF(N290="zákl. přenesená",J290,0)</f>
        <v>0</v>
      </c>
      <c r="BH290" s="144">
        <f>IF(N290="sníž. přenesená",J290,0)</f>
        <v>0</v>
      </c>
      <c r="BI290" s="144">
        <f>IF(N290="nulová",J290,0)</f>
        <v>0</v>
      </c>
      <c r="BJ290" s="16" t="s">
        <v>86</v>
      </c>
      <c r="BK290" s="144">
        <f>ROUND(I290*H290,2)</f>
        <v>0</v>
      </c>
      <c r="BL290" s="16" t="s">
        <v>148</v>
      </c>
      <c r="BM290" s="143" t="s">
        <v>825</v>
      </c>
    </row>
    <row r="291" spans="2:47" s="1" customFormat="1" ht="29.25">
      <c r="B291" s="31"/>
      <c r="D291" s="145" t="s">
        <v>150</v>
      </c>
      <c r="F291" s="146" t="s">
        <v>472</v>
      </c>
      <c r="I291" s="147"/>
      <c r="L291" s="31"/>
      <c r="M291" s="148"/>
      <c r="T291" s="55"/>
      <c r="AT291" s="16" t="s">
        <v>150</v>
      </c>
      <c r="AU291" s="16" t="s">
        <v>88</v>
      </c>
    </row>
    <row r="292" spans="2:47" s="1" customFormat="1" ht="11.25">
      <c r="B292" s="31"/>
      <c r="D292" s="149" t="s">
        <v>152</v>
      </c>
      <c r="F292" s="150" t="s">
        <v>473</v>
      </c>
      <c r="I292" s="147"/>
      <c r="L292" s="31"/>
      <c r="M292" s="148"/>
      <c r="T292" s="55"/>
      <c r="AT292" s="16" t="s">
        <v>152</v>
      </c>
      <c r="AU292" s="16" t="s">
        <v>88</v>
      </c>
    </row>
    <row r="293" spans="2:51" s="12" customFormat="1" ht="11.25">
      <c r="B293" s="151"/>
      <c r="D293" s="145" t="s">
        <v>154</v>
      </c>
      <c r="E293" s="152" t="s">
        <v>1</v>
      </c>
      <c r="F293" s="153" t="s">
        <v>474</v>
      </c>
      <c r="H293" s="152" t="s">
        <v>1</v>
      </c>
      <c r="I293" s="154"/>
      <c r="L293" s="151"/>
      <c r="M293" s="155"/>
      <c r="T293" s="156"/>
      <c r="AT293" s="152" t="s">
        <v>154</v>
      </c>
      <c r="AU293" s="152" t="s">
        <v>88</v>
      </c>
      <c r="AV293" s="12" t="s">
        <v>86</v>
      </c>
      <c r="AW293" s="12" t="s">
        <v>33</v>
      </c>
      <c r="AX293" s="12" t="s">
        <v>78</v>
      </c>
      <c r="AY293" s="152" t="s">
        <v>141</v>
      </c>
    </row>
    <row r="294" spans="2:51" s="13" customFormat="1" ht="11.25">
      <c r="B294" s="157"/>
      <c r="D294" s="145" t="s">
        <v>154</v>
      </c>
      <c r="E294" s="158" t="s">
        <v>1</v>
      </c>
      <c r="F294" s="159" t="s">
        <v>816</v>
      </c>
      <c r="H294" s="160">
        <v>1.272</v>
      </c>
      <c r="I294" s="161"/>
      <c r="L294" s="157"/>
      <c r="M294" s="162"/>
      <c r="T294" s="163"/>
      <c r="AT294" s="158" t="s">
        <v>154</v>
      </c>
      <c r="AU294" s="158" t="s">
        <v>88</v>
      </c>
      <c r="AV294" s="13" t="s">
        <v>88</v>
      </c>
      <c r="AW294" s="13" t="s">
        <v>33</v>
      </c>
      <c r="AX294" s="13" t="s">
        <v>78</v>
      </c>
      <c r="AY294" s="158" t="s">
        <v>141</v>
      </c>
    </row>
    <row r="295" spans="2:51" s="13" customFormat="1" ht="11.25">
      <c r="B295" s="157"/>
      <c r="D295" s="145" t="s">
        <v>154</v>
      </c>
      <c r="E295" s="158" t="s">
        <v>1</v>
      </c>
      <c r="F295" s="159" t="s">
        <v>817</v>
      </c>
      <c r="H295" s="160">
        <v>0.622</v>
      </c>
      <c r="I295" s="161"/>
      <c r="L295" s="157"/>
      <c r="M295" s="162"/>
      <c r="T295" s="163"/>
      <c r="AT295" s="158" t="s">
        <v>154</v>
      </c>
      <c r="AU295" s="158" t="s">
        <v>88</v>
      </c>
      <c r="AV295" s="13" t="s">
        <v>88</v>
      </c>
      <c r="AW295" s="13" t="s">
        <v>33</v>
      </c>
      <c r="AX295" s="13" t="s">
        <v>78</v>
      </c>
      <c r="AY295" s="158" t="s">
        <v>141</v>
      </c>
    </row>
    <row r="296" spans="2:51" s="14" customFormat="1" ht="11.25">
      <c r="B296" s="164"/>
      <c r="D296" s="145" t="s">
        <v>154</v>
      </c>
      <c r="E296" s="165" t="s">
        <v>1</v>
      </c>
      <c r="F296" s="166" t="s">
        <v>160</v>
      </c>
      <c r="H296" s="167">
        <v>1.894</v>
      </c>
      <c r="I296" s="168"/>
      <c r="L296" s="164"/>
      <c r="M296" s="169"/>
      <c r="T296" s="170"/>
      <c r="AT296" s="165" t="s">
        <v>154</v>
      </c>
      <c r="AU296" s="165" t="s">
        <v>88</v>
      </c>
      <c r="AV296" s="14" t="s">
        <v>148</v>
      </c>
      <c r="AW296" s="14" t="s">
        <v>33</v>
      </c>
      <c r="AX296" s="14" t="s">
        <v>86</v>
      </c>
      <c r="AY296" s="165" t="s">
        <v>141</v>
      </c>
    </row>
    <row r="297" spans="2:51" s="13" customFormat="1" ht="11.25">
      <c r="B297" s="157"/>
      <c r="D297" s="145" t="s">
        <v>154</v>
      </c>
      <c r="F297" s="159" t="s">
        <v>826</v>
      </c>
      <c r="H297" s="160">
        <v>17.046</v>
      </c>
      <c r="I297" s="161"/>
      <c r="L297" s="157"/>
      <c r="M297" s="162"/>
      <c r="T297" s="163"/>
      <c r="AT297" s="158" t="s">
        <v>154</v>
      </c>
      <c r="AU297" s="158" t="s">
        <v>88</v>
      </c>
      <c r="AV297" s="13" t="s">
        <v>88</v>
      </c>
      <c r="AW297" s="13" t="s">
        <v>3</v>
      </c>
      <c r="AX297" s="13" t="s">
        <v>86</v>
      </c>
      <c r="AY297" s="158" t="s">
        <v>141</v>
      </c>
    </row>
    <row r="298" spans="2:65" s="1" customFormat="1" ht="16.5" customHeight="1">
      <c r="B298" s="131"/>
      <c r="C298" s="132" t="s">
        <v>368</v>
      </c>
      <c r="D298" s="132" t="s">
        <v>143</v>
      </c>
      <c r="E298" s="133" t="s">
        <v>477</v>
      </c>
      <c r="F298" s="134" t="s">
        <v>478</v>
      </c>
      <c r="G298" s="135" t="s">
        <v>211</v>
      </c>
      <c r="H298" s="136">
        <v>47.997</v>
      </c>
      <c r="I298" s="137"/>
      <c r="J298" s="138">
        <f>ROUND(I298*H298,2)</f>
        <v>0</v>
      </c>
      <c r="K298" s="134" t="s">
        <v>147</v>
      </c>
      <c r="L298" s="31"/>
      <c r="M298" s="139" t="s">
        <v>1</v>
      </c>
      <c r="N298" s="140" t="s">
        <v>43</v>
      </c>
      <c r="P298" s="141">
        <f>O298*H298</f>
        <v>0</v>
      </c>
      <c r="Q298" s="141">
        <v>0</v>
      </c>
      <c r="R298" s="141">
        <f>Q298*H298</f>
        <v>0</v>
      </c>
      <c r="S298" s="141">
        <v>0</v>
      </c>
      <c r="T298" s="142">
        <f>S298*H298</f>
        <v>0</v>
      </c>
      <c r="AR298" s="143" t="s">
        <v>148</v>
      </c>
      <c r="AT298" s="143" t="s">
        <v>143</v>
      </c>
      <c r="AU298" s="143" t="s">
        <v>88</v>
      </c>
      <c r="AY298" s="16" t="s">
        <v>141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6" t="s">
        <v>86</v>
      </c>
      <c r="BK298" s="144">
        <f>ROUND(I298*H298,2)</f>
        <v>0</v>
      </c>
      <c r="BL298" s="16" t="s">
        <v>148</v>
      </c>
      <c r="BM298" s="143" t="s">
        <v>827</v>
      </c>
    </row>
    <row r="299" spans="2:47" s="1" customFormat="1" ht="29.25">
      <c r="B299" s="31"/>
      <c r="D299" s="145" t="s">
        <v>150</v>
      </c>
      <c r="F299" s="146" t="s">
        <v>480</v>
      </c>
      <c r="I299" s="147"/>
      <c r="L299" s="31"/>
      <c r="M299" s="148"/>
      <c r="T299" s="55"/>
      <c r="AT299" s="16" t="s">
        <v>150</v>
      </c>
      <c r="AU299" s="16" t="s">
        <v>88</v>
      </c>
    </row>
    <row r="300" spans="2:47" s="1" customFormat="1" ht="11.25">
      <c r="B300" s="31"/>
      <c r="D300" s="149" t="s">
        <v>152</v>
      </c>
      <c r="F300" s="150" t="s">
        <v>481</v>
      </c>
      <c r="I300" s="147"/>
      <c r="L300" s="31"/>
      <c r="M300" s="148"/>
      <c r="T300" s="55"/>
      <c r="AT300" s="16" t="s">
        <v>152</v>
      </c>
      <c r="AU300" s="16" t="s">
        <v>88</v>
      </c>
    </row>
    <row r="301" spans="2:51" s="12" customFormat="1" ht="22.5">
      <c r="B301" s="151"/>
      <c r="D301" s="145" t="s">
        <v>154</v>
      </c>
      <c r="E301" s="152" t="s">
        <v>1</v>
      </c>
      <c r="F301" s="153" t="s">
        <v>828</v>
      </c>
      <c r="H301" s="152" t="s">
        <v>1</v>
      </c>
      <c r="I301" s="154"/>
      <c r="L301" s="151"/>
      <c r="M301" s="155"/>
      <c r="T301" s="156"/>
      <c r="AT301" s="152" t="s">
        <v>154</v>
      </c>
      <c r="AU301" s="152" t="s">
        <v>88</v>
      </c>
      <c r="AV301" s="12" t="s">
        <v>86</v>
      </c>
      <c r="AW301" s="12" t="s">
        <v>33</v>
      </c>
      <c r="AX301" s="12" t="s">
        <v>78</v>
      </c>
      <c r="AY301" s="152" t="s">
        <v>141</v>
      </c>
    </row>
    <row r="302" spans="2:51" s="13" customFormat="1" ht="11.25">
      <c r="B302" s="157"/>
      <c r="D302" s="145" t="s">
        <v>154</v>
      </c>
      <c r="E302" s="158" t="s">
        <v>1</v>
      </c>
      <c r="F302" s="159" t="s">
        <v>822</v>
      </c>
      <c r="H302" s="160">
        <v>8.75</v>
      </c>
      <c r="I302" s="161"/>
      <c r="L302" s="157"/>
      <c r="M302" s="162"/>
      <c r="T302" s="163"/>
      <c r="AT302" s="158" t="s">
        <v>154</v>
      </c>
      <c r="AU302" s="158" t="s">
        <v>88</v>
      </c>
      <c r="AV302" s="13" t="s">
        <v>88</v>
      </c>
      <c r="AW302" s="13" t="s">
        <v>33</v>
      </c>
      <c r="AX302" s="13" t="s">
        <v>78</v>
      </c>
      <c r="AY302" s="158" t="s">
        <v>141</v>
      </c>
    </row>
    <row r="303" spans="2:51" s="13" customFormat="1" ht="11.25">
      <c r="B303" s="157"/>
      <c r="D303" s="145" t="s">
        <v>154</v>
      </c>
      <c r="E303" s="158" t="s">
        <v>1</v>
      </c>
      <c r="F303" s="159" t="s">
        <v>823</v>
      </c>
      <c r="H303" s="160">
        <v>28.875</v>
      </c>
      <c r="I303" s="161"/>
      <c r="L303" s="157"/>
      <c r="M303" s="162"/>
      <c r="T303" s="163"/>
      <c r="AT303" s="158" t="s">
        <v>154</v>
      </c>
      <c r="AU303" s="158" t="s">
        <v>88</v>
      </c>
      <c r="AV303" s="13" t="s">
        <v>88</v>
      </c>
      <c r="AW303" s="13" t="s">
        <v>33</v>
      </c>
      <c r="AX303" s="13" t="s">
        <v>78</v>
      </c>
      <c r="AY303" s="158" t="s">
        <v>141</v>
      </c>
    </row>
    <row r="304" spans="2:51" s="13" customFormat="1" ht="11.25">
      <c r="B304" s="157"/>
      <c r="D304" s="145" t="s">
        <v>154</v>
      </c>
      <c r="E304" s="158" t="s">
        <v>1</v>
      </c>
      <c r="F304" s="159" t="s">
        <v>824</v>
      </c>
      <c r="H304" s="160">
        <v>9.1</v>
      </c>
      <c r="I304" s="161"/>
      <c r="L304" s="157"/>
      <c r="M304" s="162"/>
      <c r="T304" s="163"/>
      <c r="AT304" s="158" t="s">
        <v>154</v>
      </c>
      <c r="AU304" s="158" t="s">
        <v>88</v>
      </c>
      <c r="AV304" s="13" t="s">
        <v>88</v>
      </c>
      <c r="AW304" s="13" t="s">
        <v>33</v>
      </c>
      <c r="AX304" s="13" t="s">
        <v>78</v>
      </c>
      <c r="AY304" s="158" t="s">
        <v>141</v>
      </c>
    </row>
    <row r="305" spans="2:51" s="12" customFormat="1" ht="11.25">
      <c r="B305" s="151"/>
      <c r="D305" s="145" t="s">
        <v>154</v>
      </c>
      <c r="E305" s="152" t="s">
        <v>1</v>
      </c>
      <c r="F305" s="153" t="s">
        <v>483</v>
      </c>
      <c r="H305" s="152" t="s">
        <v>1</v>
      </c>
      <c r="I305" s="154"/>
      <c r="L305" s="151"/>
      <c r="M305" s="155"/>
      <c r="T305" s="156"/>
      <c r="AT305" s="152" t="s">
        <v>154</v>
      </c>
      <c r="AU305" s="152" t="s">
        <v>88</v>
      </c>
      <c r="AV305" s="12" t="s">
        <v>86</v>
      </c>
      <c r="AW305" s="12" t="s">
        <v>33</v>
      </c>
      <c r="AX305" s="12" t="s">
        <v>78</v>
      </c>
      <c r="AY305" s="152" t="s">
        <v>141</v>
      </c>
    </row>
    <row r="306" spans="2:51" s="13" customFormat="1" ht="11.25">
      <c r="B306" s="157"/>
      <c r="D306" s="145" t="s">
        <v>154</v>
      </c>
      <c r="E306" s="158" t="s">
        <v>1</v>
      </c>
      <c r="F306" s="159" t="s">
        <v>816</v>
      </c>
      <c r="H306" s="160">
        <v>1.272</v>
      </c>
      <c r="I306" s="161"/>
      <c r="L306" s="157"/>
      <c r="M306" s="162"/>
      <c r="T306" s="163"/>
      <c r="AT306" s="158" t="s">
        <v>154</v>
      </c>
      <c r="AU306" s="158" t="s">
        <v>88</v>
      </c>
      <c r="AV306" s="13" t="s">
        <v>88</v>
      </c>
      <c r="AW306" s="13" t="s">
        <v>33</v>
      </c>
      <c r="AX306" s="13" t="s">
        <v>78</v>
      </c>
      <c r="AY306" s="158" t="s">
        <v>141</v>
      </c>
    </row>
    <row r="307" spans="2:51" s="14" customFormat="1" ht="11.25">
      <c r="B307" s="164"/>
      <c r="D307" s="145" t="s">
        <v>154</v>
      </c>
      <c r="E307" s="165" t="s">
        <v>1</v>
      </c>
      <c r="F307" s="166" t="s">
        <v>160</v>
      </c>
      <c r="H307" s="167">
        <v>47.997</v>
      </c>
      <c r="I307" s="168"/>
      <c r="L307" s="164"/>
      <c r="M307" s="169"/>
      <c r="T307" s="170"/>
      <c r="AT307" s="165" t="s">
        <v>154</v>
      </c>
      <c r="AU307" s="165" t="s">
        <v>88</v>
      </c>
      <c r="AV307" s="14" t="s">
        <v>148</v>
      </c>
      <c r="AW307" s="14" t="s">
        <v>33</v>
      </c>
      <c r="AX307" s="14" t="s">
        <v>86</v>
      </c>
      <c r="AY307" s="165" t="s">
        <v>141</v>
      </c>
    </row>
    <row r="308" spans="2:63" s="11" customFormat="1" ht="22.9" customHeight="1">
      <c r="B308" s="119"/>
      <c r="D308" s="120" t="s">
        <v>77</v>
      </c>
      <c r="E308" s="129" t="s">
        <v>484</v>
      </c>
      <c r="F308" s="129" t="s">
        <v>485</v>
      </c>
      <c r="I308" s="122"/>
      <c r="J308" s="130">
        <f>BK308</f>
        <v>0</v>
      </c>
      <c r="L308" s="119"/>
      <c r="M308" s="124"/>
      <c r="P308" s="125">
        <f>SUM(P309:P311)</f>
        <v>0</v>
      </c>
      <c r="R308" s="125">
        <f>SUM(R309:R311)</f>
        <v>0</v>
      </c>
      <c r="T308" s="126">
        <f>SUM(T309:T311)</f>
        <v>0</v>
      </c>
      <c r="AR308" s="120" t="s">
        <v>140</v>
      </c>
      <c r="AT308" s="127" t="s">
        <v>77</v>
      </c>
      <c r="AU308" s="127" t="s">
        <v>86</v>
      </c>
      <c r="AY308" s="120" t="s">
        <v>141</v>
      </c>
      <c r="BK308" s="128">
        <f>SUM(BK309:BK311)</f>
        <v>0</v>
      </c>
    </row>
    <row r="309" spans="2:65" s="1" customFormat="1" ht="16.5" customHeight="1">
      <c r="B309" s="131"/>
      <c r="C309" s="132" t="s">
        <v>372</v>
      </c>
      <c r="D309" s="132" t="s">
        <v>143</v>
      </c>
      <c r="E309" s="133" t="s">
        <v>829</v>
      </c>
      <c r="F309" s="134" t="s">
        <v>830</v>
      </c>
      <c r="G309" s="135" t="s">
        <v>211</v>
      </c>
      <c r="H309" s="136">
        <v>21.129</v>
      </c>
      <c r="I309" s="137"/>
      <c r="J309" s="138">
        <f>ROUND(I309*H309,2)</f>
        <v>0</v>
      </c>
      <c r="K309" s="134" t="s">
        <v>147</v>
      </c>
      <c r="L309" s="31"/>
      <c r="M309" s="139" t="s">
        <v>1</v>
      </c>
      <c r="N309" s="140" t="s">
        <v>43</v>
      </c>
      <c r="P309" s="141">
        <f>O309*H309</f>
        <v>0</v>
      </c>
      <c r="Q309" s="141">
        <v>0</v>
      </c>
      <c r="R309" s="141">
        <f>Q309*H309</f>
        <v>0</v>
      </c>
      <c r="S309" s="141">
        <v>0</v>
      </c>
      <c r="T309" s="142">
        <f>S309*H309</f>
        <v>0</v>
      </c>
      <c r="AR309" s="143" t="s">
        <v>148</v>
      </c>
      <c r="AT309" s="143" t="s">
        <v>143</v>
      </c>
      <c r="AU309" s="143" t="s">
        <v>88</v>
      </c>
      <c r="AY309" s="16" t="s">
        <v>141</v>
      </c>
      <c r="BE309" s="144">
        <f>IF(N309="základní",J309,0)</f>
        <v>0</v>
      </c>
      <c r="BF309" s="144">
        <f>IF(N309="snížená",J309,0)</f>
        <v>0</v>
      </c>
      <c r="BG309" s="144">
        <f>IF(N309="zákl. přenesená",J309,0)</f>
        <v>0</v>
      </c>
      <c r="BH309" s="144">
        <f>IF(N309="sníž. přenesená",J309,0)</f>
        <v>0</v>
      </c>
      <c r="BI309" s="144">
        <f>IF(N309="nulová",J309,0)</f>
        <v>0</v>
      </c>
      <c r="BJ309" s="16" t="s">
        <v>86</v>
      </c>
      <c r="BK309" s="144">
        <f>ROUND(I309*H309,2)</f>
        <v>0</v>
      </c>
      <c r="BL309" s="16" t="s">
        <v>148</v>
      </c>
      <c r="BM309" s="143" t="s">
        <v>831</v>
      </c>
    </row>
    <row r="310" spans="2:47" s="1" customFormat="1" ht="19.5">
      <c r="B310" s="31"/>
      <c r="D310" s="145" t="s">
        <v>150</v>
      </c>
      <c r="F310" s="146" t="s">
        <v>832</v>
      </c>
      <c r="I310" s="147"/>
      <c r="L310" s="31"/>
      <c r="M310" s="148"/>
      <c r="T310" s="55"/>
      <c r="AT310" s="16" t="s">
        <v>150</v>
      </c>
      <c r="AU310" s="16" t="s">
        <v>88</v>
      </c>
    </row>
    <row r="311" spans="2:47" s="1" customFormat="1" ht="11.25">
      <c r="B311" s="31"/>
      <c r="D311" s="149" t="s">
        <v>152</v>
      </c>
      <c r="F311" s="150" t="s">
        <v>833</v>
      </c>
      <c r="I311" s="147"/>
      <c r="L311" s="31"/>
      <c r="M311" s="148"/>
      <c r="T311" s="55"/>
      <c r="AT311" s="16" t="s">
        <v>152</v>
      </c>
      <c r="AU311" s="16" t="s">
        <v>88</v>
      </c>
    </row>
    <row r="312" spans="2:63" s="11" customFormat="1" ht="25.9" customHeight="1">
      <c r="B312" s="119"/>
      <c r="D312" s="120" t="s">
        <v>77</v>
      </c>
      <c r="E312" s="121" t="s">
        <v>680</v>
      </c>
      <c r="F312" s="121" t="s">
        <v>681</v>
      </c>
      <c r="I312" s="122"/>
      <c r="J312" s="123">
        <f>BK312</f>
        <v>0</v>
      </c>
      <c r="L312" s="119"/>
      <c r="M312" s="124"/>
      <c r="P312" s="125">
        <f>P313</f>
        <v>0</v>
      </c>
      <c r="R312" s="125">
        <f>R313</f>
        <v>0</v>
      </c>
      <c r="T312" s="126">
        <f>T313</f>
        <v>0</v>
      </c>
      <c r="AR312" s="120" t="s">
        <v>140</v>
      </c>
      <c r="AT312" s="127" t="s">
        <v>77</v>
      </c>
      <c r="AU312" s="127" t="s">
        <v>78</v>
      </c>
      <c r="AY312" s="120" t="s">
        <v>141</v>
      </c>
      <c r="BK312" s="128">
        <f>BK313</f>
        <v>0</v>
      </c>
    </row>
    <row r="313" spans="2:65" s="1" customFormat="1" ht="16.5" customHeight="1">
      <c r="B313" s="131"/>
      <c r="C313" s="132" t="s">
        <v>380</v>
      </c>
      <c r="D313" s="132" t="s">
        <v>143</v>
      </c>
      <c r="E313" s="133" t="s">
        <v>834</v>
      </c>
      <c r="F313" s="134" t="s">
        <v>835</v>
      </c>
      <c r="G313" s="135" t="s">
        <v>684</v>
      </c>
      <c r="H313" s="136">
        <v>1</v>
      </c>
      <c r="I313" s="137"/>
      <c r="J313" s="138">
        <f>ROUND(I313*H313,2)</f>
        <v>0</v>
      </c>
      <c r="K313" s="134" t="s">
        <v>178</v>
      </c>
      <c r="L313" s="31"/>
      <c r="M313" s="185" t="s">
        <v>1</v>
      </c>
      <c r="N313" s="186" t="s">
        <v>43</v>
      </c>
      <c r="O313" s="183"/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AR313" s="143" t="s">
        <v>148</v>
      </c>
      <c r="AT313" s="143" t="s">
        <v>143</v>
      </c>
      <c r="AU313" s="143" t="s">
        <v>86</v>
      </c>
      <c r="AY313" s="16" t="s">
        <v>141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6" t="s">
        <v>86</v>
      </c>
      <c r="BK313" s="144">
        <f>ROUND(I313*H313,2)</f>
        <v>0</v>
      </c>
      <c r="BL313" s="16" t="s">
        <v>148</v>
      </c>
      <c r="BM313" s="143" t="s">
        <v>836</v>
      </c>
    </row>
    <row r="314" spans="2:12" s="1" customFormat="1" ht="6.95" customHeight="1">
      <c r="B314" s="43"/>
      <c r="C314" s="44"/>
      <c r="D314" s="44"/>
      <c r="E314" s="44"/>
      <c r="F314" s="44"/>
      <c r="G314" s="44"/>
      <c r="H314" s="44"/>
      <c r="I314" s="44"/>
      <c r="J314" s="44"/>
      <c r="K314" s="44"/>
      <c r="L314" s="31"/>
    </row>
  </sheetData>
  <autoFilter ref="C124:K31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hyperlinks>
    <hyperlink ref="F130" r:id="rId1" display="https://podminky.urs.cz/item/CS_URS_2024_01/114203202"/>
    <hyperlink ref="F136" r:id="rId2" display="https://podminky.urs.cz/item/CS_URS_2024_01/124253100"/>
    <hyperlink ref="F142" r:id="rId3" display="https://podminky.urs.cz/item/CS_URS_2024_01/124353100"/>
    <hyperlink ref="F148" r:id="rId4" display="https://podminky.urs.cz/item/CS_URS_2024_01/162251102"/>
    <hyperlink ref="F154" r:id="rId5" display="https://podminky.urs.cz/item/CS_URS_2024_01/162251122"/>
    <hyperlink ref="F160" r:id="rId6" display="https://podminky.urs.cz/item/CS_URS_2024_01/174151101"/>
    <hyperlink ref="F168" r:id="rId7" display="https://podminky.urs.cz/item/CS_URS_2024_01/321222111"/>
    <hyperlink ref="F189" r:id="rId8" display="https://podminky.urs.cz/item/CS_URS_2024_01/451561111"/>
    <hyperlink ref="F201" r:id="rId9" display="https://podminky.urs.cz/item/CS_URS_2024_01/462513169"/>
    <hyperlink ref="F212" r:id="rId10" display="https://podminky.urs.cz/item/CS_URS_2024_01/465517317"/>
    <hyperlink ref="F219" r:id="rId11" display="https://podminky.urs.cz/item/CS_URS_2024_01/628635512"/>
    <hyperlink ref="F222" r:id="rId12" display="https://podminky.urs.cz/item/CS_URS_2024_01/636195212"/>
    <hyperlink ref="F226" r:id="rId13" display="https://podminky.urs.cz/item/CS_URS_2024_01/934956124"/>
    <hyperlink ref="F232" r:id="rId14" display="https://podminky.urs.cz/item/CS_URS_2024_01/938903111"/>
    <hyperlink ref="F237" r:id="rId15" display="https://podminky.urs.cz/item/CS_URS_2024_01/938903113"/>
    <hyperlink ref="F242" r:id="rId16" display="https://podminky.urs.cz/item/CS_URS_2024_01/953943122"/>
    <hyperlink ref="F254" r:id="rId17" display="https://podminky.urs.cz/item/CS_URS_2024_01/966025112"/>
    <hyperlink ref="F262" r:id="rId18" display="https://podminky.urs.cz/item/CS_URS_2024_01/985131111"/>
    <hyperlink ref="F269" r:id="rId19" display="https://podminky.urs.cz/item/CS_URS_2024_01/997013861"/>
    <hyperlink ref="F279" r:id="rId20" display="https://podminky.urs.cz/item/CS_URS_2024_01/997312511"/>
    <hyperlink ref="F292" r:id="rId21" display="https://podminky.urs.cz/item/CS_URS_2024_01/997312519"/>
    <hyperlink ref="F300" r:id="rId22" display="https://podminky.urs.cz/item/CS_URS_2024_01/997312611"/>
    <hyperlink ref="F311" r:id="rId23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103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837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ROUND((SUM(BE122:BE213)),2)</f>
        <v>0</v>
      </c>
      <c r="I33" s="91">
        <v>0.21</v>
      </c>
      <c r="J33" s="90">
        <f>ROUND(((SUM(BE122:BE213))*I33),2)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ROUND((SUM(BF122:BF213)),2)</f>
        <v>0</v>
      </c>
      <c r="I34" s="91">
        <v>0.12</v>
      </c>
      <c r="J34" s="90">
        <f>ROUND(((SUM(BF122:BF213))*I34),2)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ROUND((SUM(BG122:BG213)),2)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ROUND((SUM(BH122:BH213)),2)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ROUND((SUM(BI122:BI213)),2)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SO 06 - Oprava zdi ve vodním toku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J122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115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116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118</v>
      </c>
      <c r="E99" s="109"/>
      <c r="F99" s="109"/>
      <c r="G99" s="109"/>
      <c r="H99" s="109"/>
      <c r="I99" s="109"/>
      <c r="J99" s="110">
        <f>J155</f>
        <v>0</v>
      </c>
      <c r="L99" s="107"/>
    </row>
    <row r="100" spans="2:12" s="9" customFormat="1" ht="19.9" customHeight="1">
      <c r="B100" s="107"/>
      <c r="D100" s="108" t="s">
        <v>122</v>
      </c>
      <c r="E100" s="109"/>
      <c r="F100" s="109"/>
      <c r="G100" s="109"/>
      <c r="H100" s="109"/>
      <c r="I100" s="109"/>
      <c r="J100" s="110">
        <f>J170</f>
        <v>0</v>
      </c>
      <c r="L100" s="107"/>
    </row>
    <row r="101" spans="2:12" s="9" customFormat="1" ht="19.9" customHeight="1">
      <c r="B101" s="107"/>
      <c r="D101" s="108" t="s">
        <v>123</v>
      </c>
      <c r="E101" s="109"/>
      <c r="F101" s="109"/>
      <c r="G101" s="109"/>
      <c r="H101" s="109"/>
      <c r="I101" s="109"/>
      <c r="J101" s="110">
        <f>J189</f>
        <v>0</v>
      </c>
      <c r="L101" s="107"/>
    </row>
    <row r="102" spans="2:12" s="9" customFormat="1" ht="19.9" customHeight="1">
      <c r="B102" s="107"/>
      <c r="D102" s="108" t="s">
        <v>124</v>
      </c>
      <c r="E102" s="109"/>
      <c r="F102" s="109"/>
      <c r="G102" s="109"/>
      <c r="H102" s="109"/>
      <c r="I102" s="109"/>
      <c r="J102" s="110">
        <f>J210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125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8" t="str">
        <f>E7</f>
        <v>LOUBÍ U DĚČÍNA – odbahnění malé vodní nádrže na p.p.č. 467/1</v>
      </c>
      <c r="F112" s="229"/>
      <c r="G112" s="229"/>
      <c r="H112" s="229"/>
      <c r="L112" s="31"/>
    </row>
    <row r="113" spans="2:12" s="1" customFormat="1" ht="12" customHeight="1">
      <c r="B113" s="31"/>
      <c r="C113" s="26" t="s">
        <v>108</v>
      </c>
      <c r="L113" s="31"/>
    </row>
    <row r="114" spans="2:12" s="1" customFormat="1" ht="16.5" customHeight="1">
      <c r="B114" s="31"/>
      <c r="E114" s="189" t="str">
        <f>E9</f>
        <v>SO 06 - Oprava zdi ve vodním toku</v>
      </c>
      <c r="F114" s="230"/>
      <c r="G114" s="230"/>
      <c r="H114" s="230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>Děčín; Loubí u Děčína</v>
      </c>
      <c r="I116" s="26" t="s">
        <v>22</v>
      </c>
      <c r="J116" s="51" t="str">
        <f>IF(J12="","",J12)</f>
        <v>21. 2. 2024</v>
      </c>
      <c r="L116" s="31"/>
    </row>
    <row r="117" spans="2:12" s="1" customFormat="1" ht="6.95" customHeight="1">
      <c r="B117" s="31"/>
      <c r="L117" s="31"/>
    </row>
    <row r="118" spans="2:12" s="1" customFormat="1" ht="40.15" customHeight="1">
      <c r="B118" s="31"/>
      <c r="C118" s="26" t="s">
        <v>24</v>
      </c>
      <c r="F118" s="24" t="str">
        <f>E15</f>
        <v>Statutární město Děčín, Mírové nám. 1175/5, Děčín</v>
      </c>
      <c r="I118" s="26" t="s">
        <v>30</v>
      </c>
      <c r="J118" s="29" t="str">
        <f>E21</f>
        <v>Vodohospodářské projekty a služby s.r.o.</v>
      </c>
      <c r="L118" s="31"/>
    </row>
    <row r="119" spans="2:12" s="1" customFormat="1" ht="15.2" customHeight="1">
      <c r="B119" s="31"/>
      <c r="C119" s="26" t="s">
        <v>28</v>
      </c>
      <c r="F119" s="24" t="str">
        <f>IF(E18="","",E18)</f>
        <v>Vyplň údaj</v>
      </c>
      <c r="I119" s="26" t="s">
        <v>34</v>
      </c>
      <c r="J119" s="29" t="str">
        <f>E24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126</v>
      </c>
      <c r="D121" s="113" t="s">
        <v>63</v>
      </c>
      <c r="E121" s="113" t="s">
        <v>59</v>
      </c>
      <c r="F121" s="113" t="s">
        <v>60</v>
      </c>
      <c r="G121" s="113" t="s">
        <v>127</v>
      </c>
      <c r="H121" s="113" t="s">
        <v>128</v>
      </c>
      <c r="I121" s="113" t="s">
        <v>129</v>
      </c>
      <c r="J121" s="113" t="s">
        <v>112</v>
      </c>
      <c r="K121" s="114" t="s">
        <v>130</v>
      </c>
      <c r="L121" s="111"/>
      <c r="M121" s="58" t="s">
        <v>1</v>
      </c>
      <c r="N121" s="59" t="s">
        <v>42</v>
      </c>
      <c r="O121" s="59" t="s">
        <v>131</v>
      </c>
      <c r="P121" s="59" t="s">
        <v>132</v>
      </c>
      <c r="Q121" s="59" t="s">
        <v>133</v>
      </c>
      <c r="R121" s="59" t="s">
        <v>134</v>
      </c>
      <c r="S121" s="59" t="s">
        <v>135</v>
      </c>
      <c r="T121" s="60" t="s">
        <v>136</v>
      </c>
    </row>
    <row r="122" spans="2:63" s="1" customFormat="1" ht="22.9" customHeight="1">
      <c r="B122" s="31"/>
      <c r="C122" s="63" t="s">
        <v>137</v>
      </c>
      <c r="J122" s="115">
        <f>BK122</f>
        <v>0</v>
      </c>
      <c r="L122" s="31"/>
      <c r="M122" s="61"/>
      <c r="N122" s="52"/>
      <c r="O122" s="52"/>
      <c r="P122" s="116">
        <f>P123</f>
        <v>0</v>
      </c>
      <c r="Q122" s="52"/>
      <c r="R122" s="116">
        <f>R123</f>
        <v>29.558574</v>
      </c>
      <c r="S122" s="52"/>
      <c r="T122" s="117">
        <f>T123</f>
        <v>2.5</v>
      </c>
      <c r="AT122" s="16" t="s">
        <v>77</v>
      </c>
      <c r="AU122" s="16" t="s">
        <v>114</v>
      </c>
      <c r="BK122" s="118">
        <f>BK123</f>
        <v>0</v>
      </c>
    </row>
    <row r="123" spans="2:63" s="11" customFormat="1" ht="25.9" customHeight="1">
      <c r="B123" s="119"/>
      <c r="D123" s="120" t="s">
        <v>77</v>
      </c>
      <c r="E123" s="121" t="s">
        <v>138</v>
      </c>
      <c r="F123" s="121" t="s">
        <v>139</v>
      </c>
      <c r="I123" s="122"/>
      <c r="J123" s="123">
        <f>BK123</f>
        <v>0</v>
      </c>
      <c r="L123" s="119"/>
      <c r="M123" s="124"/>
      <c r="P123" s="125">
        <f>P124+P155+P170+P189+P210</f>
        <v>0</v>
      </c>
      <c r="R123" s="125">
        <f>R124+R155+R170+R189+R210</f>
        <v>29.558574</v>
      </c>
      <c r="T123" s="126">
        <f>T124+T155+T170+T189+T210</f>
        <v>2.5</v>
      </c>
      <c r="AR123" s="120" t="s">
        <v>140</v>
      </c>
      <c r="AT123" s="127" t="s">
        <v>77</v>
      </c>
      <c r="AU123" s="127" t="s">
        <v>78</v>
      </c>
      <c r="AY123" s="120" t="s">
        <v>141</v>
      </c>
      <c r="BK123" s="128">
        <f>BK124+BK155+BK170+BK189+BK210</f>
        <v>0</v>
      </c>
    </row>
    <row r="124" spans="2:63" s="11" customFormat="1" ht="22.9" customHeight="1">
      <c r="B124" s="119"/>
      <c r="D124" s="120" t="s">
        <v>77</v>
      </c>
      <c r="E124" s="129" t="s">
        <v>86</v>
      </c>
      <c r="F124" s="129" t="s">
        <v>142</v>
      </c>
      <c r="I124" s="122"/>
      <c r="J124" s="130">
        <f>BK124</f>
        <v>0</v>
      </c>
      <c r="L124" s="119"/>
      <c r="M124" s="124"/>
      <c r="P124" s="125">
        <f>SUM(P125:P154)</f>
        <v>0</v>
      </c>
      <c r="R124" s="125">
        <f>SUM(R125:R154)</f>
        <v>0.4</v>
      </c>
      <c r="T124" s="126">
        <f>SUM(T125:T154)</f>
        <v>0</v>
      </c>
      <c r="AR124" s="120" t="s">
        <v>140</v>
      </c>
      <c r="AT124" s="127" t="s">
        <v>77</v>
      </c>
      <c r="AU124" s="127" t="s">
        <v>86</v>
      </c>
      <c r="AY124" s="120" t="s">
        <v>141</v>
      </c>
      <c r="BK124" s="128">
        <f>SUM(BK125:BK154)</f>
        <v>0</v>
      </c>
    </row>
    <row r="125" spans="2:65" s="1" customFormat="1" ht="24.2" customHeight="1">
      <c r="B125" s="131"/>
      <c r="C125" s="132" t="s">
        <v>86</v>
      </c>
      <c r="D125" s="132" t="s">
        <v>143</v>
      </c>
      <c r="E125" s="133" t="s">
        <v>687</v>
      </c>
      <c r="F125" s="134" t="s">
        <v>688</v>
      </c>
      <c r="G125" s="135" t="s">
        <v>146</v>
      </c>
      <c r="H125" s="136">
        <v>1</v>
      </c>
      <c r="I125" s="137"/>
      <c r="J125" s="138">
        <f>ROUND(I125*H125,2)</f>
        <v>0</v>
      </c>
      <c r="K125" s="134" t="s">
        <v>147</v>
      </c>
      <c r="L125" s="31"/>
      <c r="M125" s="139" t="s">
        <v>1</v>
      </c>
      <c r="N125" s="140" t="s">
        <v>43</v>
      </c>
      <c r="P125" s="141">
        <f>O125*H125</f>
        <v>0</v>
      </c>
      <c r="Q125" s="141">
        <v>0.4</v>
      </c>
      <c r="R125" s="141">
        <f>Q125*H125</f>
        <v>0.4</v>
      </c>
      <c r="S125" s="141">
        <v>0</v>
      </c>
      <c r="T125" s="142">
        <f>S125*H125</f>
        <v>0</v>
      </c>
      <c r="AR125" s="143" t="s">
        <v>148</v>
      </c>
      <c r="AT125" s="143" t="s">
        <v>143</v>
      </c>
      <c r="AU125" s="143" t="s">
        <v>88</v>
      </c>
      <c r="AY125" s="16" t="s">
        <v>141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86</v>
      </c>
      <c r="BK125" s="144">
        <f>ROUND(I125*H125,2)</f>
        <v>0</v>
      </c>
      <c r="BL125" s="16" t="s">
        <v>148</v>
      </c>
      <c r="BM125" s="143" t="s">
        <v>838</v>
      </c>
    </row>
    <row r="126" spans="2:47" s="1" customFormat="1" ht="29.25">
      <c r="B126" s="31"/>
      <c r="D126" s="145" t="s">
        <v>150</v>
      </c>
      <c r="F126" s="146" t="s">
        <v>690</v>
      </c>
      <c r="I126" s="147"/>
      <c r="L126" s="31"/>
      <c r="M126" s="148"/>
      <c r="T126" s="55"/>
      <c r="AT126" s="16" t="s">
        <v>150</v>
      </c>
      <c r="AU126" s="16" t="s">
        <v>88</v>
      </c>
    </row>
    <row r="127" spans="2:47" s="1" customFormat="1" ht="11.25">
      <c r="B127" s="31"/>
      <c r="D127" s="149" t="s">
        <v>152</v>
      </c>
      <c r="F127" s="150" t="s">
        <v>691</v>
      </c>
      <c r="I127" s="147"/>
      <c r="L127" s="31"/>
      <c r="M127" s="148"/>
      <c r="T127" s="55"/>
      <c r="AT127" s="16" t="s">
        <v>152</v>
      </c>
      <c r="AU127" s="16" t="s">
        <v>88</v>
      </c>
    </row>
    <row r="128" spans="2:51" s="12" customFormat="1" ht="11.25">
      <c r="B128" s="151"/>
      <c r="D128" s="145" t="s">
        <v>154</v>
      </c>
      <c r="E128" s="152" t="s">
        <v>1</v>
      </c>
      <c r="F128" s="153" t="s">
        <v>839</v>
      </c>
      <c r="H128" s="152" t="s">
        <v>1</v>
      </c>
      <c r="I128" s="154"/>
      <c r="L128" s="151"/>
      <c r="M128" s="155"/>
      <c r="T128" s="156"/>
      <c r="AT128" s="152" t="s">
        <v>154</v>
      </c>
      <c r="AU128" s="152" t="s">
        <v>88</v>
      </c>
      <c r="AV128" s="12" t="s">
        <v>86</v>
      </c>
      <c r="AW128" s="12" t="s">
        <v>33</v>
      </c>
      <c r="AX128" s="12" t="s">
        <v>78</v>
      </c>
      <c r="AY128" s="152" t="s">
        <v>141</v>
      </c>
    </row>
    <row r="129" spans="2:51" s="13" customFormat="1" ht="11.25">
      <c r="B129" s="157"/>
      <c r="D129" s="145" t="s">
        <v>154</v>
      </c>
      <c r="E129" s="158" t="s">
        <v>1</v>
      </c>
      <c r="F129" s="159" t="s">
        <v>840</v>
      </c>
      <c r="H129" s="160">
        <v>1</v>
      </c>
      <c r="I129" s="161"/>
      <c r="L129" s="157"/>
      <c r="M129" s="162"/>
      <c r="T129" s="163"/>
      <c r="AT129" s="158" t="s">
        <v>154</v>
      </c>
      <c r="AU129" s="158" t="s">
        <v>88</v>
      </c>
      <c r="AV129" s="13" t="s">
        <v>88</v>
      </c>
      <c r="AW129" s="13" t="s">
        <v>33</v>
      </c>
      <c r="AX129" s="13" t="s">
        <v>78</v>
      </c>
      <c r="AY129" s="158" t="s">
        <v>141</v>
      </c>
    </row>
    <row r="130" spans="2:51" s="14" customFormat="1" ht="11.25">
      <c r="B130" s="164"/>
      <c r="D130" s="145" t="s">
        <v>154</v>
      </c>
      <c r="E130" s="165" t="s">
        <v>1</v>
      </c>
      <c r="F130" s="166" t="s">
        <v>160</v>
      </c>
      <c r="H130" s="167">
        <v>1</v>
      </c>
      <c r="I130" s="168"/>
      <c r="L130" s="164"/>
      <c r="M130" s="169"/>
      <c r="T130" s="170"/>
      <c r="AT130" s="165" t="s">
        <v>154</v>
      </c>
      <c r="AU130" s="165" t="s">
        <v>88</v>
      </c>
      <c r="AV130" s="14" t="s">
        <v>148</v>
      </c>
      <c r="AW130" s="14" t="s">
        <v>33</v>
      </c>
      <c r="AX130" s="14" t="s">
        <v>86</v>
      </c>
      <c r="AY130" s="165" t="s">
        <v>141</v>
      </c>
    </row>
    <row r="131" spans="2:65" s="1" customFormat="1" ht="24.2" customHeight="1">
      <c r="B131" s="131"/>
      <c r="C131" s="132" t="s">
        <v>88</v>
      </c>
      <c r="D131" s="132" t="s">
        <v>143</v>
      </c>
      <c r="E131" s="133" t="s">
        <v>841</v>
      </c>
      <c r="F131" s="134" t="s">
        <v>842</v>
      </c>
      <c r="G131" s="135" t="s">
        <v>146</v>
      </c>
      <c r="H131" s="136">
        <v>1.9</v>
      </c>
      <c r="I131" s="137"/>
      <c r="J131" s="138">
        <f>ROUND(I131*H131,2)</f>
        <v>0</v>
      </c>
      <c r="K131" s="134" t="s">
        <v>147</v>
      </c>
      <c r="L131" s="31"/>
      <c r="M131" s="139" t="s">
        <v>1</v>
      </c>
      <c r="N131" s="140" t="s">
        <v>43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148</v>
      </c>
      <c r="AT131" s="143" t="s">
        <v>143</v>
      </c>
      <c r="AU131" s="143" t="s">
        <v>88</v>
      </c>
      <c r="AY131" s="16" t="s">
        <v>141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148</v>
      </c>
      <c r="BM131" s="143" t="s">
        <v>843</v>
      </c>
    </row>
    <row r="132" spans="2:47" s="1" customFormat="1" ht="19.5">
      <c r="B132" s="31"/>
      <c r="D132" s="145" t="s">
        <v>150</v>
      </c>
      <c r="F132" s="146" t="s">
        <v>844</v>
      </c>
      <c r="I132" s="147"/>
      <c r="L132" s="31"/>
      <c r="M132" s="148"/>
      <c r="T132" s="55"/>
      <c r="AT132" s="16" t="s">
        <v>150</v>
      </c>
      <c r="AU132" s="16" t="s">
        <v>88</v>
      </c>
    </row>
    <row r="133" spans="2:47" s="1" customFormat="1" ht="11.25">
      <c r="B133" s="31"/>
      <c r="D133" s="149" t="s">
        <v>152</v>
      </c>
      <c r="F133" s="150" t="s">
        <v>845</v>
      </c>
      <c r="I133" s="147"/>
      <c r="L133" s="31"/>
      <c r="M133" s="148"/>
      <c r="T133" s="55"/>
      <c r="AT133" s="16" t="s">
        <v>152</v>
      </c>
      <c r="AU133" s="16" t="s">
        <v>88</v>
      </c>
    </row>
    <row r="134" spans="2:51" s="12" customFormat="1" ht="11.25">
      <c r="B134" s="151"/>
      <c r="D134" s="145" t="s">
        <v>154</v>
      </c>
      <c r="E134" s="152" t="s">
        <v>1</v>
      </c>
      <c r="F134" s="153" t="s">
        <v>846</v>
      </c>
      <c r="H134" s="152" t="s">
        <v>1</v>
      </c>
      <c r="I134" s="154"/>
      <c r="L134" s="151"/>
      <c r="M134" s="155"/>
      <c r="T134" s="156"/>
      <c r="AT134" s="152" t="s">
        <v>154</v>
      </c>
      <c r="AU134" s="152" t="s">
        <v>88</v>
      </c>
      <c r="AV134" s="12" t="s">
        <v>86</v>
      </c>
      <c r="AW134" s="12" t="s">
        <v>33</v>
      </c>
      <c r="AX134" s="12" t="s">
        <v>78</v>
      </c>
      <c r="AY134" s="152" t="s">
        <v>141</v>
      </c>
    </row>
    <row r="135" spans="2:51" s="12" customFormat="1" ht="11.25">
      <c r="B135" s="151"/>
      <c r="D135" s="145" t="s">
        <v>154</v>
      </c>
      <c r="E135" s="152" t="s">
        <v>1</v>
      </c>
      <c r="F135" s="153" t="s">
        <v>847</v>
      </c>
      <c r="H135" s="152" t="s">
        <v>1</v>
      </c>
      <c r="I135" s="154"/>
      <c r="L135" s="151"/>
      <c r="M135" s="155"/>
      <c r="T135" s="156"/>
      <c r="AT135" s="152" t="s">
        <v>154</v>
      </c>
      <c r="AU135" s="152" t="s">
        <v>88</v>
      </c>
      <c r="AV135" s="12" t="s">
        <v>86</v>
      </c>
      <c r="AW135" s="12" t="s">
        <v>33</v>
      </c>
      <c r="AX135" s="12" t="s">
        <v>78</v>
      </c>
      <c r="AY135" s="152" t="s">
        <v>141</v>
      </c>
    </row>
    <row r="136" spans="2:51" s="13" customFormat="1" ht="11.25">
      <c r="B136" s="157"/>
      <c r="D136" s="145" t="s">
        <v>154</v>
      </c>
      <c r="E136" s="158" t="s">
        <v>1</v>
      </c>
      <c r="F136" s="159" t="s">
        <v>848</v>
      </c>
      <c r="H136" s="160">
        <v>1.9</v>
      </c>
      <c r="I136" s="161"/>
      <c r="L136" s="157"/>
      <c r="M136" s="162"/>
      <c r="T136" s="163"/>
      <c r="AT136" s="158" t="s">
        <v>154</v>
      </c>
      <c r="AU136" s="158" t="s">
        <v>88</v>
      </c>
      <c r="AV136" s="13" t="s">
        <v>88</v>
      </c>
      <c r="AW136" s="13" t="s">
        <v>33</v>
      </c>
      <c r="AX136" s="13" t="s">
        <v>78</v>
      </c>
      <c r="AY136" s="158" t="s">
        <v>141</v>
      </c>
    </row>
    <row r="137" spans="2:51" s="14" customFormat="1" ht="11.25">
      <c r="B137" s="164"/>
      <c r="D137" s="145" t="s">
        <v>154</v>
      </c>
      <c r="E137" s="165" t="s">
        <v>1</v>
      </c>
      <c r="F137" s="166" t="s">
        <v>160</v>
      </c>
      <c r="H137" s="167">
        <v>1.9</v>
      </c>
      <c r="I137" s="168"/>
      <c r="L137" s="164"/>
      <c r="M137" s="169"/>
      <c r="T137" s="170"/>
      <c r="AT137" s="165" t="s">
        <v>154</v>
      </c>
      <c r="AU137" s="165" t="s">
        <v>88</v>
      </c>
      <c r="AV137" s="14" t="s">
        <v>148</v>
      </c>
      <c r="AW137" s="14" t="s">
        <v>33</v>
      </c>
      <c r="AX137" s="14" t="s">
        <v>86</v>
      </c>
      <c r="AY137" s="165" t="s">
        <v>141</v>
      </c>
    </row>
    <row r="138" spans="2:65" s="1" customFormat="1" ht="37.9" customHeight="1">
      <c r="B138" s="131"/>
      <c r="C138" s="132" t="s">
        <v>169</v>
      </c>
      <c r="D138" s="132" t="s">
        <v>143</v>
      </c>
      <c r="E138" s="133" t="s">
        <v>180</v>
      </c>
      <c r="F138" s="134" t="s">
        <v>181</v>
      </c>
      <c r="G138" s="135" t="s">
        <v>146</v>
      </c>
      <c r="H138" s="136">
        <v>3.8</v>
      </c>
      <c r="I138" s="137"/>
      <c r="J138" s="138">
        <f>ROUND(I138*H138,2)</f>
        <v>0</v>
      </c>
      <c r="K138" s="134" t="s">
        <v>147</v>
      </c>
      <c r="L138" s="31"/>
      <c r="M138" s="139" t="s">
        <v>1</v>
      </c>
      <c r="N138" s="140" t="s">
        <v>43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148</v>
      </c>
      <c r="AT138" s="143" t="s">
        <v>143</v>
      </c>
      <c r="AU138" s="143" t="s">
        <v>88</v>
      </c>
      <c r="AY138" s="16" t="s">
        <v>141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148</v>
      </c>
      <c r="BM138" s="143" t="s">
        <v>849</v>
      </c>
    </row>
    <row r="139" spans="2:47" s="1" customFormat="1" ht="39">
      <c r="B139" s="31"/>
      <c r="D139" s="145" t="s">
        <v>150</v>
      </c>
      <c r="F139" s="146" t="s">
        <v>183</v>
      </c>
      <c r="I139" s="147"/>
      <c r="L139" s="31"/>
      <c r="M139" s="148"/>
      <c r="T139" s="55"/>
      <c r="AT139" s="16" t="s">
        <v>150</v>
      </c>
      <c r="AU139" s="16" t="s">
        <v>88</v>
      </c>
    </row>
    <row r="140" spans="2:47" s="1" customFormat="1" ht="11.25">
      <c r="B140" s="31"/>
      <c r="D140" s="149" t="s">
        <v>152</v>
      </c>
      <c r="F140" s="150" t="s">
        <v>184</v>
      </c>
      <c r="I140" s="147"/>
      <c r="L140" s="31"/>
      <c r="M140" s="148"/>
      <c r="T140" s="55"/>
      <c r="AT140" s="16" t="s">
        <v>152</v>
      </c>
      <c r="AU140" s="16" t="s">
        <v>88</v>
      </c>
    </row>
    <row r="141" spans="2:51" s="12" customFormat="1" ht="11.25">
      <c r="B141" s="151"/>
      <c r="D141" s="145" t="s">
        <v>154</v>
      </c>
      <c r="E141" s="152" t="s">
        <v>1</v>
      </c>
      <c r="F141" s="153" t="s">
        <v>752</v>
      </c>
      <c r="H141" s="152" t="s">
        <v>1</v>
      </c>
      <c r="I141" s="154"/>
      <c r="L141" s="151"/>
      <c r="M141" s="155"/>
      <c r="T141" s="156"/>
      <c r="AT141" s="152" t="s">
        <v>154</v>
      </c>
      <c r="AU141" s="152" t="s">
        <v>88</v>
      </c>
      <c r="AV141" s="12" t="s">
        <v>86</v>
      </c>
      <c r="AW141" s="12" t="s">
        <v>33</v>
      </c>
      <c r="AX141" s="12" t="s">
        <v>78</v>
      </c>
      <c r="AY141" s="152" t="s">
        <v>141</v>
      </c>
    </row>
    <row r="142" spans="2:51" s="13" customFormat="1" ht="11.25">
      <c r="B142" s="157"/>
      <c r="D142" s="145" t="s">
        <v>154</v>
      </c>
      <c r="E142" s="158" t="s">
        <v>1</v>
      </c>
      <c r="F142" s="159" t="s">
        <v>850</v>
      </c>
      <c r="H142" s="160">
        <v>3.8</v>
      </c>
      <c r="I142" s="161"/>
      <c r="L142" s="157"/>
      <c r="M142" s="162"/>
      <c r="T142" s="163"/>
      <c r="AT142" s="158" t="s">
        <v>154</v>
      </c>
      <c r="AU142" s="158" t="s">
        <v>88</v>
      </c>
      <c r="AV142" s="13" t="s">
        <v>88</v>
      </c>
      <c r="AW142" s="13" t="s">
        <v>33</v>
      </c>
      <c r="AX142" s="13" t="s">
        <v>78</v>
      </c>
      <c r="AY142" s="158" t="s">
        <v>141</v>
      </c>
    </row>
    <row r="143" spans="2:51" s="14" customFormat="1" ht="11.25">
      <c r="B143" s="164"/>
      <c r="D143" s="145" t="s">
        <v>154</v>
      </c>
      <c r="E143" s="165" t="s">
        <v>1</v>
      </c>
      <c r="F143" s="166" t="s">
        <v>160</v>
      </c>
      <c r="H143" s="167">
        <v>3.8</v>
      </c>
      <c r="I143" s="168"/>
      <c r="L143" s="164"/>
      <c r="M143" s="169"/>
      <c r="T143" s="170"/>
      <c r="AT143" s="165" t="s">
        <v>154</v>
      </c>
      <c r="AU143" s="165" t="s">
        <v>88</v>
      </c>
      <c r="AV143" s="14" t="s">
        <v>148</v>
      </c>
      <c r="AW143" s="14" t="s">
        <v>33</v>
      </c>
      <c r="AX143" s="14" t="s">
        <v>86</v>
      </c>
      <c r="AY143" s="165" t="s">
        <v>141</v>
      </c>
    </row>
    <row r="144" spans="2:65" s="1" customFormat="1" ht="24.2" customHeight="1">
      <c r="B144" s="131"/>
      <c r="C144" s="132" t="s">
        <v>148</v>
      </c>
      <c r="D144" s="132" t="s">
        <v>143</v>
      </c>
      <c r="E144" s="133" t="s">
        <v>851</v>
      </c>
      <c r="F144" s="134" t="s">
        <v>852</v>
      </c>
      <c r="G144" s="135" t="s">
        <v>146</v>
      </c>
      <c r="H144" s="136">
        <v>12.3</v>
      </c>
      <c r="I144" s="137"/>
      <c r="J144" s="138">
        <f>ROUND(I144*H144,2)</f>
        <v>0</v>
      </c>
      <c r="K144" s="134" t="s">
        <v>147</v>
      </c>
      <c r="L144" s="31"/>
      <c r="M144" s="139" t="s">
        <v>1</v>
      </c>
      <c r="N144" s="140" t="s">
        <v>43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148</v>
      </c>
      <c r="AT144" s="143" t="s">
        <v>143</v>
      </c>
      <c r="AU144" s="143" t="s">
        <v>88</v>
      </c>
      <c r="AY144" s="16" t="s">
        <v>141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148</v>
      </c>
      <c r="BM144" s="143" t="s">
        <v>853</v>
      </c>
    </row>
    <row r="145" spans="2:47" s="1" customFormat="1" ht="29.25">
      <c r="B145" s="31"/>
      <c r="D145" s="145" t="s">
        <v>150</v>
      </c>
      <c r="F145" s="146" t="s">
        <v>854</v>
      </c>
      <c r="I145" s="147"/>
      <c r="L145" s="31"/>
      <c r="M145" s="148"/>
      <c r="T145" s="55"/>
      <c r="AT145" s="16" t="s">
        <v>150</v>
      </c>
      <c r="AU145" s="16" t="s">
        <v>88</v>
      </c>
    </row>
    <row r="146" spans="2:47" s="1" customFormat="1" ht="11.25">
      <c r="B146" s="31"/>
      <c r="D146" s="149" t="s">
        <v>152</v>
      </c>
      <c r="F146" s="150" t="s">
        <v>855</v>
      </c>
      <c r="I146" s="147"/>
      <c r="L146" s="31"/>
      <c r="M146" s="148"/>
      <c r="T146" s="55"/>
      <c r="AT146" s="16" t="s">
        <v>152</v>
      </c>
      <c r="AU146" s="16" t="s">
        <v>88</v>
      </c>
    </row>
    <row r="147" spans="2:51" s="12" customFormat="1" ht="11.25">
      <c r="B147" s="151"/>
      <c r="D147" s="145" t="s">
        <v>154</v>
      </c>
      <c r="E147" s="152" t="s">
        <v>1</v>
      </c>
      <c r="F147" s="153" t="s">
        <v>846</v>
      </c>
      <c r="H147" s="152" t="s">
        <v>1</v>
      </c>
      <c r="I147" s="154"/>
      <c r="L147" s="151"/>
      <c r="M147" s="155"/>
      <c r="T147" s="156"/>
      <c r="AT147" s="152" t="s">
        <v>154</v>
      </c>
      <c r="AU147" s="152" t="s">
        <v>88</v>
      </c>
      <c r="AV147" s="12" t="s">
        <v>86</v>
      </c>
      <c r="AW147" s="12" t="s">
        <v>33</v>
      </c>
      <c r="AX147" s="12" t="s">
        <v>78</v>
      </c>
      <c r="AY147" s="152" t="s">
        <v>141</v>
      </c>
    </row>
    <row r="148" spans="2:51" s="12" customFormat="1" ht="11.25">
      <c r="B148" s="151"/>
      <c r="D148" s="145" t="s">
        <v>154</v>
      </c>
      <c r="E148" s="152" t="s">
        <v>1</v>
      </c>
      <c r="F148" s="153" t="s">
        <v>204</v>
      </c>
      <c r="H148" s="152" t="s">
        <v>1</v>
      </c>
      <c r="I148" s="154"/>
      <c r="L148" s="151"/>
      <c r="M148" s="155"/>
      <c r="T148" s="156"/>
      <c r="AT148" s="152" t="s">
        <v>154</v>
      </c>
      <c r="AU148" s="152" t="s">
        <v>88</v>
      </c>
      <c r="AV148" s="12" t="s">
        <v>86</v>
      </c>
      <c r="AW148" s="12" t="s">
        <v>33</v>
      </c>
      <c r="AX148" s="12" t="s">
        <v>78</v>
      </c>
      <c r="AY148" s="152" t="s">
        <v>141</v>
      </c>
    </row>
    <row r="149" spans="2:51" s="13" customFormat="1" ht="11.25">
      <c r="B149" s="157"/>
      <c r="D149" s="145" t="s">
        <v>154</v>
      </c>
      <c r="E149" s="158" t="s">
        <v>1</v>
      </c>
      <c r="F149" s="159" t="s">
        <v>856</v>
      </c>
      <c r="H149" s="160">
        <v>12.3</v>
      </c>
      <c r="I149" s="161"/>
      <c r="L149" s="157"/>
      <c r="M149" s="162"/>
      <c r="T149" s="163"/>
      <c r="AT149" s="158" t="s">
        <v>154</v>
      </c>
      <c r="AU149" s="158" t="s">
        <v>88</v>
      </c>
      <c r="AV149" s="13" t="s">
        <v>88</v>
      </c>
      <c r="AW149" s="13" t="s">
        <v>33</v>
      </c>
      <c r="AX149" s="13" t="s">
        <v>78</v>
      </c>
      <c r="AY149" s="158" t="s">
        <v>141</v>
      </c>
    </row>
    <row r="150" spans="2:51" s="14" customFormat="1" ht="11.25">
      <c r="B150" s="164"/>
      <c r="D150" s="145" t="s">
        <v>154</v>
      </c>
      <c r="E150" s="165" t="s">
        <v>1</v>
      </c>
      <c r="F150" s="166" t="s">
        <v>160</v>
      </c>
      <c r="H150" s="167">
        <v>12.3</v>
      </c>
      <c r="I150" s="168"/>
      <c r="L150" s="164"/>
      <c r="M150" s="169"/>
      <c r="T150" s="170"/>
      <c r="AT150" s="165" t="s">
        <v>154</v>
      </c>
      <c r="AU150" s="165" t="s">
        <v>88</v>
      </c>
      <c r="AV150" s="14" t="s">
        <v>148</v>
      </c>
      <c r="AW150" s="14" t="s">
        <v>33</v>
      </c>
      <c r="AX150" s="14" t="s">
        <v>86</v>
      </c>
      <c r="AY150" s="165" t="s">
        <v>141</v>
      </c>
    </row>
    <row r="151" spans="2:65" s="1" customFormat="1" ht="16.5" customHeight="1">
      <c r="B151" s="131"/>
      <c r="C151" s="171" t="s">
        <v>140</v>
      </c>
      <c r="D151" s="171" t="s">
        <v>208</v>
      </c>
      <c r="E151" s="172" t="s">
        <v>857</v>
      </c>
      <c r="F151" s="173" t="s">
        <v>858</v>
      </c>
      <c r="G151" s="174" t="s">
        <v>211</v>
      </c>
      <c r="H151" s="175">
        <v>18.72</v>
      </c>
      <c r="I151" s="176"/>
      <c r="J151" s="177">
        <f>ROUND(I151*H151,2)</f>
        <v>0</v>
      </c>
      <c r="K151" s="173" t="s">
        <v>147</v>
      </c>
      <c r="L151" s="178"/>
      <c r="M151" s="179" t="s">
        <v>1</v>
      </c>
      <c r="N151" s="180" t="s">
        <v>43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207</v>
      </c>
      <c r="AT151" s="143" t="s">
        <v>208</v>
      </c>
      <c r="AU151" s="143" t="s">
        <v>88</v>
      </c>
      <c r="AY151" s="16" t="s">
        <v>141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148</v>
      </c>
      <c r="BM151" s="143" t="s">
        <v>859</v>
      </c>
    </row>
    <row r="152" spans="2:47" s="1" customFormat="1" ht="11.25">
      <c r="B152" s="31"/>
      <c r="D152" s="145" t="s">
        <v>150</v>
      </c>
      <c r="F152" s="146" t="s">
        <v>858</v>
      </c>
      <c r="I152" s="147"/>
      <c r="L152" s="31"/>
      <c r="M152" s="148"/>
      <c r="T152" s="55"/>
      <c r="AT152" s="16" t="s">
        <v>150</v>
      </c>
      <c r="AU152" s="16" t="s">
        <v>88</v>
      </c>
    </row>
    <row r="153" spans="2:51" s="13" customFormat="1" ht="11.25">
      <c r="B153" s="157"/>
      <c r="D153" s="145" t="s">
        <v>154</v>
      </c>
      <c r="E153" s="158" t="s">
        <v>1</v>
      </c>
      <c r="F153" s="159" t="s">
        <v>860</v>
      </c>
      <c r="H153" s="160">
        <v>18.72</v>
      </c>
      <c r="I153" s="161"/>
      <c r="L153" s="157"/>
      <c r="M153" s="162"/>
      <c r="T153" s="163"/>
      <c r="AT153" s="158" t="s">
        <v>154</v>
      </c>
      <c r="AU153" s="158" t="s">
        <v>88</v>
      </c>
      <c r="AV153" s="13" t="s">
        <v>88</v>
      </c>
      <c r="AW153" s="13" t="s">
        <v>33</v>
      </c>
      <c r="AX153" s="13" t="s">
        <v>78</v>
      </c>
      <c r="AY153" s="158" t="s">
        <v>141</v>
      </c>
    </row>
    <row r="154" spans="2:51" s="14" customFormat="1" ht="11.25">
      <c r="B154" s="164"/>
      <c r="D154" s="145" t="s">
        <v>154</v>
      </c>
      <c r="E154" s="165" t="s">
        <v>1</v>
      </c>
      <c r="F154" s="166" t="s">
        <v>160</v>
      </c>
      <c r="H154" s="167">
        <v>18.72</v>
      </c>
      <c r="I154" s="168"/>
      <c r="L154" s="164"/>
      <c r="M154" s="169"/>
      <c r="T154" s="170"/>
      <c r="AT154" s="165" t="s">
        <v>154</v>
      </c>
      <c r="AU154" s="165" t="s">
        <v>88</v>
      </c>
      <c r="AV154" s="14" t="s">
        <v>148</v>
      </c>
      <c r="AW154" s="14" t="s">
        <v>33</v>
      </c>
      <c r="AX154" s="14" t="s">
        <v>86</v>
      </c>
      <c r="AY154" s="165" t="s">
        <v>141</v>
      </c>
    </row>
    <row r="155" spans="2:63" s="11" customFormat="1" ht="22.9" customHeight="1">
      <c r="B155" s="119"/>
      <c r="D155" s="120" t="s">
        <v>77</v>
      </c>
      <c r="E155" s="129" t="s">
        <v>169</v>
      </c>
      <c r="F155" s="129" t="s">
        <v>256</v>
      </c>
      <c r="I155" s="122"/>
      <c r="J155" s="130">
        <f>BK155</f>
        <v>0</v>
      </c>
      <c r="L155" s="119"/>
      <c r="M155" s="124"/>
      <c r="P155" s="125">
        <f>SUM(P156:P169)</f>
        <v>0</v>
      </c>
      <c r="R155" s="125">
        <f>SUM(R156:R169)</f>
        <v>29.158574</v>
      </c>
      <c r="T155" s="126">
        <f>SUM(T156:T169)</f>
        <v>0</v>
      </c>
      <c r="AR155" s="120" t="s">
        <v>140</v>
      </c>
      <c r="AT155" s="127" t="s">
        <v>77</v>
      </c>
      <c r="AU155" s="127" t="s">
        <v>86</v>
      </c>
      <c r="AY155" s="120" t="s">
        <v>141</v>
      </c>
      <c r="BK155" s="128">
        <f>SUM(BK156:BK169)</f>
        <v>0</v>
      </c>
    </row>
    <row r="156" spans="2:65" s="1" customFormat="1" ht="16.5" customHeight="1">
      <c r="B156" s="131"/>
      <c r="C156" s="132" t="s">
        <v>190</v>
      </c>
      <c r="D156" s="132" t="s">
        <v>143</v>
      </c>
      <c r="E156" s="133" t="s">
        <v>269</v>
      </c>
      <c r="F156" s="134" t="s">
        <v>270</v>
      </c>
      <c r="G156" s="135" t="s">
        <v>146</v>
      </c>
      <c r="H156" s="136">
        <v>11.8</v>
      </c>
      <c r="I156" s="137"/>
      <c r="J156" s="138">
        <f>ROUND(I156*H156,2)</f>
        <v>0</v>
      </c>
      <c r="K156" s="134" t="s">
        <v>147</v>
      </c>
      <c r="L156" s="31"/>
      <c r="M156" s="139" t="s">
        <v>1</v>
      </c>
      <c r="N156" s="140" t="s">
        <v>43</v>
      </c>
      <c r="P156" s="141">
        <f>O156*H156</f>
        <v>0</v>
      </c>
      <c r="Q156" s="141">
        <v>0.18293</v>
      </c>
      <c r="R156" s="141">
        <f>Q156*H156</f>
        <v>2.158574</v>
      </c>
      <c r="S156" s="141">
        <v>0</v>
      </c>
      <c r="T156" s="142">
        <f>S156*H156</f>
        <v>0</v>
      </c>
      <c r="AR156" s="143" t="s">
        <v>148</v>
      </c>
      <c r="AT156" s="143" t="s">
        <v>143</v>
      </c>
      <c r="AU156" s="143" t="s">
        <v>88</v>
      </c>
      <c r="AY156" s="16" t="s">
        <v>141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148</v>
      </c>
      <c r="BM156" s="143" t="s">
        <v>861</v>
      </c>
    </row>
    <row r="157" spans="2:47" s="1" customFormat="1" ht="48.75">
      <c r="B157" s="31"/>
      <c r="D157" s="145" t="s">
        <v>150</v>
      </c>
      <c r="F157" s="146" t="s">
        <v>610</v>
      </c>
      <c r="I157" s="147"/>
      <c r="L157" s="31"/>
      <c r="M157" s="148"/>
      <c r="T157" s="55"/>
      <c r="AT157" s="16" t="s">
        <v>150</v>
      </c>
      <c r="AU157" s="16" t="s">
        <v>88</v>
      </c>
    </row>
    <row r="158" spans="2:47" s="1" customFormat="1" ht="11.25">
      <c r="B158" s="31"/>
      <c r="D158" s="149" t="s">
        <v>152</v>
      </c>
      <c r="F158" s="150" t="s">
        <v>273</v>
      </c>
      <c r="I158" s="147"/>
      <c r="L158" s="31"/>
      <c r="M158" s="148"/>
      <c r="T158" s="55"/>
      <c r="AT158" s="16" t="s">
        <v>152</v>
      </c>
      <c r="AU158" s="16" t="s">
        <v>88</v>
      </c>
    </row>
    <row r="159" spans="2:47" s="1" customFormat="1" ht="29.25">
      <c r="B159" s="31"/>
      <c r="D159" s="145" t="s">
        <v>274</v>
      </c>
      <c r="F159" s="181" t="s">
        <v>275</v>
      </c>
      <c r="I159" s="147"/>
      <c r="L159" s="31"/>
      <c r="M159" s="148"/>
      <c r="T159" s="55"/>
      <c r="AT159" s="16" t="s">
        <v>274</v>
      </c>
      <c r="AU159" s="16" t="s">
        <v>88</v>
      </c>
    </row>
    <row r="160" spans="2:51" s="12" customFormat="1" ht="22.5">
      <c r="B160" s="151"/>
      <c r="D160" s="145" t="s">
        <v>154</v>
      </c>
      <c r="E160" s="152" t="s">
        <v>1</v>
      </c>
      <c r="F160" s="153" t="s">
        <v>862</v>
      </c>
      <c r="H160" s="152" t="s">
        <v>1</v>
      </c>
      <c r="I160" s="154"/>
      <c r="L160" s="151"/>
      <c r="M160" s="155"/>
      <c r="T160" s="156"/>
      <c r="AT160" s="152" t="s">
        <v>154</v>
      </c>
      <c r="AU160" s="152" t="s">
        <v>88</v>
      </c>
      <c r="AV160" s="12" t="s">
        <v>86</v>
      </c>
      <c r="AW160" s="12" t="s">
        <v>33</v>
      </c>
      <c r="AX160" s="12" t="s">
        <v>78</v>
      </c>
      <c r="AY160" s="152" t="s">
        <v>141</v>
      </c>
    </row>
    <row r="161" spans="2:51" s="13" customFormat="1" ht="11.25">
      <c r="B161" s="157"/>
      <c r="D161" s="145" t="s">
        <v>154</v>
      </c>
      <c r="E161" s="158" t="s">
        <v>1</v>
      </c>
      <c r="F161" s="159" t="s">
        <v>863</v>
      </c>
      <c r="H161" s="160">
        <v>10.8</v>
      </c>
      <c r="I161" s="161"/>
      <c r="L161" s="157"/>
      <c r="M161" s="162"/>
      <c r="T161" s="163"/>
      <c r="AT161" s="158" t="s">
        <v>154</v>
      </c>
      <c r="AU161" s="158" t="s">
        <v>88</v>
      </c>
      <c r="AV161" s="13" t="s">
        <v>88</v>
      </c>
      <c r="AW161" s="13" t="s">
        <v>33</v>
      </c>
      <c r="AX161" s="13" t="s">
        <v>78</v>
      </c>
      <c r="AY161" s="158" t="s">
        <v>141</v>
      </c>
    </row>
    <row r="162" spans="2:51" s="12" customFormat="1" ht="22.5">
      <c r="B162" s="151"/>
      <c r="D162" s="145" t="s">
        <v>154</v>
      </c>
      <c r="E162" s="152" t="s">
        <v>1</v>
      </c>
      <c r="F162" s="153" t="s">
        <v>758</v>
      </c>
      <c r="H162" s="152" t="s">
        <v>1</v>
      </c>
      <c r="I162" s="154"/>
      <c r="L162" s="151"/>
      <c r="M162" s="155"/>
      <c r="T162" s="156"/>
      <c r="AT162" s="152" t="s">
        <v>154</v>
      </c>
      <c r="AU162" s="152" t="s">
        <v>88</v>
      </c>
      <c r="AV162" s="12" t="s">
        <v>86</v>
      </c>
      <c r="AW162" s="12" t="s">
        <v>33</v>
      </c>
      <c r="AX162" s="12" t="s">
        <v>78</v>
      </c>
      <c r="AY162" s="152" t="s">
        <v>141</v>
      </c>
    </row>
    <row r="163" spans="2:51" s="13" customFormat="1" ht="11.25">
      <c r="B163" s="157"/>
      <c r="D163" s="145" t="s">
        <v>154</v>
      </c>
      <c r="E163" s="158" t="s">
        <v>1</v>
      </c>
      <c r="F163" s="159" t="s">
        <v>864</v>
      </c>
      <c r="H163" s="160">
        <v>1</v>
      </c>
      <c r="I163" s="161"/>
      <c r="L163" s="157"/>
      <c r="M163" s="162"/>
      <c r="T163" s="163"/>
      <c r="AT163" s="158" t="s">
        <v>154</v>
      </c>
      <c r="AU163" s="158" t="s">
        <v>88</v>
      </c>
      <c r="AV163" s="13" t="s">
        <v>88</v>
      </c>
      <c r="AW163" s="13" t="s">
        <v>33</v>
      </c>
      <c r="AX163" s="13" t="s">
        <v>78</v>
      </c>
      <c r="AY163" s="158" t="s">
        <v>141</v>
      </c>
    </row>
    <row r="164" spans="2:51" s="14" customFormat="1" ht="11.25">
      <c r="B164" s="164"/>
      <c r="D164" s="145" t="s">
        <v>154</v>
      </c>
      <c r="E164" s="165" t="s">
        <v>1</v>
      </c>
      <c r="F164" s="166" t="s">
        <v>160</v>
      </c>
      <c r="H164" s="167">
        <v>11.8</v>
      </c>
      <c r="I164" s="168"/>
      <c r="L164" s="164"/>
      <c r="M164" s="169"/>
      <c r="T164" s="170"/>
      <c r="AT164" s="165" t="s">
        <v>154</v>
      </c>
      <c r="AU164" s="165" t="s">
        <v>88</v>
      </c>
      <c r="AV164" s="14" t="s">
        <v>148</v>
      </c>
      <c r="AW164" s="14" t="s">
        <v>33</v>
      </c>
      <c r="AX164" s="14" t="s">
        <v>86</v>
      </c>
      <c r="AY164" s="165" t="s">
        <v>141</v>
      </c>
    </row>
    <row r="165" spans="2:65" s="1" customFormat="1" ht="16.5" customHeight="1">
      <c r="B165" s="131"/>
      <c r="C165" s="171" t="s">
        <v>198</v>
      </c>
      <c r="D165" s="171" t="s">
        <v>208</v>
      </c>
      <c r="E165" s="172" t="s">
        <v>284</v>
      </c>
      <c r="F165" s="173" t="s">
        <v>285</v>
      </c>
      <c r="G165" s="174" t="s">
        <v>211</v>
      </c>
      <c r="H165" s="175">
        <v>27</v>
      </c>
      <c r="I165" s="176"/>
      <c r="J165" s="177">
        <f>ROUND(I165*H165,2)</f>
        <v>0</v>
      </c>
      <c r="K165" s="173" t="s">
        <v>147</v>
      </c>
      <c r="L165" s="178"/>
      <c r="M165" s="179" t="s">
        <v>1</v>
      </c>
      <c r="N165" s="180" t="s">
        <v>43</v>
      </c>
      <c r="P165" s="141">
        <f>O165*H165</f>
        <v>0</v>
      </c>
      <c r="Q165" s="141">
        <v>1</v>
      </c>
      <c r="R165" s="141">
        <f>Q165*H165</f>
        <v>27</v>
      </c>
      <c r="S165" s="141">
        <v>0</v>
      </c>
      <c r="T165" s="142">
        <f>S165*H165</f>
        <v>0</v>
      </c>
      <c r="AR165" s="143" t="s">
        <v>207</v>
      </c>
      <c r="AT165" s="143" t="s">
        <v>208</v>
      </c>
      <c r="AU165" s="143" t="s">
        <v>88</v>
      </c>
      <c r="AY165" s="16" t="s">
        <v>141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148</v>
      </c>
      <c r="BM165" s="143" t="s">
        <v>865</v>
      </c>
    </row>
    <row r="166" spans="2:51" s="12" customFormat="1" ht="22.5">
      <c r="B166" s="151"/>
      <c r="D166" s="145" t="s">
        <v>154</v>
      </c>
      <c r="E166" s="152" t="s">
        <v>1</v>
      </c>
      <c r="F166" s="153" t="s">
        <v>862</v>
      </c>
      <c r="H166" s="152" t="s">
        <v>1</v>
      </c>
      <c r="I166" s="154"/>
      <c r="L166" s="151"/>
      <c r="M166" s="155"/>
      <c r="T166" s="156"/>
      <c r="AT166" s="152" t="s">
        <v>154</v>
      </c>
      <c r="AU166" s="152" t="s">
        <v>88</v>
      </c>
      <c r="AV166" s="12" t="s">
        <v>86</v>
      </c>
      <c r="AW166" s="12" t="s">
        <v>33</v>
      </c>
      <c r="AX166" s="12" t="s">
        <v>78</v>
      </c>
      <c r="AY166" s="152" t="s">
        <v>141</v>
      </c>
    </row>
    <row r="167" spans="2:51" s="13" customFormat="1" ht="11.25">
      <c r="B167" s="157"/>
      <c r="D167" s="145" t="s">
        <v>154</v>
      </c>
      <c r="E167" s="158" t="s">
        <v>1</v>
      </c>
      <c r="F167" s="159" t="s">
        <v>863</v>
      </c>
      <c r="H167" s="160">
        <v>10.8</v>
      </c>
      <c r="I167" s="161"/>
      <c r="L167" s="157"/>
      <c r="M167" s="162"/>
      <c r="T167" s="163"/>
      <c r="AT167" s="158" t="s">
        <v>154</v>
      </c>
      <c r="AU167" s="158" t="s">
        <v>88</v>
      </c>
      <c r="AV167" s="13" t="s">
        <v>88</v>
      </c>
      <c r="AW167" s="13" t="s">
        <v>33</v>
      </c>
      <c r="AX167" s="13" t="s">
        <v>78</v>
      </c>
      <c r="AY167" s="158" t="s">
        <v>141</v>
      </c>
    </row>
    <row r="168" spans="2:51" s="14" customFormat="1" ht="11.25">
      <c r="B168" s="164"/>
      <c r="D168" s="145" t="s">
        <v>154</v>
      </c>
      <c r="E168" s="165" t="s">
        <v>1</v>
      </c>
      <c r="F168" s="166" t="s">
        <v>160</v>
      </c>
      <c r="H168" s="167">
        <v>10.8</v>
      </c>
      <c r="I168" s="168"/>
      <c r="L168" s="164"/>
      <c r="M168" s="169"/>
      <c r="T168" s="170"/>
      <c r="AT168" s="165" t="s">
        <v>154</v>
      </c>
      <c r="AU168" s="165" t="s">
        <v>88</v>
      </c>
      <c r="AV168" s="14" t="s">
        <v>148</v>
      </c>
      <c r="AW168" s="14" t="s">
        <v>33</v>
      </c>
      <c r="AX168" s="14" t="s">
        <v>86</v>
      </c>
      <c r="AY168" s="165" t="s">
        <v>141</v>
      </c>
    </row>
    <row r="169" spans="2:51" s="13" customFormat="1" ht="11.25">
      <c r="B169" s="157"/>
      <c r="D169" s="145" t="s">
        <v>154</v>
      </c>
      <c r="F169" s="159" t="s">
        <v>866</v>
      </c>
      <c r="H169" s="160">
        <v>27</v>
      </c>
      <c r="I169" s="161"/>
      <c r="L169" s="157"/>
      <c r="M169" s="162"/>
      <c r="T169" s="163"/>
      <c r="AT169" s="158" t="s">
        <v>154</v>
      </c>
      <c r="AU169" s="158" t="s">
        <v>88</v>
      </c>
      <c r="AV169" s="13" t="s">
        <v>88</v>
      </c>
      <c r="AW169" s="13" t="s">
        <v>3</v>
      </c>
      <c r="AX169" s="13" t="s">
        <v>86</v>
      </c>
      <c r="AY169" s="158" t="s">
        <v>141</v>
      </c>
    </row>
    <row r="170" spans="2:63" s="11" customFormat="1" ht="22.9" customHeight="1">
      <c r="B170" s="119"/>
      <c r="D170" s="120" t="s">
        <v>77</v>
      </c>
      <c r="E170" s="129" t="s">
        <v>214</v>
      </c>
      <c r="F170" s="129" t="s">
        <v>394</v>
      </c>
      <c r="I170" s="122"/>
      <c r="J170" s="130">
        <f>BK170</f>
        <v>0</v>
      </c>
      <c r="L170" s="119"/>
      <c r="M170" s="124"/>
      <c r="P170" s="125">
        <f>SUM(P171:P188)</f>
        <v>0</v>
      </c>
      <c r="R170" s="125">
        <f>SUM(R171:R188)</f>
        <v>0</v>
      </c>
      <c r="T170" s="126">
        <f>SUM(T171:T188)</f>
        <v>2.5</v>
      </c>
      <c r="AR170" s="120" t="s">
        <v>140</v>
      </c>
      <c r="AT170" s="127" t="s">
        <v>77</v>
      </c>
      <c r="AU170" s="127" t="s">
        <v>86</v>
      </c>
      <c r="AY170" s="120" t="s">
        <v>141</v>
      </c>
      <c r="BK170" s="128">
        <f>SUM(BK171:BK188)</f>
        <v>0</v>
      </c>
    </row>
    <row r="171" spans="2:65" s="1" customFormat="1" ht="37.9" customHeight="1">
      <c r="B171" s="131"/>
      <c r="C171" s="132" t="s">
        <v>207</v>
      </c>
      <c r="D171" s="132" t="s">
        <v>143</v>
      </c>
      <c r="E171" s="133" t="s">
        <v>867</v>
      </c>
      <c r="F171" s="134" t="s">
        <v>868</v>
      </c>
      <c r="G171" s="135" t="s">
        <v>231</v>
      </c>
      <c r="H171" s="136">
        <v>12.5</v>
      </c>
      <c r="I171" s="137"/>
      <c r="J171" s="138">
        <f>ROUND(I171*H171,2)</f>
        <v>0</v>
      </c>
      <c r="K171" s="134" t="s">
        <v>147</v>
      </c>
      <c r="L171" s="31"/>
      <c r="M171" s="139" t="s">
        <v>1</v>
      </c>
      <c r="N171" s="140" t="s">
        <v>43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AR171" s="143" t="s">
        <v>148</v>
      </c>
      <c r="AT171" s="143" t="s">
        <v>143</v>
      </c>
      <c r="AU171" s="143" t="s">
        <v>88</v>
      </c>
      <c r="AY171" s="16" t="s">
        <v>141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86</v>
      </c>
      <c r="BK171" s="144">
        <f>ROUND(I171*H171,2)</f>
        <v>0</v>
      </c>
      <c r="BL171" s="16" t="s">
        <v>148</v>
      </c>
      <c r="BM171" s="143" t="s">
        <v>869</v>
      </c>
    </row>
    <row r="172" spans="2:47" s="1" customFormat="1" ht="29.25">
      <c r="B172" s="31"/>
      <c r="D172" s="145" t="s">
        <v>150</v>
      </c>
      <c r="F172" s="146" t="s">
        <v>870</v>
      </c>
      <c r="I172" s="147"/>
      <c r="L172" s="31"/>
      <c r="M172" s="148"/>
      <c r="T172" s="55"/>
      <c r="AT172" s="16" t="s">
        <v>150</v>
      </c>
      <c r="AU172" s="16" t="s">
        <v>88</v>
      </c>
    </row>
    <row r="173" spans="2:47" s="1" customFormat="1" ht="11.25">
      <c r="B173" s="31"/>
      <c r="D173" s="149" t="s">
        <v>152</v>
      </c>
      <c r="F173" s="150" t="s">
        <v>871</v>
      </c>
      <c r="I173" s="147"/>
      <c r="L173" s="31"/>
      <c r="M173" s="148"/>
      <c r="T173" s="55"/>
      <c r="AT173" s="16" t="s">
        <v>152</v>
      </c>
      <c r="AU173" s="16" t="s">
        <v>88</v>
      </c>
    </row>
    <row r="174" spans="2:51" s="13" customFormat="1" ht="11.25">
      <c r="B174" s="157"/>
      <c r="D174" s="145" t="s">
        <v>154</v>
      </c>
      <c r="E174" s="158" t="s">
        <v>1</v>
      </c>
      <c r="F174" s="159" t="s">
        <v>872</v>
      </c>
      <c r="H174" s="160">
        <v>12.5</v>
      </c>
      <c r="I174" s="161"/>
      <c r="L174" s="157"/>
      <c r="M174" s="162"/>
      <c r="T174" s="163"/>
      <c r="AT174" s="158" t="s">
        <v>154</v>
      </c>
      <c r="AU174" s="158" t="s">
        <v>88</v>
      </c>
      <c r="AV174" s="13" t="s">
        <v>88</v>
      </c>
      <c r="AW174" s="13" t="s">
        <v>33</v>
      </c>
      <c r="AX174" s="13" t="s">
        <v>78</v>
      </c>
      <c r="AY174" s="158" t="s">
        <v>141</v>
      </c>
    </row>
    <row r="175" spans="2:51" s="14" customFormat="1" ht="11.25">
      <c r="B175" s="164"/>
      <c r="D175" s="145" t="s">
        <v>154</v>
      </c>
      <c r="E175" s="165" t="s">
        <v>1</v>
      </c>
      <c r="F175" s="166" t="s">
        <v>160</v>
      </c>
      <c r="H175" s="167">
        <v>12.5</v>
      </c>
      <c r="I175" s="168"/>
      <c r="L175" s="164"/>
      <c r="M175" s="169"/>
      <c r="T175" s="170"/>
      <c r="AT175" s="165" t="s">
        <v>154</v>
      </c>
      <c r="AU175" s="165" t="s">
        <v>88</v>
      </c>
      <c r="AV175" s="14" t="s">
        <v>148</v>
      </c>
      <c r="AW175" s="14" t="s">
        <v>33</v>
      </c>
      <c r="AX175" s="14" t="s">
        <v>86</v>
      </c>
      <c r="AY175" s="165" t="s">
        <v>141</v>
      </c>
    </row>
    <row r="176" spans="2:65" s="1" customFormat="1" ht="37.9" customHeight="1">
      <c r="B176" s="131"/>
      <c r="C176" s="132" t="s">
        <v>214</v>
      </c>
      <c r="D176" s="132" t="s">
        <v>143</v>
      </c>
      <c r="E176" s="133" t="s">
        <v>873</v>
      </c>
      <c r="F176" s="134" t="s">
        <v>874</v>
      </c>
      <c r="G176" s="135" t="s">
        <v>231</v>
      </c>
      <c r="H176" s="136">
        <v>375</v>
      </c>
      <c r="I176" s="137"/>
      <c r="J176" s="138">
        <f>ROUND(I176*H176,2)</f>
        <v>0</v>
      </c>
      <c r="K176" s="134" t="s">
        <v>147</v>
      </c>
      <c r="L176" s="31"/>
      <c r="M176" s="139" t="s">
        <v>1</v>
      </c>
      <c r="N176" s="140" t="s">
        <v>43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148</v>
      </c>
      <c r="AT176" s="143" t="s">
        <v>143</v>
      </c>
      <c r="AU176" s="143" t="s">
        <v>88</v>
      </c>
      <c r="AY176" s="16" t="s">
        <v>141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148</v>
      </c>
      <c r="BM176" s="143" t="s">
        <v>875</v>
      </c>
    </row>
    <row r="177" spans="2:47" s="1" customFormat="1" ht="29.25">
      <c r="B177" s="31"/>
      <c r="D177" s="145" t="s">
        <v>150</v>
      </c>
      <c r="F177" s="146" t="s">
        <v>876</v>
      </c>
      <c r="I177" s="147"/>
      <c r="L177" s="31"/>
      <c r="M177" s="148"/>
      <c r="T177" s="55"/>
      <c r="AT177" s="16" t="s">
        <v>150</v>
      </c>
      <c r="AU177" s="16" t="s">
        <v>88</v>
      </c>
    </row>
    <row r="178" spans="2:47" s="1" customFormat="1" ht="11.25">
      <c r="B178" s="31"/>
      <c r="D178" s="149" t="s">
        <v>152</v>
      </c>
      <c r="F178" s="150" t="s">
        <v>877</v>
      </c>
      <c r="I178" s="147"/>
      <c r="L178" s="31"/>
      <c r="M178" s="148"/>
      <c r="T178" s="55"/>
      <c r="AT178" s="16" t="s">
        <v>152</v>
      </c>
      <c r="AU178" s="16" t="s">
        <v>88</v>
      </c>
    </row>
    <row r="179" spans="2:51" s="13" customFormat="1" ht="11.25">
      <c r="B179" s="157"/>
      <c r="D179" s="145" t="s">
        <v>154</v>
      </c>
      <c r="F179" s="159" t="s">
        <v>878</v>
      </c>
      <c r="H179" s="160">
        <v>375</v>
      </c>
      <c r="I179" s="161"/>
      <c r="L179" s="157"/>
      <c r="M179" s="162"/>
      <c r="T179" s="163"/>
      <c r="AT179" s="158" t="s">
        <v>154</v>
      </c>
      <c r="AU179" s="158" t="s">
        <v>88</v>
      </c>
      <c r="AV179" s="13" t="s">
        <v>88</v>
      </c>
      <c r="AW179" s="13" t="s">
        <v>3</v>
      </c>
      <c r="AX179" s="13" t="s">
        <v>86</v>
      </c>
      <c r="AY179" s="158" t="s">
        <v>141</v>
      </c>
    </row>
    <row r="180" spans="2:65" s="1" customFormat="1" ht="37.9" customHeight="1">
      <c r="B180" s="131"/>
      <c r="C180" s="132" t="s">
        <v>220</v>
      </c>
      <c r="D180" s="132" t="s">
        <v>143</v>
      </c>
      <c r="E180" s="133" t="s">
        <v>879</v>
      </c>
      <c r="F180" s="134" t="s">
        <v>880</v>
      </c>
      <c r="G180" s="135" t="s">
        <v>231</v>
      </c>
      <c r="H180" s="136">
        <v>12.5</v>
      </c>
      <c r="I180" s="137"/>
      <c r="J180" s="138">
        <f>ROUND(I180*H180,2)</f>
        <v>0</v>
      </c>
      <c r="K180" s="134" t="s">
        <v>147</v>
      </c>
      <c r="L180" s="31"/>
      <c r="M180" s="139" t="s">
        <v>1</v>
      </c>
      <c r="N180" s="140" t="s">
        <v>43</v>
      </c>
      <c r="P180" s="141">
        <f>O180*H180</f>
        <v>0</v>
      </c>
      <c r="Q180" s="141">
        <v>0</v>
      </c>
      <c r="R180" s="141">
        <f>Q180*H180</f>
        <v>0</v>
      </c>
      <c r="S180" s="141">
        <v>0</v>
      </c>
      <c r="T180" s="142">
        <f>S180*H180</f>
        <v>0</v>
      </c>
      <c r="AR180" s="143" t="s">
        <v>148</v>
      </c>
      <c r="AT180" s="143" t="s">
        <v>143</v>
      </c>
      <c r="AU180" s="143" t="s">
        <v>88</v>
      </c>
      <c r="AY180" s="16" t="s">
        <v>141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86</v>
      </c>
      <c r="BK180" s="144">
        <f>ROUND(I180*H180,2)</f>
        <v>0</v>
      </c>
      <c r="BL180" s="16" t="s">
        <v>148</v>
      </c>
      <c r="BM180" s="143" t="s">
        <v>881</v>
      </c>
    </row>
    <row r="181" spans="2:47" s="1" customFormat="1" ht="29.25">
      <c r="B181" s="31"/>
      <c r="D181" s="145" t="s">
        <v>150</v>
      </c>
      <c r="F181" s="146" t="s">
        <v>882</v>
      </c>
      <c r="I181" s="147"/>
      <c r="L181" s="31"/>
      <c r="M181" s="148"/>
      <c r="T181" s="55"/>
      <c r="AT181" s="16" t="s">
        <v>150</v>
      </c>
      <c r="AU181" s="16" t="s">
        <v>88</v>
      </c>
    </row>
    <row r="182" spans="2:47" s="1" customFormat="1" ht="11.25">
      <c r="B182" s="31"/>
      <c r="D182" s="149" t="s">
        <v>152</v>
      </c>
      <c r="F182" s="150" t="s">
        <v>883</v>
      </c>
      <c r="I182" s="147"/>
      <c r="L182" s="31"/>
      <c r="M182" s="148"/>
      <c r="T182" s="55"/>
      <c r="AT182" s="16" t="s">
        <v>152</v>
      </c>
      <c r="AU182" s="16" t="s">
        <v>88</v>
      </c>
    </row>
    <row r="183" spans="2:65" s="1" customFormat="1" ht="24.2" customHeight="1">
      <c r="B183" s="131"/>
      <c r="C183" s="132" t="s">
        <v>228</v>
      </c>
      <c r="D183" s="132" t="s">
        <v>143</v>
      </c>
      <c r="E183" s="133" t="s">
        <v>884</v>
      </c>
      <c r="F183" s="134" t="s">
        <v>885</v>
      </c>
      <c r="G183" s="135" t="s">
        <v>146</v>
      </c>
      <c r="H183" s="136">
        <v>1</v>
      </c>
      <c r="I183" s="137"/>
      <c r="J183" s="138">
        <f>ROUND(I183*H183,2)</f>
        <v>0</v>
      </c>
      <c r="K183" s="134" t="s">
        <v>147</v>
      </c>
      <c r="L183" s="31"/>
      <c r="M183" s="139" t="s">
        <v>1</v>
      </c>
      <c r="N183" s="140" t="s">
        <v>43</v>
      </c>
      <c r="P183" s="141">
        <f>O183*H183</f>
        <v>0</v>
      </c>
      <c r="Q183" s="141">
        <v>0</v>
      </c>
      <c r="R183" s="141">
        <f>Q183*H183</f>
        <v>0</v>
      </c>
      <c r="S183" s="141">
        <v>2.5</v>
      </c>
      <c r="T183" s="142">
        <f>S183*H183</f>
        <v>2.5</v>
      </c>
      <c r="AR183" s="143" t="s">
        <v>148</v>
      </c>
      <c r="AT183" s="143" t="s">
        <v>143</v>
      </c>
      <c r="AU183" s="143" t="s">
        <v>88</v>
      </c>
      <c r="AY183" s="16" t="s">
        <v>141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86</v>
      </c>
      <c r="BK183" s="144">
        <f>ROUND(I183*H183,2)</f>
        <v>0</v>
      </c>
      <c r="BL183" s="16" t="s">
        <v>148</v>
      </c>
      <c r="BM183" s="143" t="s">
        <v>886</v>
      </c>
    </row>
    <row r="184" spans="2:47" s="1" customFormat="1" ht="19.5">
      <c r="B184" s="31"/>
      <c r="D184" s="145" t="s">
        <v>150</v>
      </c>
      <c r="F184" s="146" t="s">
        <v>887</v>
      </c>
      <c r="I184" s="147"/>
      <c r="L184" s="31"/>
      <c r="M184" s="148"/>
      <c r="T184" s="55"/>
      <c r="AT184" s="16" t="s">
        <v>150</v>
      </c>
      <c r="AU184" s="16" t="s">
        <v>88</v>
      </c>
    </row>
    <row r="185" spans="2:47" s="1" customFormat="1" ht="11.25">
      <c r="B185" s="31"/>
      <c r="D185" s="149" t="s">
        <v>152</v>
      </c>
      <c r="F185" s="150" t="s">
        <v>888</v>
      </c>
      <c r="I185" s="147"/>
      <c r="L185" s="31"/>
      <c r="M185" s="148"/>
      <c r="T185" s="55"/>
      <c r="AT185" s="16" t="s">
        <v>152</v>
      </c>
      <c r="AU185" s="16" t="s">
        <v>88</v>
      </c>
    </row>
    <row r="186" spans="2:51" s="12" customFormat="1" ht="11.25">
      <c r="B186" s="151"/>
      <c r="D186" s="145" t="s">
        <v>154</v>
      </c>
      <c r="E186" s="152" t="s">
        <v>1</v>
      </c>
      <c r="F186" s="153" t="s">
        <v>889</v>
      </c>
      <c r="H186" s="152" t="s">
        <v>1</v>
      </c>
      <c r="I186" s="154"/>
      <c r="L186" s="151"/>
      <c r="M186" s="155"/>
      <c r="T186" s="156"/>
      <c r="AT186" s="152" t="s">
        <v>154</v>
      </c>
      <c r="AU186" s="152" t="s">
        <v>88</v>
      </c>
      <c r="AV186" s="12" t="s">
        <v>86</v>
      </c>
      <c r="AW186" s="12" t="s">
        <v>33</v>
      </c>
      <c r="AX186" s="12" t="s">
        <v>78</v>
      </c>
      <c r="AY186" s="152" t="s">
        <v>141</v>
      </c>
    </row>
    <row r="187" spans="2:51" s="13" customFormat="1" ht="11.25">
      <c r="B187" s="157"/>
      <c r="D187" s="145" t="s">
        <v>154</v>
      </c>
      <c r="E187" s="158" t="s">
        <v>1</v>
      </c>
      <c r="F187" s="159" t="s">
        <v>864</v>
      </c>
      <c r="H187" s="160">
        <v>1</v>
      </c>
      <c r="I187" s="161"/>
      <c r="L187" s="157"/>
      <c r="M187" s="162"/>
      <c r="T187" s="163"/>
      <c r="AT187" s="158" t="s">
        <v>154</v>
      </c>
      <c r="AU187" s="158" t="s">
        <v>88</v>
      </c>
      <c r="AV187" s="13" t="s">
        <v>88</v>
      </c>
      <c r="AW187" s="13" t="s">
        <v>33</v>
      </c>
      <c r="AX187" s="13" t="s">
        <v>78</v>
      </c>
      <c r="AY187" s="158" t="s">
        <v>141</v>
      </c>
    </row>
    <row r="188" spans="2:51" s="14" customFormat="1" ht="11.25">
      <c r="B188" s="164"/>
      <c r="D188" s="145" t="s">
        <v>154</v>
      </c>
      <c r="E188" s="165" t="s">
        <v>1</v>
      </c>
      <c r="F188" s="166" t="s">
        <v>160</v>
      </c>
      <c r="H188" s="167">
        <v>1</v>
      </c>
      <c r="I188" s="168"/>
      <c r="L188" s="164"/>
      <c r="M188" s="169"/>
      <c r="T188" s="170"/>
      <c r="AT188" s="165" t="s">
        <v>154</v>
      </c>
      <c r="AU188" s="165" t="s">
        <v>88</v>
      </c>
      <c r="AV188" s="14" t="s">
        <v>148</v>
      </c>
      <c r="AW188" s="14" t="s">
        <v>33</v>
      </c>
      <c r="AX188" s="14" t="s">
        <v>86</v>
      </c>
      <c r="AY188" s="165" t="s">
        <v>141</v>
      </c>
    </row>
    <row r="189" spans="2:63" s="11" customFormat="1" ht="22.9" customHeight="1">
      <c r="B189" s="119"/>
      <c r="D189" s="120" t="s">
        <v>77</v>
      </c>
      <c r="E189" s="129" t="s">
        <v>446</v>
      </c>
      <c r="F189" s="129" t="s">
        <v>447</v>
      </c>
      <c r="I189" s="122"/>
      <c r="J189" s="130">
        <f>BK189</f>
        <v>0</v>
      </c>
      <c r="L189" s="119"/>
      <c r="M189" s="124"/>
      <c r="P189" s="125">
        <f>SUM(P190:P209)</f>
        <v>0</v>
      </c>
      <c r="R189" s="125">
        <f>SUM(R190:R209)</f>
        <v>0</v>
      </c>
      <c r="T189" s="126">
        <f>SUM(T190:T209)</f>
        <v>0</v>
      </c>
      <c r="AR189" s="120" t="s">
        <v>140</v>
      </c>
      <c r="AT189" s="127" t="s">
        <v>77</v>
      </c>
      <c r="AU189" s="127" t="s">
        <v>86</v>
      </c>
      <c r="AY189" s="120" t="s">
        <v>141</v>
      </c>
      <c r="BK189" s="128">
        <f>SUM(BK190:BK209)</f>
        <v>0</v>
      </c>
    </row>
    <row r="190" spans="2:65" s="1" customFormat="1" ht="24.2" customHeight="1">
      <c r="B190" s="131"/>
      <c r="C190" s="132" t="s">
        <v>8</v>
      </c>
      <c r="D190" s="132" t="s">
        <v>143</v>
      </c>
      <c r="E190" s="133" t="s">
        <v>890</v>
      </c>
      <c r="F190" s="134" t="s">
        <v>891</v>
      </c>
      <c r="G190" s="135" t="s">
        <v>211</v>
      </c>
      <c r="H190" s="136">
        <v>2.5</v>
      </c>
      <c r="I190" s="137"/>
      <c r="J190" s="138">
        <f>ROUND(I190*H190,2)</f>
        <v>0</v>
      </c>
      <c r="K190" s="134" t="s">
        <v>147</v>
      </c>
      <c r="L190" s="31"/>
      <c r="M190" s="139" t="s">
        <v>1</v>
      </c>
      <c r="N190" s="140" t="s">
        <v>43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148</v>
      </c>
      <c r="AT190" s="143" t="s">
        <v>143</v>
      </c>
      <c r="AU190" s="143" t="s">
        <v>88</v>
      </c>
      <c r="AY190" s="16" t="s">
        <v>141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86</v>
      </c>
      <c r="BK190" s="144">
        <f>ROUND(I190*H190,2)</f>
        <v>0</v>
      </c>
      <c r="BL190" s="16" t="s">
        <v>148</v>
      </c>
      <c r="BM190" s="143" t="s">
        <v>892</v>
      </c>
    </row>
    <row r="191" spans="2:47" s="1" customFormat="1" ht="29.25">
      <c r="B191" s="31"/>
      <c r="D191" s="145" t="s">
        <v>150</v>
      </c>
      <c r="F191" s="146" t="s">
        <v>893</v>
      </c>
      <c r="I191" s="147"/>
      <c r="L191" s="31"/>
      <c r="M191" s="148"/>
      <c r="T191" s="55"/>
      <c r="AT191" s="16" t="s">
        <v>150</v>
      </c>
      <c r="AU191" s="16" t="s">
        <v>88</v>
      </c>
    </row>
    <row r="192" spans="2:47" s="1" customFormat="1" ht="11.25">
      <c r="B192" s="31"/>
      <c r="D192" s="149" t="s">
        <v>152</v>
      </c>
      <c r="F192" s="150" t="s">
        <v>894</v>
      </c>
      <c r="I192" s="147"/>
      <c r="L192" s="31"/>
      <c r="M192" s="148"/>
      <c r="T192" s="55"/>
      <c r="AT192" s="16" t="s">
        <v>152</v>
      </c>
      <c r="AU192" s="16" t="s">
        <v>88</v>
      </c>
    </row>
    <row r="193" spans="2:51" s="12" customFormat="1" ht="11.25">
      <c r="B193" s="151"/>
      <c r="D193" s="145" t="s">
        <v>154</v>
      </c>
      <c r="E193" s="152" t="s">
        <v>1</v>
      </c>
      <c r="F193" s="153" t="s">
        <v>895</v>
      </c>
      <c r="H193" s="152" t="s">
        <v>1</v>
      </c>
      <c r="I193" s="154"/>
      <c r="L193" s="151"/>
      <c r="M193" s="155"/>
      <c r="T193" s="156"/>
      <c r="AT193" s="152" t="s">
        <v>154</v>
      </c>
      <c r="AU193" s="152" t="s">
        <v>88</v>
      </c>
      <c r="AV193" s="12" t="s">
        <v>86</v>
      </c>
      <c r="AW193" s="12" t="s">
        <v>33</v>
      </c>
      <c r="AX193" s="12" t="s">
        <v>78</v>
      </c>
      <c r="AY193" s="152" t="s">
        <v>141</v>
      </c>
    </row>
    <row r="194" spans="2:51" s="13" customFormat="1" ht="11.25">
      <c r="B194" s="157"/>
      <c r="D194" s="145" t="s">
        <v>154</v>
      </c>
      <c r="E194" s="158" t="s">
        <v>1</v>
      </c>
      <c r="F194" s="159" t="s">
        <v>896</v>
      </c>
      <c r="H194" s="160">
        <v>2.5</v>
      </c>
      <c r="I194" s="161"/>
      <c r="L194" s="157"/>
      <c r="M194" s="162"/>
      <c r="T194" s="163"/>
      <c r="AT194" s="158" t="s">
        <v>154</v>
      </c>
      <c r="AU194" s="158" t="s">
        <v>88</v>
      </c>
      <c r="AV194" s="13" t="s">
        <v>88</v>
      </c>
      <c r="AW194" s="13" t="s">
        <v>33</v>
      </c>
      <c r="AX194" s="13" t="s">
        <v>78</v>
      </c>
      <c r="AY194" s="158" t="s">
        <v>141</v>
      </c>
    </row>
    <row r="195" spans="2:51" s="14" customFormat="1" ht="11.25">
      <c r="B195" s="164"/>
      <c r="D195" s="145" t="s">
        <v>154</v>
      </c>
      <c r="E195" s="165" t="s">
        <v>1</v>
      </c>
      <c r="F195" s="166" t="s">
        <v>160</v>
      </c>
      <c r="H195" s="167">
        <v>2.5</v>
      </c>
      <c r="I195" s="168"/>
      <c r="L195" s="164"/>
      <c r="M195" s="169"/>
      <c r="T195" s="170"/>
      <c r="AT195" s="165" t="s">
        <v>154</v>
      </c>
      <c r="AU195" s="165" t="s">
        <v>88</v>
      </c>
      <c r="AV195" s="14" t="s">
        <v>148</v>
      </c>
      <c r="AW195" s="14" t="s">
        <v>33</v>
      </c>
      <c r="AX195" s="14" t="s">
        <v>86</v>
      </c>
      <c r="AY195" s="165" t="s">
        <v>141</v>
      </c>
    </row>
    <row r="196" spans="2:65" s="1" customFormat="1" ht="24.2" customHeight="1">
      <c r="B196" s="131"/>
      <c r="C196" s="132" t="s">
        <v>242</v>
      </c>
      <c r="D196" s="132" t="s">
        <v>143</v>
      </c>
      <c r="E196" s="133" t="s">
        <v>458</v>
      </c>
      <c r="F196" s="134" t="s">
        <v>459</v>
      </c>
      <c r="G196" s="135" t="s">
        <v>211</v>
      </c>
      <c r="H196" s="136">
        <v>5</v>
      </c>
      <c r="I196" s="137"/>
      <c r="J196" s="138">
        <f>ROUND(I196*H196,2)</f>
        <v>0</v>
      </c>
      <c r="K196" s="134" t="s">
        <v>147</v>
      </c>
      <c r="L196" s="31"/>
      <c r="M196" s="139" t="s">
        <v>1</v>
      </c>
      <c r="N196" s="140" t="s">
        <v>43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148</v>
      </c>
      <c r="AT196" s="143" t="s">
        <v>143</v>
      </c>
      <c r="AU196" s="143" t="s">
        <v>88</v>
      </c>
      <c r="AY196" s="16" t="s">
        <v>141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86</v>
      </c>
      <c r="BK196" s="144">
        <f>ROUND(I196*H196,2)</f>
        <v>0</v>
      </c>
      <c r="BL196" s="16" t="s">
        <v>148</v>
      </c>
      <c r="BM196" s="143" t="s">
        <v>897</v>
      </c>
    </row>
    <row r="197" spans="2:47" s="1" customFormat="1" ht="29.25">
      <c r="B197" s="31"/>
      <c r="D197" s="145" t="s">
        <v>150</v>
      </c>
      <c r="F197" s="146" t="s">
        <v>461</v>
      </c>
      <c r="I197" s="147"/>
      <c r="L197" s="31"/>
      <c r="M197" s="148"/>
      <c r="T197" s="55"/>
      <c r="AT197" s="16" t="s">
        <v>150</v>
      </c>
      <c r="AU197" s="16" t="s">
        <v>88</v>
      </c>
    </row>
    <row r="198" spans="2:47" s="1" customFormat="1" ht="11.25">
      <c r="B198" s="31"/>
      <c r="D198" s="149" t="s">
        <v>152</v>
      </c>
      <c r="F198" s="150" t="s">
        <v>462</v>
      </c>
      <c r="I198" s="147"/>
      <c r="L198" s="31"/>
      <c r="M198" s="148"/>
      <c r="T198" s="55"/>
      <c r="AT198" s="16" t="s">
        <v>152</v>
      </c>
      <c r="AU198" s="16" t="s">
        <v>88</v>
      </c>
    </row>
    <row r="199" spans="2:51" s="12" customFormat="1" ht="22.5">
      <c r="B199" s="151"/>
      <c r="D199" s="145" t="s">
        <v>154</v>
      </c>
      <c r="E199" s="152" t="s">
        <v>1</v>
      </c>
      <c r="F199" s="153" t="s">
        <v>463</v>
      </c>
      <c r="H199" s="152" t="s">
        <v>1</v>
      </c>
      <c r="I199" s="154"/>
      <c r="L199" s="151"/>
      <c r="M199" s="155"/>
      <c r="T199" s="156"/>
      <c r="AT199" s="152" t="s">
        <v>154</v>
      </c>
      <c r="AU199" s="152" t="s">
        <v>88</v>
      </c>
      <c r="AV199" s="12" t="s">
        <v>86</v>
      </c>
      <c r="AW199" s="12" t="s">
        <v>33</v>
      </c>
      <c r="AX199" s="12" t="s">
        <v>78</v>
      </c>
      <c r="AY199" s="152" t="s">
        <v>141</v>
      </c>
    </row>
    <row r="200" spans="2:51" s="13" customFormat="1" ht="11.25">
      <c r="B200" s="157"/>
      <c r="D200" s="145" t="s">
        <v>154</v>
      </c>
      <c r="E200" s="158" t="s">
        <v>1</v>
      </c>
      <c r="F200" s="159" t="s">
        <v>898</v>
      </c>
      <c r="H200" s="160">
        <v>2.5</v>
      </c>
      <c r="I200" s="161"/>
      <c r="L200" s="157"/>
      <c r="M200" s="162"/>
      <c r="T200" s="163"/>
      <c r="AT200" s="158" t="s">
        <v>154</v>
      </c>
      <c r="AU200" s="158" t="s">
        <v>88</v>
      </c>
      <c r="AV200" s="13" t="s">
        <v>88</v>
      </c>
      <c r="AW200" s="13" t="s">
        <v>33</v>
      </c>
      <c r="AX200" s="13" t="s">
        <v>78</v>
      </c>
      <c r="AY200" s="158" t="s">
        <v>141</v>
      </c>
    </row>
    <row r="201" spans="2:51" s="12" customFormat="1" ht="33.75">
      <c r="B201" s="151"/>
      <c r="D201" s="145" t="s">
        <v>154</v>
      </c>
      <c r="E201" s="152" t="s">
        <v>1</v>
      </c>
      <c r="F201" s="153" t="s">
        <v>465</v>
      </c>
      <c r="H201" s="152" t="s">
        <v>1</v>
      </c>
      <c r="I201" s="154"/>
      <c r="L201" s="151"/>
      <c r="M201" s="155"/>
      <c r="T201" s="156"/>
      <c r="AT201" s="152" t="s">
        <v>154</v>
      </c>
      <c r="AU201" s="152" t="s">
        <v>88</v>
      </c>
      <c r="AV201" s="12" t="s">
        <v>86</v>
      </c>
      <c r="AW201" s="12" t="s">
        <v>33</v>
      </c>
      <c r="AX201" s="12" t="s">
        <v>78</v>
      </c>
      <c r="AY201" s="152" t="s">
        <v>141</v>
      </c>
    </row>
    <row r="202" spans="2:51" s="13" customFormat="1" ht="11.25">
      <c r="B202" s="157"/>
      <c r="D202" s="145" t="s">
        <v>154</v>
      </c>
      <c r="E202" s="158" t="s">
        <v>1</v>
      </c>
      <c r="F202" s="159" t="s">
        <v>899</v>
      </c>
      <c r="H202" s="160">
        <v>2.5</v>
      </c>
      <c r="I202" s="161"/>
      <c r="L202" s="157"/>
      <c r="M202" s="162"/>
      <c r="T202" s="163"/>
      <c r="AT202" s="158" t="s">
        <v>154</v>
      </c>
      <c r="AU202" s="158" t="s">
        <v>88</v>
      </c>
      <c r="AV202" s="13" t="s">
        <v>88</v>
      </c>
      <c r="AW202" s="13" t="s">
        <v>33</v>
      </c>
      <c r="AX202" s="13" t="s">
        <v>78</v>
      </c>
      <c r="AY202" s="158" t="s">
        <v>141</v>
      </c>
    </row>
    <row r="203" spans="2:51" s="14" customFormat="1" ht="11.25">
      <c r="B203" s="164"/>
      <c r="D203" s="145" t="s">
        <v>154</v>
      </c>
      <c r="E203" s="165" t="s">
        <v>1</v>
      </c>
      <c r="F203" s="166" t="s">
        <v>160</v>
      </c>
      <c r="H203" s="167">
        <v>5</v>
      </c>
      <c r="I203" s="168"/>
      <c r="L203" s="164"/>
      <c r="M203" s="169"/>
      <c r="T203" s="170"/>
      <c r="AT203" s="165" t="s">
        <v>154</v>
      </c>
      <c r="AU203" s="165" t="s">
        <v>88</v>
      </c>
      <c r="AV203" s="14" t="s">
        <v>148</v>
      </c>
      <c r="AW203" s="14" t="s">
        <v>33</v>
      </c>
      <c r="AX203" s="14" t="s">
        <v>86</v>
      </c>
      <c r="AY203" s="165" t="s">
        <v>141</v>
      </c>
    </row>
    <row r="204" spans="2:65" s="1" customFormat="1" ht="16.5" customHeight="1">
      <c r="B204" s="131"/>
      <c r="C204" s="132" t="s">
        <v>250</v>
      </c>
      <c r="D204" s="132" t="s">
        <v>143</v>
      </c>
      <c r="E204" s="133" t="s">
        <v>477</v>
      </c>
      <c r="F204" s="134" t="s">
        <v>478</v>
      </c>
      <c r="G204" s="135" t="s">
        <v>211</v>
      </c>
      <c r="H204" s="136">
        <v>2.5</v>
      </c>
      <c r="I204" s="137"/>
      <c r="J204" s="138">
        <f>ROUND(I204*H204,2)</f>
        <v>0</v>
      </c>
      <c r="K204" s="134" t="s">
        <v>147</v>
      </c>
      <c r="L204" s="31"/>
      <c r="M204" s="139" t="s">
        <v>1</v>
      </c>
      <c r="N204" s="140" t="s">
        <v>43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148</v>
      </c>
      <c r="AT204" s="143" t="s">
        <v>143</v>
      </c>
      <c r="AU204" s="143" t="s">
        <v>88</v>
      </c>
      <c r="AY204" s="16" t="s">
        <v>141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86</v>
      </c>
      <c r="BK204" s="144">
        <f>ROUND(I204*H204,2)</f>
        <v>0</v>
      </c>
      <c r="BL204" s="16" t="s">
        <v>148</v>
      </c>
      <c r="BM204" s="143" t="s">
        <v>900</v>
      </c>
    </row>
    <row r="205" spans="2:47" s="1" customFormat="1" ht="29.25">
      <c r="B205" s="31"/>
      <c r="D205" s="145" t="s">
        <v>150</v>
      </c>
      <c r="F205" s="146" t="s">
        <v>480</v>
      </c>
      <c r="I205" s="147"/>
      <c r="L205" s="31"/>
      <c r="M205" s="148"/>
      <c r="T205" s="55"/>
      <c r="AT205" s="16" t="s">
        <v>150</v>
      </c>
      <c r="AU205" s="16" t="s">
        <v>88</v>
      </c>
    </row>
    <row r="206" spans="2:47" s="1" customFormat="1" ht="11.25">
      <c r="B206" s="31"/>
      <c r="D206" s="149" t="s">
        <v>152</v>
      </c>
      <c r="F206" s="150" t="s">
        <v>481</v>
      </c>
      <c r="I206" s="147"/>
      <c r="L206" s="31"/>
      <c r="M206" s="148"/>
      <c r="T206" s="55"/>
      <c r="AT206" s="16" t="s">
        <v>152</v>
      </c>
      <c r="AU206" s="16" t="s">
        <v>88</v>
      </c>
    </row>
    <row r="207" spans="2:51" s="12" customFormat="1" ht="22.5">
      <c r="B207" s="151"/>
      <c r="D207" s="145" t="s">
        <v>154</v>
      </c>
      <c r="E207" s="152" t="s">
        <v>1</v>
      </c>
      <c r="F207" s="153" t="s">
        <v>482</v>
      </c>
      <c r="H207" s="152" t="s">
        <v>1</v>
      </c>
      <c r="I207" s="154"/>
      <c r="L207" s="151"/>
      <c r="M207" s="155"/>
      <c r="T207" s="156"/>
      <c r="AT207" s="152" t="s">
        <v>154</v>
      </c>
      <c r="AU207" s="152" t="s">
        <v>88</v>
      </c>
      <c r="AV207" s="12" t="s">
        <v>86</v>
      </c>
      <c r="AW207" s="12" t="s">
        <v>33</v>
      </c>
      <c r="AX207" s="12" t="s">
        <v>78</v>
      </c>
      <c r="AY207" s="152" t="s">
        <v>141</v>
      </c>
    </row>
    <row r="208" spans="2:51" s="13" customFormat="1" ht="11.25">
      <c r="B208" s="157"/>
      <c r="D208" s="145" t="s">
        <v>154</v>
      </c>
      <c r="E208" s="158" t="s">
        <v>1</v>
      </c>
      <c r="F208" s="159" t="s">
        <v>901</v>
      </c>
      <c r="H208" s="160">
        <v>2.5</v>
      </c>
      <c r="I208" s="161"/>
      <c r="L208" s="157"/>
      <c r="M208" s="162"/>
      <c r="T208" s="163"/>
      <c r="AT208" s="158" t="s">
        <v>154</v>
      </c>
      <c r="AU208" s="158" t="s">
        <v>88</v>
      </c>
      <c r="AV208" s="13" t="s">
        <v>88</v>
      </c>
      <c r="AW208" s="13" t="s">
        <v>33</v>
      </c>
      <c r="AX208" s="13" t="s">
        <v>78</v>
      </c>
      <c r="AY208" s="158" t="s">
        <v>141</v>
      </c>
    </row>
    <row r="209" spans="2:51" s="14" customFormat="1" ht="11.25">
      <c r="B209" s="164"/>
      <c r="D209" s="145" t="s">
        <v>154</v>
      </c>
      <c r="E209" s="165" t="s">
        <v>1</v>
      </c>
      <c r="F209" s="166" t="s">
        <v>160</v>
      </c>
      <c r="H209" s="167">
        <v>2.5</v>
      </c>
      <c r="I209" s="168"/>
      <c r="L209" s="164"/>
      <c r="M209" s="169"/>
      <c r="T209" s="170"/>
      <c r="AT209" s="165" t="s">
        <v>154</v>
      </c>
      <c r="AU209" s="165" t="s">
        <v>88</v>
      </c>
      <c r="AV209" s="14" t="s">
        <v>148</v>
      </c>
      <c r="AW209" s="14" t="s">
        <v>33</v>
      </c>
      <c r="AX209" s="14" t="s">
        <v>86</v>
      </c>
      <c r="AY209" s="165" t="s">
        <v>141</v>
      </c>
    </row>
    <row r="210" spans="2:63" s="11" customFormat="1" ht="22.9" customHeight="1">
      <c r="B210" s="119"/>
      <c r="D210" s="120" t="s">
        <v>77</v>
      </c>
      <c r="E210" s="129" t="s">
        <v>484</v>
      </c>
      <c r="F210" s="129" t="s">
        <v>485</v>
      </c>
      <c r="I210" s="122"/>
      <c r="J210" s="130">
        <f>BK210</f>
        <v>0</v>
      </c>
      <c r="L210" s="119"/>
      <c r="M210" s="124"/>
      <c r="P210" s="125">
        <f>SUM(P211:P213)</f>
        <v>0</v>
      </c>
      <c r="R210" s="125">
        <f>SUM(R211:R213)</f>
        <v>0</v>
      </c>
      <c r="T210" s="126">
        <f>SUM(T211:T213)</f>
        <v>0</v>
      </c>
      <c r="AR210" s="120" t="s">
        <v>140</v>
      </c>
      <c r="AT210" s="127" t="s">
        <v>77</v>
      </c>
      <c r="AU210" s="127" t="s">
        <v>86</v>
      </c>
      <c r="AY210" s="120" t="s">
        <v>141</v>
      </c>
      <c r="BK210" s="128">
        <f>SUM(BK211:BK213)</f>
        <v>0</v>
      </c>
    </row>
    <row r="211" spans="2:65" s="1" customFormat="1" ht="16.5" customHeight="1">
      <c r="B211" s="131"/>
      <c r="C211" s="132" t="s">
        <v>257</v>
      </c>
      <c r="D211" s="132" t="s">
        <v>143</v>
      </c>
      <c r="E211" s="133" t="s">
        <v>829</v>
      </c>
      <c r="F211" s="134" t="s">
        <v>830</v>
      </c>
      <c r="G211" s="135" t="s">
        <v>211</v>
      </c>
      <c r="H211" s="136">
        <v>29.559</v>
      </c>
      <c r="I211" s="137"/>
      <c r="J211" s="138">
        <f>ROUND(I211*H211,2)</f>
        <v>0</v>
      </c>
      <c r="K211" s="134" t="s">
        <v>147</v>
      </c>
      <c r="L211" s="31"/>
      <c r="M211" s="139" t="s">
        <v>1</v>
      </c>
      <c r="N211" s="140" t="s">
        <v>43</v>
      </c>
      <c r="P211" s="141">
        <f>O211*H211</f>
        <v>0</v>
      </c>
      <c r="Q211" s="141">
        <v>0</v>
      </c>
      <c r="R211" s="141">
        <f>Q211*H211</f>
        <v>0</v>
      </c>
      <c r="S211" s="141">
        <v>0</v>
      </c>
      <c r="T211" s="142">
        <f>S211*H211</f>
        <v>0</v>
      </c>
      <c r="AR211" s="143" t="s">
        <v>148</v>
      </c>
      <c r="AT211" s="143" t="s">
        <v>143</v>
      </c>
      <c r="AU211" s="143" t="s">
        <v>88</v>
      </c>
      <c r="AY211" s="16" t="s">
        <v>141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6" t="s">
        <v>86</v>
      </c>
      <c r="BK211" s="144">
        <f>ROUND(I211*H211,2)</f>
        <v>0</v>
      </c>
      <c r="BL211" s="16" t="s">
        <v>148</v>
      </c>
      <c r="BM211" s="143" t="s">
        <v>902</v>
      </c>
    </row>
    <row r="212" spans="2:47" s="1" customFormat="1" ht="19.5">
      <c r="B212" s="31"/>
      <c r="D212" s="145" t="s">
        <v>150</v>
      </c>
      <c r="F212" s="146" t="s">
        <v>832</v>
      </c>
      <c r="I212" s="147"/>
      <c r="L212" s="31"/>
      <c r="M212" s="148"/>
      <c r="T212" s="55"/>
      <c r="AT212" s="16" t="s">
        <v>150</v>
      </c>
      <c r="AU212" s="16" t="s">
        <v>88</v>
      </c>
    </row>
    <row r="213" spans="2:47" s="1" customFormat="1" ht="11.25">
      <c r="B213" s="31"/>
      <c r="D213" s="149" t="s">
        <v>152</v>
      </c>
      <c r="F213" s="150" t="s">
        <v>833</v>
      </c>
      <c r="I213" s="147"/>
      <c r="L213" s="31"/>
      <c r="M213" s="182"/>
      <c r="N213" s="183"/>
      <c r="O213" s="183"/>
      <c r="P213" s="183"/>
      <c r="Q213" s="183"/>
      <c r="R213" s="183"/>
      <c r="S213" s="183"/>
      <c r="T213" s="184"/>
      <c r="AT213" s="16" t="s">
        <v>152</v>
      </c>
      <c r="AU213" s="16" t="s">
        <v>88</v>
      </c>
    </row>
    <row r="214" spans="2:12" s="1" customFormat="1" ht="6.95" customHeight="1">
      <c r="B214" s="43"/>
      <c r="C214" s="44"/>
      <c r="D214" s="44"/>
      <c r="E214" s="44"/>
      <c r="F214" s="44"/>
      <c r="G214" s="44"/>
      <c r="H214" s="44"/>
      <c r="I214" s="44"/>
      <c r="J214" s="44"/>
      <c r="K214" s="44"/>
      <c r="L214" s="31"/>
    </row>
  </sheetData>
  <autoFilter ref="C121:K21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hyperlinks>
    <hyperlink ref="F127" r:id="rId1" display="https://podminky.urs.cz/item/CS_URS_2024_01/114203201"/>
    <hyperlink ref="F133" r:id="rId2" display="https://podminky.urs.cz/item/CS_URS_2024_01/122311101"/>
    <hyperlink ref="F140" r:id="rId3" display="https://podminky.urs.cz/item/CS_URS_2024_01/162251122"/>
    <hyperlink ref="F146" r:id="rId4" display="https://podminky.urs.cz/item/CS_URS_2024_01/174151102"/>
    <hyperlink ref="F158" r:id="rId5" display="https://podminky.urs.cz/item/CS_URS_2024_01/321222111"/>
    <hyperlink ref="F173" r:id="rId6" display="https://podminky.urs.cz/item/CS_URS_2024_01/941111121"/>
    <hyperlink ref="F178" r:id="rId7" display="https://podminky.urs.cz/item/CS_URS_2024_01/941111221"/>
    <hyperlink ref="F182" r:id="rId8" display="https://podminky.urs.cz/item/CS_URS_2024_01/941111821"/>
    <hyperlink ref="F185" r:id="rId9" display="https://podminky.urs.cz/item/CS_URS_2024_01/985221011"/>
    <hyperlink ref="F192" r:id="rId10" display="https://podminky.urs.cz/item/CS_URS_2024_01/997312111"/>
    <hyperlink ref="F198" r:id="rId11" display="https://podminky.urs.cz/item/CS_URS_2024_01/997312511"/>
    <hyperlink ref="F206" r:id="rId12" display="https://podminky.urs.cz/item/CS_URS_2024_01/997312611"/>
    <hyperlink ref="F213" r:id="rId13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7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106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107</v>
      </c>
      <c r="L4" s="19"/>
      <c r="M4" s="87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8" t="str">
        <f>'Rekapitulace stavby'!K6</f>
        <v>LOUBÍ U DĚČÍNA – odbahnění malé vodní nádrže na p.p.č. 467/1</v>
      </c>
      <c r="F7" s="229"/>
      <c r="G7" s="229"/>
      <c r="H7" s="229"/>
      <c r="L7" s="19"/>
    </row>
    <row r="8" spans="2:12" s="1" customFormat="1" ht="12" customHeight="1">
      <c r="B8" s="31"/>
      <c r="D8" s="26" t="s">
        <v>108</v>
      </c>
      <c r="L8" s="31"/>
    </row>
    <row r="9" spans="2:12" s="1" customFormat="1" ht="16.5" customHeight="1">
      <c r="B9" s="31"/>
      <c r="E9" s="189" t="s">
        <v>903</v>
      </c>
      <c r="F9" s="230"/>
      <c r="G9" s="230"/>
      <c r="H9" s="230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21. 2. 2024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1" t="str">
        <f>'Rekapitulace stavby'!E14</f>
        <v>Vyplň údaj</v>
      </c>
      <c r="F18" s="211"/>
      <c r="G18" s="211"/>
      <c r="H18" s="211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36</v>
      </c>
      <c r="L26" s="31"/>
    </row>
    <row r="27" spans="2:12" s="7" customFormat="1" ht="16.5" customHeight="1">
      <c r="B27" s="88"/>
      <c r="E27" s="216" t="s">
        <v>1</v>
      </c>
      <c r="F27" s="216"/>
      <c r="G27" s="216"/>
      <c r="H27" s="216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38</v>
      </c>
      <c r="J30" s="65">
        <f>ROUND(J121,2)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34" t="s">
        <v>39</v>
      </c>
      <c r="J32" s="34" t="s">
        <v>41</v>
      </c>
      <c r="L32" s="31"/>
    </row>
    <row r="33" spans="2:12" s="1" customFormat="1" ht="14.45" customHeight="1">
      <c r="B33" s="31"/>
      <c r="D33" s="54" t="s">
        <v>42</v>
      </c>
      <c r="E33" s="26" t="s">
        <v>43</v>
      </c>
      <c r="F33" s="90">
        <f>ROUND((SUM(BE121:BE140)),2)</f>
        <v>0</v>
      </c>
      <c r="I33" s="91">
        <v>0.21</v>
      </c>
      <c r="J33" s="90">
        <f>ROUND(((SUM(BE121:BE140))*I33),2)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ROUND((SUM(BF121:BF140)),2)</f>
        <v>0</v>
      </c>
      <c r="I34" s="91">
        <v>0.12</v>
      </c>
      <c r="J34" s="90">
        <f>ROUND(((SUM(BF121:BF140))*I34),2)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ROUND((SUM(BG121:BG140)),2)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ROUND((SUM(BH121:BH140)),2)</f>
        <v>0</v>
      </c>
      <c r="I36" s="91">
        <v>0.12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ROUND((SUM(BI121:BI140)),2)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6"/>
      <c r="F39" s="56"/>
      <c r="G39" s="94" t="s">
        <v>49</v>
      </c>
      <c r="H39" s="95" t="s">
        <v>50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98" t="s">
        <v>54</v>
      </c>
      <c r="G61" s="42" t="s">
        <v>53</v>
      </c>
      <c r="H61" s="33"/>
      <c r="I61" s="33"/>
      <c r="J61" s="99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98" t="s">
        <v>54</v>
      </c>
      <c r="G76" s="42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110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8" t="str">
        <f>E7</f>
        <v>LOUBÍ U DĚČÍNA – odbahnění malé vodní nádrže na p.p.č. 467/1</v>
      </c>
      <c r="F85" s="229"/>
      <c r="G85" s="229"/>
      <c r="H85" s="229"/>
      <c r="L85" s="31"/>
    </row>
    <row r="86" spans="2:12" s="1" customFormat="1" ht="12" customHeight="1">
      <c r="B86" s="31"/>
      <c r="C86" s="26" t="s">
        <v>108</v>
      </c>
      <c r="L86" s="31"/>
    </row>
    <row r="87" spans="2:12" s="1" customFormat="1" ht="16.5" customHeight="1">
      <c r="B87" s="31"/>
      <c r="E87" s="189" t="str">
        <f>E9</f>
        <v>VON - Vedlejší a ostatní náklady</v>
      </c>
      <c r="F87" s="230"/>
      <c r="G87" s="230"/>
      <c r="H87" s="230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Děčín; Loubí u Děčína</v>
      </c>
      <c r="I89" s="26" t="s">
        <v>22</v>
      </c>
      <c r="J89" s="51" t="str">
        <f>IF(J12="","",J12)</f>
        <v>21. 2. 2024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>Statutární město Děčín, Mírové nám. 1175/5, Děčín</v>
      </c>
      <c r="I91" s="26" t="s">
        <v>30</v>
      </c>
      <c r="J91" s="29" t="str">
        <f>E21</f>
        <v>Vodohospodářské projekty a služby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111</v>
      </c>
      <c r="D94" s="92"/>
      <c r="E94" s="92"/>
      <c r="F94" s="92"/>
      <c r="G94" s="92"/>
      <c r="H94" s="92"/>
      <c r="I94" s="92"/>
      <c r="J94" s="101" t="s">
        <v>112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113</v>
      </c>
      <c r="J96" s="65">
        <f>J121</f>
        <v>0</v>
      </c>
      <c r="L96" s="31"/>
      <c r="AU96" s="16" t="s">
        <v>114</v>
      </c>
    </row>
    <row r="97" spans="2:12" s="8" customFormat="1" ht="24.95" customHeight="1">
      <c r="B97" s="103"/>
      <c r="D97" s="104" t="s">
        <v>904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" customHeight="1">
      <c r="B98" s="107"/>
      <c r="D98" s="108" t="s">
        <v>905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" customHeight="1">
      <c r="B99" s="107"/>
      <c r="D99" s="108" t="s">
        <v>906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12" s="9" customFormat="1" ht="19.9" customHeight="1">
      <c r="B100" s="107"/>
      <c r="D100" s="108" t="s">
        <v>907</v>
      </c>
      <c r="E100" s="109"/>
      <c r="F100" s="109"/>
      <c r="G100" s="109"/>
      <c r="H100" s="109"/>
      <c r="I100" s="109"/>
      <c r="J100" s="110">
        <f>J133</f>
        <v>0</v>
      </c>
      <c r="L100" s="107"/>
    </row>
    <row r="101" spans="2:12" s="9" customFormat="1" ht="19.9" customHeight="1">
      <c r="B101" s="107"/>
      <c r="D101" s="108" t="s">
        <v>908</v>
      </c>
      <c r="E101" s="109"/>
      <c r="F101" s="109"/>
      <c r="G101" s="109"/>
      <c r="H101" s="109"/>
      <c r="I101" s="109"/>
      <c r="J101" s="110">
        <f>J139</f>
        <v>0</v>
      </c>
      <c r="L101" s="107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125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28" t="str">
        <f>E7</f>
        <v>LOUBÍ U DĚČÍNA – odbahnění malé vodní nádrže na p.p.č. 467/1</v>
      </c>
      <c r="F111" s="229"/>
      <c r="G111" s="229"/>
      <c r="H111" s="229"/>
      <c r="L111" s="31"/>
    </row>
    <row r="112" spans="2:12" s="1" customFormat="1" ht="12" customHeight="1">
      <c r="B112" s="31"/>
      <c r="C112" s="26" t="s">
        <v>108</v>
      </c>
      <c r="L112" s="31"/>
    </row>
    <row r="113" spans="2:12" s="1" customFormat="1" ht="16.5" customHeight="1">
      <c r="B113" s="31"/>
      <c r="E113" s="189" t="str">
        <f>E9</f>
        <v>VON - Vedlejší a ostatní náklady</v>
      </c>
      <c r="F113" s="230"/>
      <c r="G113" s="230"/>
      <c r="H113" s="230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>Děčín; Loubí u Děčína</v>
      </c>
      <c r="I115" s="26" t="s">
        <v>22</v>
      </c>
      <c r="J115" s="51" t="str">
        <f>IF(J12="","",J12)</f>
        <v>21. 2. 2024</v>
      </c>
      <c r="L115" s="31"/>
    </row>
    <row r="116" spans="2:12" s="1" customFormat="1" ht="6.95" customHeight="1">
      <c r="B116" s="31"/>
      <c r="L116" s="31"/>
    </row>
    <row r="117" spans="2:12" s="1" customFormat="1" ht="40.15" customHeight="1">
      <c r="B117" s="31"/>
      <c r="C117" s="26" t="s">
        <v>24</v>
      </c>
      <c r="F117" s="24" t="str">
        <f>E15</f>
        <v>Statutární město Děčín, Mírové nám. 1175/5, Děčín</v>
      </c>
      <c r="I117" s="26" t="s">
        <v>30</v>
      </c>
      <c r="J117" s="29" t="str">
        <f>E21</f>
        <v>Vodohospodářské projekty a služby s.r.o.</v>
      </c>
      <c r="L117" s="31"/>
    </row>
    <row r="118" spans="2:12" s="1" customFormat="1" ht="15.2" customHeight="1">
      <c r="B118" s="31"/>
      <c r="C118" s="26" t="s">
        <v>28</v>
      </c>
      <c r="F118" s="24" t="str">
        <f>IF(E18="","",E18)</f>
        <v>Vyplň údaj</v>
      </c>
      <c r="I118" s="26" t="s">
        <v>34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1"/>
      <c r="C120" s="112" t="s">
        <v>126</v>
      </c>
      <c r="D120" s="113" t="s">
        <v>63</v>
      </c>
      <c r="E120" s="113" t="s">
        <v>59</v>
      </c>
      <c r="F120" s="113" t="s">
        <v>60</v>
      </c>
      <c r="G120" s="113" t="s">
        <v>127</v>
      </c>
      <c r="H120" s="113" t="s">
        <v>128</v>
      </c>
      <c r="I120" s="113" t="s">
        <v>129</v>
      </c>
      <c r="J120" s="113" t="s">
        <v>112</v>
      </c>
      <c r="K120" s="114" t="s">
        <v>130</v>
      </c>
      <c r="L120" s="111"/>
      <c r="M120" s="58" t="s">
        <v>1</v>
      </c>
      <c r="N120" s="59" t="s">
        <v>42</v>
      </c>
      <c r="O120" s="59" t="s">
        <v>131</v>
      </c>
      <c r="P120" s="59" t="s">
        <v>132</v>
      </c>
      <c r="Q120" s="59" t="s">
        <v>133</v>
      </c>
      <c r="R120" s="59" t="s">
        <v>134</v>
      </c>
      <c r="S120" s="59" t="s">
        <v>135</v>
      </c>
      <c r="T120" s="60" t="s">
        <v>136</v>
      </c>
    </row>
    <row r="121" spans="2:63" s="1" customFormat="1" ht="22.9" customHeight="1">
      <c r="B121" s="31"/>
      <c r="C121" s="63" t="s">
        <v>137</v>
      </c>
      <c r="J121" s="115">
        <f>BK121</f>
        <v>0</v>
      </c>
      <c r="L121" s="31"/>
      <c r="M121" s="61"/>
      <c r="N121" s="52"/>
      <c r="O121" s="52"/>
      <c r="P121" s="116">
        <f>P122</f>
        <v>0</v>
      </c>
      <c r="Q121" s="52"/>
      <c r="R121" s="116">
        <f>R122</f>
        <v>0</v>
      </c>
      <c r="S121" s="52"/>
      <c r="T121" s="117">
        <f>T122</f>
        <v>0</v>
      </c>
      <c r="AT121" s="16" t="s">
        <v>77</v>
      </c>
      <c r="AU121" s="16" t="s">
        <v>114</v>
      </c>
      <c r="BK121" s="118">
        <f>BK122</f>
        <v>0</v>
      </c>
    </row>
    <row r="122" spans="2:63" s="11" customFormat="1" ht="25.9" customHeight="1">
      <c r="B122" s="119"/>
      <c r="D122" s="120" t="s">
        <v>77</v>
      </c>
      <c r="E122" s="121" t="s">
        <v>909</v>
      </c>
      <c r="F122" s="121" t="s">
        <v>910</v>
      </c>
      <c r="I122" s="122"/>
      <c r="J122" s="123">
        <f>BK122</f>
        <v>0</v>
      </c>
      <c r="L122" s="119"/>
      <c r="M122" s="124"/>
      <c r="P122" s="125">
        <f>P123+P130+P133+P139</f>
        <v>0</v>
      </c>
      <c r="R122" s="125">
        <f>R123+R130+R133+R139</f>
        <v>0</v>
      </c>
      <c r="T122" s="126">
        <f>T123+T130+T133+T139</f>
        <v>0</v>
      </c>
      <c r="AR122" s="120" t="s">
        <v>140</v>
      </c>
      <c r="AT122" s="127" t="s">
        <v>77</v>
      </c>
      <c r="AU122" s="127" t="s">
        <v>78</v>
      </c>
      <c r="AY122" s="120" t="s">
        <v>141</v>
      </c>
      <c r="BK122" s="128">
        <f>BK123+BK130+BK133+BK139</f>
        <v>0</v>
      </c>
    </row>
    <row r="123" spans="2:63" s="11" customFormat="1" ht="22.9" customHeight="1">
      <c r="B123" s="119"/>
      <c r="D123" s="120" t="s">
        <v>77</v>
      </c>
      <c r="E123" s="129" t="s">
        <v>911</v>
      </c>
      <c r="F123" s="129" t="s">
        <v>912</v>
      </c>
      <c r="I123" s="122"/>
      <c r="J123" s="130">
        <f>BK123</f>
        <v>0</v>
      </c>
      <c r="L123" s="119"/>
      <c r="M123" s="124"/>
      <c r="P123" s="125">
        <f>SUM(P124:P129)</f>
        <v>0</v>
      </c>
      <c r="R123" s="125">
        <f>SUM(R124:R129)</f>
        <v>0</v>
      </c>
      <c r="T123" s="126">
        <f>SUM(T124:T129)</f>
        <v>0</v>
      </c>
      <c r="AR123" s="120" t="s">
        <v>140</v>
      </c>
      <c r="AT123" s="127" t="s">
        <v>77</v>
      </c>
      <c r="AU123" s="127" t="s">
        <v>86</v>
      </c>
      <c r="AY123" s="120" t="s">
        <v>141</v>
      </c>
      <c r="BK123" s="128">
        <f>SUM(BK124:BK129)</f>
        <v>0</v>
      </c>
    </row>
    <row r="124" spans="2:65" s="1" customFormat="1" ht="16.5" customHeight="1">
      <c r="B124" s="131"/>
      <c r="C124" s="132" t="s">
        <v>86</v>
      </c>
      <c r="D124" s="132" t="s">
        <v>143</v>
      </c>
      <c r="E124" s="133" t="s">
        <v>913</v>
      </c>
      <c r="F124" s="134" t="s">
        <v>914</v>
      </c>
      <c r="G124" s="135" t="s">
        <v>684</v>
      </c>
      <c r="H124" s="136">
        <v>1</v>
      </c>
      <c r="I124" s="137"/>
      <c r="J124" s="138">
        <f>ROUND(I124*H124,2)</f>
        <v>0</v>
      </c>
      <c r="K124" s="134" t="s">
        <v>1</v>
      </c>
      <c r="L124" s="31"/>
      <c r="M124" s="139" t="s">
        <v>1</v>
      </c>
      <c r="N124" s="140" t="s">
        <v>43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915</v>
      </c>
      <c r="AT124" s="143" t="s">
        <v>143</v>
      </c>
      <c r="AU124" s="143" t="s">
        <v>88</v>
      </c>
      <c r="AY124" s="16" t="s">
        <v>141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6" t="s">
        <v>86</v>
      </c>
      <c r="BK124" s="144">
        <f>ROUND(I124*H124,2)</f>
        <v>0</v>
      </c>
      <c r="BL124" s="16" t="s">
        <v>915</v>
      </c>
      <c r="BM124" s="143" t="s">
        <v>916</v>
      </c>
    </row>
    <row r="125" spans="2:65" s="1" customFormat="1" ht="16.5" customHeight="1">
      <c r="B125" s="131"/>
      <c r="C125" s="132" t="s">
        <v>88</v>
      </c>
      <c r="D125" s="132" t="s">
        <v>143</v>
      </c>
      <c r="E125" s="133" t="s">
        <v>917</v>
      </c>
      <c r="F125" s="134" t="s">
        <v>918</v>
      </c>
      <c r="G125" s="135" t="s">
        <v>684</v>
      </c>
      <c r="H125" s="136">
        <v>1</v>
      </c>
      <c r="I125" s="137"/>
      <c r="J125" s="138">
        <f>ROUND(I125*H125,2)</f>
        <v>0</v>
      </c>
      <c r="K125" s="134" t="s">
        <v>1</v>
      </c>
      <c r="L125" s="31"/>
      <c r="M125" s="139" t="s">
        <v>1</v>
      </c>
      <c r="N125" s="140" t="s">
        <v>43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915</v>
      </c>
      <c r="AT125" s="143" t="s">
        <v>143</v>
      </c>
      <c r="AU125" s="143" t="s">
        <v>88</v>
      </c>
      <c r="AY125" s="16" t="s">
        <v>141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86</v>
      </c>
      <c r="BK125" s="144">
        <f>ROUND(I125*H125,2)</f>
        <v>0</v>
      </c>
      <c r="BL125" s="16" t="s">
        <v>915</v>
      </c>
      <c r="BM125" s="143" t="s">
        <v>919</v>
      </c>
    </row>
    <row r="126" spans="2:65" s="1" customFormat="1" ht="16.5" customHeight="1">
      <c r="B126" s="131"/>
      <c r="C126" s="132" t="s">
        <v>169</v>
      </c>
      <c r="D126" s="132" t="s">
        <v>143</v>
      </c>
      <c r="E126" s="133" t="s">
        <v>920</v>
      </c>
      <c r="F126" s="134" t="s">
        <v>921</v>
      </c>
      <c r="G126" s="135" t="s">
        <v>684</v>
      </c>
      <c r="H126" s="136">
        <v>1</v>
      </c>
      <c r="I126" s="137"/>
      <c r="J126" s="138">
        <f>ROUND(I126*H126,2)</f>
        <v>0</v>
      </c>
      <c r="K126" s="134" t="s">
        <v>1</v>
      </c>
      <c r="L126" s="31"/>
      <c r="M126" s="139" t="s">
        <v>1</v>
      </c>
      <c r="N126" s="140" t="s">
        <v>43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915</v>
      </c>
      <c r="AT126" s="143" t="s">
        <v>143</v>
      </c>
      <c r="AU126" s="143" t="s">
        <v>88</v>
      </c>
      <c r="AY126" s="16" t="s">
        <v>141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6" t="s">
        <v>86</v>
      </c>
      <c r="BK126" s="144">
        <f>ROUND(I126*H126,2)</f>
        <v>0</v>
      </c>
      <c r="BL126" s="16" t="s">
        <v>915</v>
      </c>
      <c r="BM126" s="143" t="s">
        <v>922</v>
      </c>
    </row>
    <row r="127" spans="2:65" s="1" customFormat="1" ht="16.5" customHeight="1">
      <c r="B127" s="131"/>
      <c r="C127" s="132" t="s">
        <v>148</v>
      </c>
      <c r="D127" s="132" t="s">
        <v>143</v>
      </c>
      <c r="E127" s="133" t="s">
        <v>923</v>
      </c>
      <c r="F127" s="134" t="s">
        <v>924</v>
      </c>
      <c r="G127" s="135" t="s">
        <v>684</v>
      </c>
      <c r="H127" s="136">
        <v>1</v>
      </c>
      <c r="I127" s="137"/>
      <c r="J127" s="138">
        <f>ROUND(I127*H127,2)</f>
        <v>0</v>
      </c>
      <c r="K127" s="134" t="s">
        <v>1</v>
      </c>
      <c r="L127" s="31"/>
      <c r="M127" s="139" t="s">
        <v>1</v>
      </c>
      <c r="N127" s="140" t="s">
        <v>43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915</v>
      </c>
      <c r="AT127" s="143" t="s">
        <v>143</v>
      </c>
      <c r="AU127" s="143" t="s">
        <v>88</v>
      </c>
      <c r="AY127" s="16" t="s">
        <v>141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6" t="s">
        <v>86</v>
      </c>
      <c r="BK127" s="144">
        <f>ROUND(I127*H127,2)</f>
        <v>0</v>
      </c>
      <c r="BL127" s="16" t="s">
        <v>915</v>
      </c>
      <c r="BM127" s="143" t="s">
        <v>925</v>
      </c>
    </row>
    <row r="128" spans="2:65" s="1" customFormat="1" ht="16.5" customHeight="1">
      <c r="B128" s="131"/>
      <c r="C128" s="132" t="s">
        <v>140</v>
      </c>
      <c r="D128" s="132" t="s">
        <v>143</v>
      </c>
      <c r="E128" s="133" t="s">
        <v>926</v>
      </c>
      <c r="F128" s="134" t="s">
        <v>927</v>
      </c>
      <c r="G128" s="135" t="s">
        <v>684</v>
      </c>
      <c r="H128" s="136">
        <v>1</v>
      </c>
      <c r="I128" s="137"/>
      <c r="J128" s="138">
        <f>ROUND(I128*H128,2)</f>
        <v>0</v>
      </c>
      <c r="K128" s="134" t="s">
        <v>1</v>
      </c>
      <c r="L128" s="31"/>
      <c r="M128" s="139" t="s">
        <v>1</v>
      </c>
      <c r="N128" s="140" t="s">
        <v>43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915</v>
      </c>
      <c r="AT128" s="143" t="s">
        <v>143</v>
      </c>
      <c r="AU128" s="143" t="s">
        <v>88</v>
      </c>
      <c r="AY128" s="16" t="s">
        <v>141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86</v>
      </c>
      <c r="BK128" s="144">
        <f>ROUND(I128*H128,2)</f>
        <v>0</v>
      </c>
      <c r="BL128" s="16" t="s">
        <v>915</v>
      </c>
      <c r="BM128" s="143" t="s">
        <v>928</v>
      </c>
    </row>
    <row r="129" spans="2:47" s="1" customFormat="1" ht="11.25">
      <c r="B129" s="31"/>
      <c r="D129" s="145" t="s">
        <v>150</v>
      </c>
      <c r="F129" s="146" t="s">
        <v>927</v>
      </c>
      <c r="I129" s="147"/>
      <c r="L129" s="31"/>
      <c r="M129" s="148"/>
      <c r="T129" s="55"/>
      <c r="AT129" s="16" t="s">
        <v>150</v>
      </c>
      <c r="AU129" s="16" t="s">
        <v>88</v>
      </c>
    </row>
    <row r="130" spans="2:63" s="11" customFormat="1" ht="22.9" customHeight="1">
      <c r="B130" s="119"/>
      <c r="D130" s="120" t="s">
        <v>77</v>
      </c>
      <c r="E130" s="129" t="s">
        <v>929</v>
      </c>
      <c r="F130" s="129" t="s">
        <v>930</v>
      </c>
      <c r="I130" s="122"/>
      <c r="J130" s="130">
        <f>BK130</f>
        <v>0</v>
      </c>
      <c r="L130" s="119"/>
      <c r="M130" s="124"/>
      <c r="P130" s="125">
        <f>SUM(P131:P132)</f>
        <v>0</v>
      </c>
      <c r="R130" s="125">
        <f>SUM(R131:R132)</f>
        <v>0</v>
      </c>
      <c r="T130" s="126">
        <f>SUM(T131:T132)</f>
        <v>0</v>
      </c>
      <c r="AR130" s="120" t="s">
        <v>140</v>
      </c>
      <c r="AT130" s="127" t="s">
        <v>77</v>
      </c>
      <c r="AU130" s="127" t="s">
        <v>86</v>
      </c>
      <c r="AY130" s="120" t="s">
        <v>141</v>
      </c>
      <c r="BK130" s="128">
        <f>SUM(BK131:BK132)</f>
        <v>0</v>
      </c>
    </row>
    <row r="131" spans="2:65" s="1" customFormat="1" ht="16.5" customHeight="1">
      <c r="B131" s="131"/>
      <c r="C131" s="132" t="s">
        <v>190</v>
      </c>
      <c r="D131" s="132" t="s">
        <v>143</v>
      </c>
      <c r="E131" s="133" t="s">
        <v>931</v>
      </c>
      <c r="F131" s="134" t="s">
        <v>932</v>
      </c>
      <c r="G131" s="135" t="s">
        <v>684</v>
      </c>
      <c r="H131" s="136">
        <v>1</v>
      </c>
      <c r="I131" s="137"/>
      <c r="J131" s="138">
        <f>ROUND(I131*H131,2)</f>
        <v>0</v>
      </c>
      <c r="K131" s="134" t="s">
        <v>1</v>
      </c>
      <c r="L131" s="31"/>
      <c r="M131" s="139" t="s">
        <v>1</v>
      </c>
      <c r="N131" s="140" t="s">
        <v>43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915</v>
      </c>
      <c r="AT131" s="143" t="s">
        <v>143</v>
      </c>
      <c r="AU131" s="143" t="s">
        <v>88</v>
      </c>
      <c r="AY131" s="16" t="s">
        <v>141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915</v>
      </c>
      <c r="BM131" s="143" t="s">
        <v>933</v>
      </c>
    </row>
    <row r="132" spans="2:65" s="1" customFormat="1" ht="16.5" customHeight="1">
      <c r="B132" s="131"/>
      <c r="C132" s="132" t="s">
        <v>198</v>
      </c>
      <c r="D132" s="132" t="s">
        <v>143</v>
      </c>
      <c r="E132" s="133" t="s">
        <v>934</v>
      </c>
      <c r="F132" s="134" t="s">
        <v>935</v>
      </c>
      <c r="G132" s="135" t="s">
        <v>684</v>
      </c>
      <c r="H132" s="136">
        <v>1</v>
      </c>
      <c r="I132" s="137"/>
      <c r="J132" s="138">
        <f>ROUND(I132*H132,2)</f>
        <v>0</v>
      </c>
      <c r="K132" s="134" t="s">
        <v>1</v>
      </c>
      <c r="L132" s="31"/>
      <c r="M132" s="139" t="s">
        <v>1</v>
      </c>
      <c r="N132" s="140" t="s">
        <v>43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915</v>
      </c>
      <c r="AT132" s="143" t="s">
        <v>143</v>
      </c>
      <c r="AU132" s="143" t="s">
        <v>88</v>
      </c>
      <c r="AY132" s="16" t="s">
        <v>141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86</v>
      </c>
      <c r="BK132" s="144">
        <f>ROUND(I132*H132,2)</f>
        <v>0</v>
      </c>
      <c r="BL132" s="16" t="s">
        <v>915</v>
      </c>
      <c r="BM132" s="143" t="s">
        <v>936</v>
      </c>
    </row>
    <row r="133" spans="2:63" s="11" customFormat="1" ht="22.9" customHeight="1">
      <c r="B133" s="119"/>
      <c r="D133" s="120" t="s">
        <v>77</v>
      </c>
      <c r="E133" s="129" t="s">
        <v>937</v>
      </c>
      <c r="F133" s="129" t="s">
        <v>938</v>
      </c>
      <c r="I133" s="122"/>
      <c r="J133" s="130">
        <f>BK133</f>
        <v>0</v>
      </c>
      <c r="L133" s="119"/>
      <c r="M133" s="124"/>
      <c r="P133" s="125">
        <f>SUM(P134:P138)</f>
        <v>0</v>
      </c>
      <c r="R133" s="125">
        <f>SUM(R134:R138)</f>
        <v>0</v>
      </c>
      <c r="T133" s="126">
        <f>SUM(T134:T138)</f>
        <v>0</v>
      </c>
      <c r="AR133" s="120" t="s">
        <v>140</v>
      </c>
      <c r="AT133" s="127" t="s">
        <v>77</v>
      </c>
      <c r="AU133" s="127" t="s">
        <v>86</v>
      </c>
      <c r="AY133" s="120" t="s">
        <v>141</v>
      </c>
      <c r="BK133" s="128">
        <f>SUM(BK134:BK138)</f>
        <v>0</v>
      </c>
    </row>
    <row r="134" spans="2:65" s="1" customFormat="1" ht="16.5" customHeight="1">
      <c r="B134" s="131"/>
      <c r="C134" s="132" t="s">
        <v>207</v>
      </c>
      <c r="D134" s="132" t="s">
        <v>143</v>
      </c>
      <c r="E134" s="133" t="s">
        <v>939</v>
      </c>
      <c r="F134" s="134" t="s">
        <v>940</v>
      </c>
      <c r="G134" s="135" t="s">
        <v>684</v>
      </c>
      <c r="H134" s="136">
        <v>1</v>
      </c>
      <c r="I134" s="137"/>
      <c r="J134" s="138">
        <f>ROUND(I134*H134,2)</f>
        <v>0</v>
      </c>
      <c r="K134" s="134" t="s">
        <v>1</v>
      </c>
      <c r="L134" s="31"/>
      <c r="M134" s="139" t="s">
        <v>1</v>
      </c>
      <c r="N134" s="140" t="s">
        <v>43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915</v>
      </c>
      <c r="AT134" s="143" t="s">
        <v>143</v>
      </c>
      <c r="AU134" s="143" t="s">
        <v>88</v>
      </c>
      <c r="AY134" s="16" t="s">
        <v>141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915</v>
      </c>
      <c r="BM134" s="143" t="s">
        <v>941</v>
      </c>
    </row>
    <row r="135" spans="2:47" s="1" customFormat="1" ht="11.25">
      <c r="B135" s="31"/>
      <c r="D135" s="145" t="s">
        <v>150</v>
      </c>
      <c r="F135" s="146" t="s">
        <v>938</v>
      </c>
      <c r="I135" s="147"/>
      <c r="L135" s="31"/>
      <c r="M135" s="148"/>
      <c r="T135" s="55"/>
      <c r="AT135" s="16" t="s">
        <v>150</v>
      </c>
      <c r="AU135" s="16" t="s">
        <v>88</v>
      </c>
    </row>
    <row r="136" spans="2:65" s="1" customFormat="1" ht="16.5" customHeight="1">
      <c r="B136" s="131"/>
      <c r="C136" s="132" t="s">
        <v>214</v>
      </c>
      <c r="D136" s="132" t="s">
        <v>143</v>
      </c>
      <c r="E136" s="133" t="s">
        <v>942</v>
      </c>
      <c r="F136" s="134" t="s">
        <v>943</v>
      </c>
      <c r="G136" s="135" t="s">
        <v>684</v>
      </c>
      <c r="H136" s="136">
        <v>1</v>
      </c>
      <c r="I136" s="137"/>
      <c r="J136" s="138">
        <f>ROUND(I136*H136,2)</f>
        <v>0</v>
      </c>
      <c r="K136" s="134" t="s">
        <v>1</v>
      </c>
      <c r="L136" s="31"/>
      <c r="M136" s="139" t="s">
        <v>1</v>
      </c>
      <c r="N136" s="140" t="s">
        <v>43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915</v>
      </c>
      <c r="AT136" s="143" t="s">
        <v>143</v>
      </c>
      <c r="AU136" s="143" t="s">
        <v>88</v>
      </c>
      <c r="AY136" s="16" t="s">
        <v>141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915</v>
      </c>
      <c r="BM136" s="143" t="s">
        <v>944</v>
      </c>
    </row>
    <row r="137" spans="2:47" s="1" customFormat="1" ht="11.25">
      <c r="B137" s="31"/>
      <c r="D137" s="145" t="s">
        <v>150</v>
      </c>
      <c r="F137" s="146" t="s">
        <v>943</v>
      </c>
      <c r="I137" s="147"/>
      <c r="L137" s="31"/>
      <c r="M137" s="148"/>
      <c r="T137" s="55"/>
      <c r="AT137" s="16" t="s">
        <v>150</v>
      </c>
      <c r="AU137" s="16" t="s">
        <v>88</v>
      </c>
    </row>
    <row r="138" spans="2:47" s="1" customFormat="1" ht="29.25">
      <c r="B138" s="31"/>
      <c r="D138" s="145" t="s">
        <v>274</v>
      </c>
      <c r="F138" s="181" t="s">
        <v>945</v>
      </c>
      <c r="I138" s="147"/>
      <c r="L138" s="31"/>
      <c r="M138" s="148"/>
      <c r="T138" s="55"/>
      <c r="AT138" s="16" t="s">
        <v>274</v>
      </c>
      <c r="AU138" s="16" t="s">
        <v>88</v>
      </c>
    </row>
    <row r="139" spans="2:63" s="11" customFormat="1" ht="22.9" customHeight="1">
      <c r="B139" s="119"/>
      <c r="D139" s="120" t="s">
        <v>77</v>
      </c>
      <c r="E139" s="129" t="s">
        <v>946</v>
      </c>
      <c r="F139" s="129" t="s">
        <v>947</v>
      </c>
      <c r="I139" s="122"/>
      <c r="J139" s="130">
        <f>BK139</f>
        <v>0</v>
      </c>
      <c r="L139" s="119"/>
      <c r="M139" s="124"/>
      <c r="P139" s="125">
        <f>P140</f>
        <v>0</v>
      </c>
      <c r="R139" s="125">
        <f>R140</f>
        <v>0</v>
      </c>
      <c r="T139" s="126">
        <f>T140</f>
        <v>0</v>
      </c>
      <c r="AR139" s="120" t="s">
        <v>140</v>
      </c>
      <c r="AT139" s="127" t="s">
        <v>77</v>
      </c>
      <c r="AU139" s="127" t="s">
        <v>86</v>
      </c>
      <c r="AY139" s="120" t="s">
        <v>141</v>
      </c>
      <c r="BK139" s="128">
        <f>BK140</f>
        <v>0</v>
      </c>
    </row>
    <row r="140" spans="2:65" s="1" customFormat="1" ht="37.9" customHeight="1">
      <c r="B140" s="131"/>
      <c r="C140" s="132" t="s">
        <v>220</v>
      </c>
      <c r="D140" s="132" t="s">
        <v>143</v>
      </c>
      <c r="E140" s="133" t="s">
        <v>948</v>
      </c>
      <c r="F140" s="134" t="s">
        <v>949</v>
      </c>
      <c r="G140" s="135" t="s">
        <v>684</v>
      </c>
      <c r="H140" s="136">
        <v>1</v>
      </c>
      <c r="I140" s="137"/>
      <c r="J140" s="138">
        <f>ROUND(I140*H140,2)</f>
        <v>0</v>
      </c>
      <c r="K140" s="134" t="s">
        <v>1</v>
      </c>
      <c r="L140" s="31"/>
      <c r="M140" s="185" t="s">
        <v>1</v>
      </c>
      <c r="N140" s="186" t="s">
        <v>43</v>
      </c>
      <c r="O140" s="183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AR140" s="143" t="s">
        <v>915</v>
      </c>
      <c r="AT140" s="143" t="s">
        <v>143</v>
      </c>
      <c r="AU140" s="143" t="s">
        <v>88</v>
      </c>
      <c r="AY140" s="16" t="s">
        <v>141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915</v>
      </c>
      <c r="BM140" s="143" t="s">
        <v>950</v>
      </c>
    </row>
    <row r="141" spans="2:12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31"/>
    </row>
  </sheetData>
  <autoFilter ref="C120:K14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Klocová, Lucie</dc:creator>
  <cp:keywords/>
  <dc:description/>
  <cp:lastModifiedBy>Špačková Štěpánka</cp:lastModifiedBy>
  <dcterms:created xsi:type="dcterms:W3CDTF">2024-02-20T23:54:54Z</dcterms:created>
  <dcterms:modified xsi:type="dcterms:W3CDTF">2024-02-26T08:22:20Z</dcterms:modified>
  <cp:category/>
  <cp:version/>
  <cp:contentType/>
  <cp:contentStatus/>
</cp:coreProperties>
</file>