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401" sheetId="3" r:id="rId3"/>
  </sheets>
  <definedNames/>
  <calcPr/>
  <webPublishing/>
</workbook>
</file>

<file path=xl/sharedStrings.xml><?xml version="1.0" encoding="utf-8"?>
<sst xmlns="http://schemas.openxmlformats.org/spreadsheetml/2006/main" count="1104" uniqueCount="394">
  <si>
    <t>Rekapitulace ceny</t>
  </si>
  <si>
    <t>Stavba: 2023-035 - OPRAVA MK UL. ŠKROUPOVA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</si>
  <si>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</si>
  <si>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</si>
  <si>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</si>
  <si>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</si>
  <si>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</si>
  <si>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</si>
  <si>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</si>
  <si>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</si>
  <si>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</si>
  <si>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</si>
  <si>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</si>
  <si>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</si>
  <si>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2023-035</t>
  </si>
  <si>
    <t>OPRAVA MK UL. ŠKROUPOVA</t>
  </si>
  <si>
    <t>O</t>
  </si>
  <si>
    <t>Rozpočet:</t>
  </si>
  <si>
    <t>0,00</t>
  </si>
  <si>
    <t>15,00</t>
  </si>
  <si>
    <t>21,00</t>
  </si>
  <si>
    <t>3</t>
  </si>
  <si>
    <t>2</t>
  </si>
  <si>
    <t>SO 101</t>
  </si>
  <si>
    <t>CHODNÍKY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</si>
  <si>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</si>
  <si>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</si>
  <si>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</si>
  <si>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</si>
  <si>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</si>
  <si>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</si>
  <si>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</si>
  <si>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</si>
  <si>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</si>
  <si>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</si>
  <si>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</si>
  <si>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</si>
  <si>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</si>
  <si>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</si>
  <si>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</si>
  <si>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</si>
  <si>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</si>
  <si>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</si>
  <si>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</si>
  <si>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</si>
  <si>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</si>
  <si>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b</t>
  </si>
  <si>
    <t>POPLATKY ZA SKLÁDKU</t>
  </si>
  <si>
    <t>T</t>
  </si>
  <si>
    <t>PP</t>
  </si>
  <si>
    <t>ASFALT, POPLATEK ZA ULOŽENÍ MATERIÁLU NA RECYKLAČNÍ STŘEDISKO</t>
  </si>
  <si>
    <t>VV</t>
  </si>
  <si>
    <t>z pol. č. 11313: 6,2m3*2,2t/m3=13,640 [A]t 
z pol. č. 11372: 19,0m3*2,2t/m3=41,800 [B]t 
Celkem: A+B=55,440 [C]t</t>
  </si>
  <si>
    <t>TS</t>
  </si>
  <si>
    <t>zahrnuje veškeré poplatky provozovateli skládky související s uložením odpadu na skládce.</t>
  </si>
  <si>
    <t>c</t>
  </si>
  <si>
    <t>BETON, POPLATEK ZA ULOŽENÍ MATERIÁLU NA RECYKLAČNÍ STŘEDISKO</t>
  </si>
  <si>
    <t>z pol. č. 11318:29,16m3*2,2t/m3=64,152 [A]t 
z pol. č. 11352: (68,0m*0,15m*0,25m)*2,2t/m3=5,610 [B]t 
Celkem: A+B=69,762 [C]t</t>
  </si>
  <si>
    <t>d</t>
  </si>
  <si>
    <t>STÁVAJÍCÍ PODKLADNÍ VRSTVY VOZOVKY NESTMELENÉ, POPLATEK ZA ULOŽENÍ MATERIÁLU NA RECYKLAČNÍ STŘEDISKO</t>
  </si>
  <si>
    <t>z pol. č. 11332: 158,625m3*2,2t/m3=348,975 [A]t</t>
  </si>
  <si>
    <t>e</t>
  </si>
  <si>
    <t>STÁVAJÍCÍ PODKLADNÍ VRSTVY VOZOVKY STMELENÉ, POPLATEK ZA ULOŽENÍ MATERIÁLU NA RECYKLAČNÍ STŘEDISKO</t>
  </si>
  <si>
    <t>z pol. č. 11334: 8,4m3*2,2t/m3=18,480 [A]t</t>
  </si>
  <si>
    <t>02720</t>
  </si>
  <si>
    <t/>
  </si>
  <si>
    <t>POMOC PRÁCE ZŘÍZ NEBO ZAJIŠŤ REGULACI A OCHRANU DOPRAVY</t>
  </si>
  <si>
    <t>KČ</t>
  </si>
  <si>
    <t>DOPRAVNĚ INŽENÝRSKÁ OPATŘENÍ VČETNĚ OZNAČENÍ STAVBY, VČETNĚ NÁJMU A ÚDRŽBY ZNAČEK A ZAŘÍZENÍ PO CELOU DOBU VÝSTAVBY</t>
  </si>
  <si>
    <t>zahrnuje veškeré náklady spojené s objednatelem požadovanými zařízeními</t>
  </si>
  <si>
    <t>02730</t>
  </si>
  <si>
    <t>POMOC PRÁCE ZŘÍZ NEBO ZAJIŠŤ OCHRANU INŽENÝRSKÝCH SÍTÍ</t>
  </si>
  <si>
    <t>KOPANÉ SONDY PRO OVĚŘENÍ SMĚROVÉHO A VÝŠKOVÉHO PRŮBĚHU STÁVAJÍCÍCH INŽENÝRSKÝCH SÍTÍ A JEJICH DODATEČNÁ OCHRANA DLE POŽADAVKŮ SPRÁVCŮ V PŘÍPADĚ JEJICH ODKRYTÍ</t>
  </si>
  <si>
    <t>7</t>
  </si>
  <si>
    <t>02911</t>
  </si>
  <si>
    <t>OSTATNÍ POŽADAVKY - GEODETICKÉ ZAMĚŘENÍ</t>
  </si>
  <si>
    <t>GEODETICKÉ PRÁCE BĚHEM VÝSTAVBY</t>
  </si>
  <si>
    <t>zahrnuje veškeré náklady spojené s objednatelem požadovanými pracemi</t>
  </si>
  <si>
    <t>8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</si>
  <si>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</si>
  <si>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</si>
  <si>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</si>
  <si>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</si>
  <si>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</si>
  <si>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</si>
  <si>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</si>
  <si>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</si>
  <si>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GEOMETRICKÝ PLÁN SKUTEČNÉHO PROVEDENÍ STAVBY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</si>
  <si>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</si>
  <si>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Zemní práce</t>
  </si>
  <si>
    <t>11</t>
  </si>
  <si>
    <t>11313</t>
  </si>
  <si>
    <t>ODSTRANĚNÍ KRYTU ZPEVNĚNÝCH PLOCH S ASFALTOVÝM POJIVEM</t>
  </si>
  <si>
    <t>M3</t>
  </si>
  <si>
    <t>VČETNĚ ODVOZU A ULOŽENÍ DO RECYKLAČNÍHO STŘEDISKA, POPLATEK UVEDEN V POLOŽCE 014102.b</t>
  </si>
  <si>
    <t>digitálně odměřeno ze situace 
bourání asf. krytu chodníku v tl. 5 cm: 82,0m2*0,05m=4,100 [A]m3 
bourání asf. krytu vozovky v tl. 5 cm pro uložení kabelu VO vč. rozšíření 
ul. Škroupova: 31,0m2*0,05m=1,550 [B]m3 
ul. Brožíkova: 11,0m2*0,05m=0,550 [C]m3 
Celkem: A+B+C=6,200 [D]m3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</si>
  <si>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</si>
  <si>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</t>
  </si>
  <si>
    <t>11317</t>
  </si>
  <si>
    <t>ODSTRAN KRYTU ZPEVNĚNÝCH PLOCH Z DLAŽEB KOSTEK</t>
  </si>
  <si>
    <t>VČETNĚ ODVOZU NA MÍSTO URČENÉ INVESTOREM</t>
  </si>
  <si>
    <t>digitálně odměřeno ze situace 
odstranění chodníku z kamenné dlažby - v tl. 6 cm: 20,0m2*0,06m=1,200 [A]m3</t>
  </si>
  <si>
    <t>13</t>
  </si>
  <si>
    <t>11318</t>
  </si>
  <si>
    <t>ODSTRANĚNÍ KRYTU ZPEVNĚNÝCH PLOCH Z DLAŽDIC</t>
  </si>
  <si>
    <t>VČETNĚ ODVOZU A ULOŽENÍ DO RECYKLAČNÍHO STŘEDISKA, POPLATEK UVEDEN V POLOŽCE 014102.c</t>
  </si>
  <si>
    <t>digitálně odměřeno ze situace 
odstranění chodníku z betonové dlažby: 486,0m2*0,06m=29,160 [A]m3</t>
  </si>
  <si>
    <t>14</t>
  </si>
  <si>
    <t>11332</t>
  </si>
  <si>
    <t>ODSTRANĚNÍ PODKLADŮ ZPEVNĚNÝCH PLOCH Z KAMENIVA NESTMELENÉHO</t>
  </si>
  <si>
    <t>VČETNĚ ODVOZU A ULOŽENÍ DO RECYKLAČNÍHO STŘEDISKA, POPLATEK UVEDEN V POLOŽCE 014102.d</t>
  </si>
  <si>
    <t>digitálně odměřeno ze situace 
bourání podkladních vrstev vozovky pro uložení kabelu VO bez rozšíření. Výkop na úroveň zemní pláně 
ul. Škroupova: 10,0m2*0,2m=2,000 [A]m3 
ul. Brožíkova: 5,0m2*0,2m=1,000 [B]m3 
odstranění nestmelené podkladní vstvy v rámci výkopu pro VO 
ul. Brožíkova: 0,35m*0,2m*27,5m=1,925 [C]m3 
odstranění podkl. vrstvy asf. chodníku - v tl. 0,27 m: 82,0m2*0,27m=22,140 [D]m3 
odstranění podkl. vrstvy bet. chodníku - v tl. 0,26 m: 486,0m2*0,26m=126,360 [E]m3 
odstranění podkl. vrstvy chodníku z kamenné dlažby - v tl. 0,26 m: 20,0m2*0,26m=5,200 [F]m3 
Celkem: A+B+C+D+E+F=158,625 [G]m3</t>
  </si>
  <si>
    <t>15</t>
  </si>
  <si>
    <t>11334</t>
  </si>
  <si>
    <t>ODSTRANĚNÍ PODKLADU ZPEVNĚNÝCH PLOCH S CEMENT POJIVEM</t>
  </si>
  <si>
    <t>VČETNĚ ODVOZU A ULOŽENÍ DO RECYKLAČNÍHO STŘEDISKA, POPLATEK UVEDEN V POLOŽCE 014102.e</t>
  </si>
  <si>
    <t>digitálně odměřeno ze situace 
bourání podkladních vrstev vozovky - stmelené vrstvy, pro uložení kabelu VO včetně rozšíření: 42,0m2*0,2m=8,400 [A]m3</t>
  </si>
  <si>
    <t>16</t>
  </si>
  <si>
    <t>11352</t>
  </si>
  <si>
    <t>ODSTRANĚNÍ CHODNÍKOVÝCH OBRUBNÍKŮ BETONOVÝCH</t>
  </si>
  <si>
    <t>M</t>
  </si>
  <si>
    <t>digitálně odměřeno ze situace 
68,0m=68,000 [A]m</t>
  </si>
  <si>
    <t>17</t>
  </si>
  <si>
    <t>11353</t>
  </si>
  <si>
    <t>ODSTRANĚNÍ CHODNÍKOVÝCH KAMENNÝCH OBRUBNÍKŮ</t>
  </si>
  <si>
    <t>RUČNÍ VYBOURÁNÍ S OHLEDEM NA NOVĚ PROVEDENÝ POVRCH VOZOVKY, VČETNĚ ODVOZU NA DEPONII INVESTORA</t>
  </si>
  <si>
    <t>digitálně odměřeno ze situace 
280,0m=280,000 [A]m</t>
  </si>
  <si>
    <t>18</t>
  </si>
  <si>
    <t>11372</t>
  </si>
  <si>
    <t>FRÉZOVÁNÍ ZPEVNĚNÝCH PLOCH ASFALTOVÝCH</t>
  </si>
  <si>
    <t>digitálně odměřeno ze situace 
frézování asfalt. krytu: 380,0m2*0,05m=19,000 [A]m3</t>
  </si>
  <si>
    <t>19</t>
  </si>
  <si>
    <t>113763</t>
  </si>
  <si>
    <t>FRÉZOVÁNÍ DRÁŽKY PRŮŘEZU DO 300MM2 V ASFALTOVÉ VOZOVCE</t>
  </si>
  <si>
    <t>ROZMĚR 12 X 20 MM</t>
  </si>
  <si>
    <t>digitálně odměřeno ze situace 
podél silničních obrubníků: 286,0m=286,000 [A]m 
napojení na stávající kryt: 275,0m=275,000 [B]m 
Celkem: A+B=561,000 [C]m</t>
  </si>
  <si>
    <t>Položka zahrnuje veškerou manipulaci s vybouranou sutí a s vybouranými hmotami vč. uložení na skládku.</t>
  </si>
  <si>
    <t>20</t>
  </si>
  <si>
    <t>12110</t>
  </si>
  <si>
    <t>SEJMUTÍ ORNICE NEBO LESNÍ PŮDY</t>
  </si>
  <si>
    <t>V TL. 150 MM, PONECHÁNO NA MÍSTĚ PRO ZPĚTNÉ POUŽITÍ</t>
  </si>
  <si>
    <t>digitálně odměřeno ze situace 
80,0m2*0,15m=12,000 [A]m3</t>
  </si>
  <si>
    <t>položka zahrnuje sejmutí ornice bez ohledu na tloušťku vrstvy a její vodorovnou dopravu 
nezahrnuje uložení na trvalou skládku</t>
  </si>
  <si>
    <t>21</t>
  </si>
  <si>
    <t>18230</t>
  </si>
  <si>
    <t>ROZPROSTŘENÍ ORNICE V ROVINĚ</t>
  </si>
  <si>
    <t>V TL. 150 MM, MATERIÁL ZE STAVBY</t>
  </si>
  <si>
    <t>položka zahrnuje: 
nutné přemístění ornice z dočasných skládek vzdálených do 50m 
rozprostření ornice v předepsané tloušťce v rovině a ve svahu do 1:5</t>
  </si>
  <si>
    <t>22</t>
  </si>
  <si>
    <t>18241</t>
  </si>
  <si>
    <t>ZALOŽENÍ TRÁVNÍKU RUČNÍM VÝSEVEM</t>
  </si>
  <si>
    <t>M2</t>
  </si>
  <si>
    <t>digitálně odměřeno ze situace 
80,0m2=80,000 [A]m2</t>
  </si>
  <si>
    <t>Zahrnuje dodání předepsané travní směsi, její výsev na ornici, zalévání, první pokosení, to vše bez ohledu na sklon terénu</t>
  </si>
  <si>
    <t>Komunikace</t>
  </si>
  <si>
    <t>23</t>
  </si>
  <si>
    <t>561431</t>
  </si>
  <si>
    <t>KAMENIVO ZPEVNĚNÉ CEMENTEM TŘ. I TL. DO 150MM</t>
  </si>
  <si>
    <t>SC C8/10, TL. 130 MM</t>
  </si>
  <si>
    <t>digitálně odměřeno ze situace 
konstrukce vozovky: 42,0m2=42,000 [A]m2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</si>
  <si>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</si>
  <si>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24</t>
  </si>
  <si>
    <t>56334</t>
  </si>
  <si>
    <t>VOZOVKOVÉ VRSTVY ZE ŠTĚRKODRTI TL. DO 200MM</t>
  </si>
  <si>
    <t>ŠD, A, FR. 0-32 MM, TL. 200 MM</t>
  </si>
  <si>
    <t>digitálně odměřeno ze situace 
konstrukce vozovky: 42,0m2=42,000 [A]m2 
konstrukce chodníku a sjezdu: 518,0m2=518,000 [B]m2 
konstrukce chodníku - dlažba s reliéfním povrchem: 38,0m2=38,000 [C]m2 
konstrukce chodníku - hladká dlažba: 25,0m2=25,000 [D]m2 
dlažba chodníku a sjezdu - antracitový proužek: 14,0m2=14,000 [E]m2 
podkladní vrstva pro uložení silového kabelu do chodníku v ul. Brožíkova: 27,5m2=27,500 [F]m2 
Celkem: A+B+C+D+E+F=664,500 [G]m2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</si>
  <si>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</si>
  <si>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25</t>
  </si>
  <si>
    <t>567201</t>
  </si>
  <si>
    <t>VRSTVY PRO OBNOVU A OPRAVY Z MATERIÁLŮ STAB CEMENTEM</t>
  </si>
  <si>
    <t>POLOŽKA BUDE ČERPÁNA NA ŽÁDOST TDI</t>
  </si>
  <si>
    <t>digitálně odměřeno ze situace 
lokální oprava stmelené podkladní vrstvy - předpoklad tl. 100 mm: 380,0m2*0,1m=38,000 [A]m3</t>
  </si>
  <si>
    <t>26</t>
  </si>
  <si>
    <t>572123</t>
  </si>
  <si>
    <t>INFILTRAČNÍ POSTŘIK Z EMULZE DO 1,0KG/M2</t>
  </si>
  <si>
    <t>PI-C, MIN. 1,0 KG/M2</t>
  </si>
  <si>
    <t>digitálně odměřeno ze situace 
konstrukce vozovky: 42,0m2+380,0m2=422,000 [A]m2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</si>
  <si>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</si>
  <si>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27</t>
  </si>
  <si>
    <t>572213</t>
  </si>
  <si>
    <t>SPOJOVACÍ POSTŘIK Z EMULZE DO 0,5KG/M2</t>
  </si>
  <si>
    <t>PS-C, MIN. 0,4 KG/M2</t>
  </si>
  <si>
    <t>28</t>
  </si>
  <si>
    <t>574A34</t>
  </si>
  <si>
    <t>ASFALTOVÝ BETON PRO OBRUSNÉ VRSTVY ACO 11+, 11S TL. 40MM</t>
  </si>
  <si>
    <t>ACO 11+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</si>
  <si>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</si>
  <si>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29</t>
  </si>
  <si>
    <t>574A44</t>
  </si>
  <si>
    <t>ASFALTOVÝ BETON PRO OBRUSNÉ VRSTVY ACO 11+, 11S TL. 50MM</t>
  </si>
  <si>
    <t>digitálně odměřeno ze situace 
konstrukce vozovky: 380,0m2=380,000 [A]m2</t>
  </si>
  <si>
    <t>30</t>
  </si>
  <si>
    <t>574E66</t>
  </si>
  <si>
    <t>ASFALTOVÝ BETON PRO PODKLADNÍ VRSTVY ACP 16+, 16S TL. 70MM</t>
  </si>
  <si>
    <t>ACP16+</t>
  </si>
  <si>
    <t>31</t>
  </si>
  <si>
    <t>58251</t>
  </si>
  <si>
    <t>a</t>
  </si>
  <si>
    <t>DLÁŽDĚNÉ KRYTY Z BETONOVÝCH DLAŽDIC DO LOŽE Z KAMENIVA</t>
  </si>
  <si>
    <t>VČ. LOŽNÉ VRSTVY Z KAMENIVA FR. 2-4, 4-8 MM, TL. 40 MM</t>
  </si>
  <si>
    <t>digitálně odměřeno ze situace 
konstrukce chodníku a sjezdu: 518,0m2=518,000 [A]m2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</si>
  <si>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</si>
  <si>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32</t>
  </si>
  <si>
    <t>SVĚTLÁ HLADKÁ DLAŽBA TL. 80 MM, BEZ SRAŽENÝCH HRAN, DLE VYHLÁŠKY 398/2009 Sb., VČ. LOŽNÉ VRSTVY Z KAMENIVA FR. 2-4, 4-8 MM, TL. 40 MM</t>
  </si>
  <si>
    <t>digitálně odměřeno ze situace 
konstrukce chodníku - hladká dlažba: 25,0m2=25,000 [A]m2</t>
  </si>
  <si>
    <t>33</t>
  </si>
  <si>
    <t>BET. DLAŽBA TL. 80 MM, BARVA ANTRACIT, VČ. LOŽNÉ VRSTVY Z KAMENIVA FR. 2-4, 4-8 MM, TL. 40 MM</t>
  </si>
  <si>
    <t>digitálně odměřeno ze situace 
dlažba chodníku a sjezdu - antracitový proužek: 14,0m2=14,000 [A]m2</t>
  </si>
  <si>
    <t>34</t>
  </si>
  <si>
    <t>582612</t>
  </si>
  <si>
    <t>KRYTY Z BETON DLAŽDIC SE ZÁMKEM ŠEDÝCH TL 80MM DO LOŽE Z KAM</t>
  </si>
  <si>
    <t>DLAŽBA TVAR "ÍČKO", VČ. LOŽNÉ VRSTVY Z KAMENIVA FR. 2-4, 4-8 MM, TL. 40 MM</t>
  </si>
  <si>
    <t>digitálně odměřeno ze situace 
chodník v ul. Brožíkova - doplnění dlažby - předpoklad 15% z plochy: 52,0m2*0,15=7,800 [A]m2</t>
  </si>
  <si>
    <t>35</t>
  </si>
  <si>
    <t>58261B</t>
  </si>
  <si>
    <t>KRYTY Z BETON DLAŽDIC SE ZÁMKEM BAREV RELIÉF TL 80MM DO LOŽE Z KAM</t>
  </si>
  <si>
    <t>DLAŽBA ČERVENÁ, VČ. LOŽNÉ VRSTVY Z KAMENIVA FR. 2-4, 4-8 MM, TL. 40 MM</t>
  </si>
  <si>
    <t>digitálně odměřeno ze situace 
konstrukce chodníku - dlažba s reliéfním povrchem: 38,0m2=38,000 [A]m2</t>
  </si>
  <si>
    <t>36</t>
  </si>
  <si>
    <t>587206</t>
  </si>
  <si>
    <t>PŘEDLÁŽDĚNÍ KRYTU Z BETONOVÝCH DLAŽDIC SE ZÁMKEM</t>
  </si>
  <si>
    <t>PŘEDLÁŽDĚNÍ DLAŽBY TVAR "ÍČKO", DOPLNĚNÍ DLAŽBY UVEDENO V POL. Č. 582612, VČ. LOŽNÉ VRSTVY Z KAMENIVA FR. 2-4, 4-8 MM, TL. 40 MM</t>
  </si>
  <si>
    <t>digitálně odměřeno ze situace 
rozebrání betonové dlažby včetně ložní vrstvy v ul. Brožíkova: 52,0m2=52,000 [A]m2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</si>
  <si>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</si>
  <si>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37</t>
  </si>
  <si>
    <t>58920</t>
  </si>
  <si>
    <t>VÝPLŇ SPAR MODIFIKOVANÝM ASFALTEM</t>
  </si>
  <si>
    <t>PRACOVNÍ SPÁRY SE OŠETŘÍ DLE VL1 42-04 A TP 155, ŠÍŘKA MIN. 25 MM A TL. 12 MM</t>
  </si>
  <si>
    <t>pro pokládku kabelu VO do komunikace: 56,0m=56,000 [A]m 
podél silničních obrubníků: 286,0m=286,000 [B]m 
napojení na stávající kryt: 275,0m=275,000 [C]m 
Celkem: A+B+C=617,000 [D]m</t>
  </si>
  <si>
    <t>položka zahrnuje: 
- dodávku předepsaného materiálu 
- vyčištění a výplň spar tímto materiálem</t>
  </si>
  <si>
    <t>Přidružená stavební výroba</t>
  </si>
  <si>
    <t>38</t>
  </si>
  <si>
    <t>711507</t>
  </si>
  <si>
    <t>OCHRANA IZOLACE NA POVRCHU Z PE FÓLIE</t>
  </si>
  <si>
    <t>NOPOVÁ FÓLIE</t>
  </si>
  <si>
    <t>ochrana budov: 1,0m*165,0m=165,000 [A]m2</t>
  </si>
  <si>
    <t>položka zahrnuje: 
- dodání  předepsaného ochranného materiálu 
- zřízení ochrany izolace</t>
  </si>
  <si>
    <t>39</t>
  </si>
  <si>
    <t>711509</t>
  </si>
  <si>
    <t>OCHRANA IZOLACE NA POVRCHU TEXTILIÍ</t>
  </si>
  <si>
    <t>GEOTEXTILIE MIN. 300 G/M2</t>
  </si>
  <si>
    <t>Ostatní konstrukce a práce</t>
  </si>
  <si>
    <t>40</t>
  </si>
  <si>
    <t>914122</t>
  </si>
  <si>
    <t>DOPRAVNÍ ZNAČKY ZÁKLADNÍ VELIKOSTI OCELOVÉ FÓLIE TŘ 1 - MONTÁŽ S PŘEMÍSTĚNÍM</t>
  </si>
  <si>
    <t>KUS</t>
  </si>
  <si>
    <t>B2: 1ks=1,000 [A]ks 
IP 11c: 2ks=2,000 [B]ks 
IP 12 + E13: 2ks+2ks=4,000 [C]ks 
IP11c + E8c: 1ks+1ks=2,000 [D]ks 
IP11c + E8a: 1ks+1ks=2,000 [E]ks 
IP 12 + E13 + E13: 1ks+1ks+1ks=3,000 [F]ks 
IP 10a: 1ks=1,000 [G]ks 
P2: 1ks=1,000 [H]ks 
Celkem: A+B+C+D+E+F+G+H=16,000 [I]ks</t>
  </si>
  <si>
    <t>položka zahrnuje: 
- dopravu demontované značky z dočasné skládky 
- osazení a montáž značky na místě určeném projektem 
- nutnou opravu poškozených částí 
nezahrnuje dodávku značky</t>
  </si>
  <si>
    <t>41</t>
  </si>
  <si>
    <t>914123</t>
  </si>
  <si>
    <t>DOPRAVNÍ ZNAČKY ZÁKLADNÍ VELIKOSTI OCELOVÉ FÓLIE TŘ 1 - DEMONTÁŽ</t>
  </si>
  <si>
    <t>DEMONTÁŽ S OPĚTOVNÝM UMÍSTĚNÍM NA NOVÉ SLOUPKY</t>
  </si>
  <si>
    <t>Položka zahrnuje odstranění, demontáž a odklizení materiálu s odvozem na předepsané místo</t>
  </si>
  <si>
    <t>42</t>
  </si>
  <si>
    <t>914911</t>
  </si>
  <si>
    <t>SLOUPKY A STOJKY DOPRAVNÍCH ZNAČEK Z OCEL TRUBEK SE ZABETONOVÁNÍM - DODÁVKA A MONTÁŽ</t>
  </si>
  <si>
    <t>sloupky pro 
B2: 1ks=1,000 [A]ks 
IP 11c: 2ks=2,000 [B]ks 
IP 12 + E13: 2ks=2,000 [C]ks 
IP11c + E8c: 1ks=1,000 [D]ks 
IP11c + E8a: 1ks=1,000 [E]ks 
IP 12 + E13 + E13: 1ks=1,000 [F]ks 
IP 10a: 1ks=1,000 [G]ks 
P2: 1ks=1,000 [H]ks 
Celkem: A+B+C+D+E+F+G+H=10,000 [I]ks</t>
  </si>
  <si>
    <t>položka zahrnuje: 
- sloupky a upevňovací zařízení včetně jejich osazení (betonová patka, zemní práce)</t>
  </si>
  <si>
    <t>43</t>
  </si>
  <si>
    <t>914913</t>
  </si>
  <si>
    <t>SLOUPKY A STOJKY DZ Z OCEL TRUBEK ZABETON DEMONTÁŽ</t>
  </si>
  <si>
    <t>VČ. ODVOZU KOVOVÝCH ČÁSTÍ NA MÍSTO URČENÉ INVESTOREM (PŘEDPOKLAD DO 20 KM),  
VČ. ODVOZU BETONU DO RECYKLAČNÍHO STŘEDISKA, VČ. POPLATKU</t>
  </si>
  <si>
    <t>sloupky pro 
IP 11c: 2ks=2,000 [A]ks 
IP 12 + E13: 2ks=2,000 [B]ks 
IP11c + E8c: 1ks=1,000 [C]ks 
IP11c + E8a: 1ks=1,000 [D]ks 
IP 12 + E13 + E13: 1ks=1,000 [E]ks 
IP 10a: 1ks=1,000 [F]ks 
P2: 1ks=1,000 [G]ks 
Celkem: A+B+C+D+E+F+G=9,000 [H]ks</t>
  </si>
  <si>
    <t>44</t>
  </si>
  <si>
    <t>917211</t>
  </si>
  <si>
    <t>ZÁHONOVÉ OBRUBY Z BETONOVÝCH OBRUBNÍKŮ ŠÍŘ 50MM</t>
  </si>
  <si>
    <t>OBRUBNÍK 50/250/1000 MM DO BET. LOŽE C20/25nXF3, VČ. SPÁROVÁNÍ CEM. MALTOU MC25 XF4</t>
  </si>
  <si>
    <t>digitálně odměřeno ze situace: 67,0m=67,000 [A]m</t>
  </si>
  <si>
    <t>Položka zahrnuje: 
dodání a pokládku betonových obrubníků o rozměrech předepsaných zadávací dokumentací 
betonové lože i boční betonovou opěrku.</t>
  </si>
  <si>
    <t>45</t>
  </si>
  <si>
    <t>917224</t>
  </si>
  <si>
    <t>SILNIČNÍ A CHODNÍKOVÉ OBRUBY Z BETONOVÝCH OBRUBNÍKŮ ŠÍŘ 150MM</t>
  </si>
  <si>
    <t>OBRUBNÍK 150/250/1000 MM DO BET. LOŽE C20/25nXF3, VČ. SPÁROVÁNÍ CEM. MALTOU MC25 XF4</t>
  </si>
  <si>
    <t>digitálně odměřeno ze situace: 189,5m=189,500 [A]m</t>
  </si>
  <si>
    <t>46</t>
  </si>
  <si>
    <t>PŘECHODOVÝ OBRUBNÍK 250-150/150/1000 MM DO BET. LOŽE C20/25nXF3, VČ. SPÁROVÁNÍ CEM. MALTOU MC25 XF4</t>
  </si>
  <si>
    <t>digitálně odměřeno ze situace: 16,0m=16,000 [A]m</t>
  </si>
  <si>
    <t>47</t>
  </si>
  <si>
    <t>NÁJEZDOVÝ OBRUBNÍK 150/150/1000 MM DO BET. LOŽE C20/25nXF3, VČ. SPÁROVÁNÍ CEM. MALTOU MC25 XF4</t>
  </si>
  <si>
    <t>digitálně odměřeno ze situace: 80,5m=80,500 [A]m</t>
  </si>
  <si>
    <t>48</t>
  </si>
  <si>
    <t>919111</t>
  </si>
  <si>
    <t>ŘEZÁNÍ ASFALTOVÉHO KRYTU VOZOVEK TL DO 50MM</t>
  </si>
  <si>
    <t>digitálně odměřeno ze situace 
vozovka: 56,0m+275,0m=331,000 [A]m 
pro pokládku kabelu VO do komunikace: 56,0m=56,000 [B]m 
Celkem: A+B=387,000 [C]m</t>
  </si>
  <si>
    <t>položka zahrnuje řezání vozovkové vrstvy v předepsané tloušťce, včetně spotřeby vody</t>
  </si>
  <si>
    <t>SO 401</t>
  </si>
  <si>
    <t>VEŘEJNÉ OSVĚTLENÍ</t>
  </si>
  <si>
    <t>VÝKOPEK, POPLATEK ZA ULOŽENÍ MATERIÁLU NA RECYKLAČNÍ STŘEDISKO</t>
  </si>
  <si>
    <t>z pol. č. 17120: 35,745m3*1,8t/m3=64,341 [A]t</t>
  </si>
  <si>
    <t>z pol. č. 96615: 7,0m3*2,4/m3=16,800 [A]t</t>
  </si>
  <si>
    <t>GEODETICKÉ PRÁCE BĚHEM VÝSTAVBY A GEOMETRICKÝ PLÁN SKUTEČNÉHO PROVEDENÍ STAVBY</t>
  </si>
  <si>
    <t>02950</t>
  </si>
  <si>
    <t>OSTATNÍ POŽADAVKY - POSUDKY, KONTROLY, REVIZNÍ ZPRÁVY</t>
  </si>
  <si>
    <t>VÝCHOZÍ REVIZE + REVIZE PO SKONČENÍ MONTÁŽE NOVÝCH LAMP</t>
  </si>
  <si>
    <t>13173</t>
  </si>
  <si>
    <t>HLOUBENÍ JAM ZAPAŽ I NEPAŽ TŘ. I</t>
  </si>
  <si>
    <t>VČ. NALOŽENÍ A ODVOZU DO RECYKLAČNÍHO STŘEDISKA, POPLATEK UVEDEN V POLOŽCE 014102.a</t>
  </si>
  <si>
    <t>výkop jámy pro stožár: 0,5m3*8ks=4,000 [A]m3 
výkop jámy pro spojku NN: 1,5m3=1,500 [B]m3 
Celkem: A+B=5,500 [C]m3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</si>
  <si>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</si>
  <si>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</t>
  </si>
  <si>
    <t>HLOUBENÍ RÝH ŠÍŘ DO 2M PAŽ I NEPAŽ TŘ. I</t>
  </si>
  <si>
    <t>výkop kabelové rýhy chodník 35 x 50 cm ručně (30 cm provedeno v rámci chodníku - SO 101) 
ulice Brožíkova u školy: 0,35m*0,2m*28,0m=1,960 [A]m3 
ullice Škroupova: 0,35m*0,2m*132,0m=9,240 [B]m3 
ullice Škroupova: 0,35m*0,2m*63,0m=4,410 [C]m3 
výkop kabelové rýhy vjezd na pozemky 35 x 80 cm ručně  (30 cm provedeno v rámci chodníku - SO 101) 
ulice Škroupova: 0,35m*0,5m*28,0m=4,900 [D]m3 
výkop kabelové rýhy vozovka 50 x 120 cm ručně  (45 cm provedeno v rámci chodníku - SO 101) 
ulice Brožíkova u školy: 0,5m*0,75m*8,0m=3,000 [E]m3 
ulice Škroupova: 0,5m*0,75m*11,0m=4,125 [F]m3 
výkop rýhy 10 x 10 cm pro uzemnění: 0,1m*0,1m*(222,0m+39,0m)=2,610 [G]m3 
Celkem: A+B+C+D+E+F+G=30,245 [H]m3</t>
  </si>
  <si>
    <t>17120</t>
  </si>
  <si>
    <t>ULOŽENÍ SYPANINY DO NÁSYPŮ A NA SKLÁDKY BEZ ZHUTNĚNÍ</t>
  </si>
  <si>
    <t>RECYKLAČNÍ STŘEDISKO</t>
  </si>
  <si>
    <t>uložení zeminy do recyklačního střediska  
z pol. č. 13173: 5,5m3=5,500 [A]m3 
z pol. č. 13273: 30,245m3=30,245 [B]m3 
Celkem: A+B=35,745 [C]m3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</si>
  <si>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</si>
  <si>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</si>
  <si>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</si>
  <si>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</si>
  <si>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Základy</t>
  </si>
  <si>
    <t>272313</t>
  </si>
  <si>
    <t>ZÁKLADY Z PROSTÉHO BETONU DO C16/20 (B20)</t>
  </si>
  <si>
    <t>VČ. DLAŽDICE 300 X 300 MM (8 KS) V PATĚ POUZDRA</t>
  </si>
  <si>
    <t>bet. základ s otvorem pro stožár: 0,5m3*8ks=4,000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</si>
  <si>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</si>
  <si>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Vodorovné konstrukce</t>
  </si>
  <si>
    <t>451312</t>
  </si>
  <si>
    <t>PODKLADNÍ A VÝPLŇOVÉ VRSTVY Z PROSTÉHO BETONU C12/15</t>
  </si>
  <si>
    <t>bet lože tl. 100 mm 
ul. Škroupova - chodník: 0,5m*0,1m*11,0m=0,550 [A]m3 
ul. Škroupova - vjezd na pozemky: 0,35m*0,1m*28,0m=0,980 [B]m3 
Celkem: A+B=1,530 [C]m3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</si>
  <si>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</si>
  <si>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45157</t>
  </si>
  <si>
    <t>PODKLADNÍ A VÝPLŇOVÉ VRSTVY Z KAMENIVA TĚŽENÉHO</t>
  </si>
  <si>
    <t>pískové lože - tl. 100 mm 
ul. Brožíkova u školy - chodník: 0,35m*0,1m*28,0m=0,980 [A]m3 
ul. Škroupova - vozovka: 0,35m*0,1m*132,0m=4,620 [B]m3 
ul. Škroupova - chodník: 0,35m*0,1m*63,0m=2,205 [C]m3 
Celkem: A+B+C=7,805 [D]m3</t>
  </si>
  <si>
    <t>položka zahrnuje dodávku předepsaného kameniva, mimostaveništní a vnitrostaveništní dopravu a jeho uložení 
není-li v zadávací dokumentaci uvedeno jinak, jedná se o nakupovaný materiál</t>
  </si>
  <si>
    <t>Úpravy povrchů, podlahy, výplně otvorů</t>
  </si>
  <si>
    <t>62444</t>
  </si>
  <si>
    <t>ÚPRAVA POVRCHŮ VNĚJŠ KONSTR ZDĚNÝCH OMÍTKOU ŠTUKOVOU</t>
  </si>
  <si>
    <t>obnova omítky po drážce pro kabel 
napojovací bod škola v ul. Brožíkova: 1,0m2=1,000 [A]m2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</si>
  <si>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</si>
  <si>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701001</t>
  </si>
  <si>
    <t>OZNAČOVACÍ ŠTÍTEK KABELOVÉHO VEDENÍ, SPOJKY NEBO KABELOVÉ SKŘÍNĚ (VČETNĚ OBJÍMKY)</t>
  </si>
  <si>
    <t>popis skříně popisovačem: 1ks=1,000 [A]ks 
popis nového kabelu ve skříni: 1ks=1,000 [B]ks 
popis kabelů ve stožárových svorkovnicích: 15ks=15,000 [C]ks 
Celkem: A+B+C=17,000 [D]ks</t>
  </si>
  <si>
    <t>1. Položka obsahuje:  
 – pomocné mechanismy  
2. Položka neobsahuje:  
 X  
3. Způsob měření:  
Měří se plocha v metrech čtverečných.</t>
  </si>
  <si>
    <t>702211</t>
  </si>
  <si>
    <t>KABELOVÁ CHRÁNIČKA ZEMNÍ DN DO 100 MM</t>
  </si>
  <si>
    <t>KORUGOVANÁ TRUBKA DN 63 MM</t>
  </si>
  <si>
    <t>ulice Škroupova - chodník: 8,0m+11,0m=19,000 [A]m 
ulice Škroupova - vozovka: 132,0m=132,000 [B]m 
ulice Škroupova - vjezd na pozemky: 28,0m=28,000 [C]m 
Celkem: A+B+C=179,000 [D]m</t>
  </si>
  <si>
    <t>1. Položka obsahuje: 
– přípravu podkladu pro osazení 
2. Položka neobsahuje: 
 X 
3. Způsob měření: 
Měří se metr délkový.</t>
  </si>
  <si>
    <t>702311</t>
  </si>
  <si>
    <t>ZAKRYTÍ KABELŮ VÝSTRAŽNOU FÓLIÍ ŠÍŘKY DO 20 CM</t>
  </si>
  <si>
    <t>FÓLIE ČERVENÉ BARVY</t>
  </si>
  <si>
    <t>výstražná fólie šířky 125 mm  
ulice Brožíkova u školy - chodník: 28,0m=28,000 [A]m 
ulice Škroupova - chodník: 8,0m+11,0m=19,000 [B]m 
ulice Škroupova - vozovka:132,0m=132,000 [C]m 
ulice Škroupova - vjezd na pozemky: 91,0m=91,000 [D]m 
Celkem: A+B+C+D=270,000 [E]m</t>
  </si>
  <si>
    <t>741911</t>
  </si>
  <si>
    <t>UZEMŇOVACÍ VODIČ V ZEMI FEZN DO 120 MM2</t>
  </si>
  <si>
    <t>ZEMNÍCÍ PÁSKA, VČ. PŘECHODU ZEMNÍCÍ PÁSKY VZDUCH - ZEMĚ 8 KS 
VČ. NÁTĚRU GUMOASFALTEM - 4,0 M 
VČ. VYRAŽENÍ HODNOTY DO ZEMNÍCÍ PÁSKY - 16 KS</t>
  </si>
  <si>
    <t>261,0m=261,000 [A]m</t>
  </si>
  <si>
    <t>1. Položka obsahuje: 
 – přípravu podkladu pro osazení 
 – měření, dělení, spojování, tvarování 
 – ochranný nátěr spojů a při průchodu vodiče nad terén apod. dle příslušných norem 
2. Položka neobsahuje: 
 – zemní práce 
 – ochranu vodiče - chráničky apod. 
3. Způsob měření: 
Měří se metr délkový.</t>
  </si>
  <si>
    <t>742H12</t>
  </si>
  <si>
    <t>KABEL NN ČTYŘ- A PĚTIŽÍLOVÝ CU S PLASTOVOU IZOLACÍ OD 4 DO 16 MM2</t>
  </si>
  <si>
    <t>KABEL CYKY 4 X 16 MM2</t>
  </si>
  <si>
    <t>295,0m=295,000 [A]m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</si>
  <si>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</si>
  <si>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742L23</t>
  </si>
  <si>
    <t>UKONČENÍ DVOU AŽ PĚTIŽÍLOVÉHO KABELU KABELOVOU SPOJKOU OD 25 DO 50 MM2</t>
  </si>
  <si>
    <t>ukončení kabelu do 16 mm2: 1ks=1,000 [A]ks 
spojka pro CYKY 4 x 16: 1ks=1,000 [B]ks 
Celkem: A+B=2,000 [C]ks</t>
  </si>
  <si>
    <t>1. Položka obsahuje: 
 – všechny práce spojené s úpravou kabelů pro montáž včetně veškerého příslušentsví 
2. Položka neobsahuje: 
 X 
3. Způsob měření: 
Udává se počet kusů kompletní konstrukce nebo práce.</t>
  </si>
  <si>
    <t>742Z11</t>
  </si>
  <si>
    <t>DEMONTÁŽ SLOUPU/STOŽÁRU NN VČETNĚ VEŠKERÉ VÝSTROJE</t>
  </si>
  <si>
    <t>8ks=8,000 [A]ks</t>
  </si>
  <si>
    <t>1. Položka obsahuje: 
 – veškeré práce a materiál obsažený v názvu položky 
2. Položka neobsahuje: 
 X 
3. Způsob měření: 
Udává se počet kusů kompletní konstrukce nebo práce.</t>
  </si>
  <si>
    <t>742Z23</t>
  </si>
  <si>
    <t>DEMONTÁŽ KABELOVÉHO VEDENÍ NN</t>
  </si>
  <si>
    <t>VČETNĚ ODVOZU A EKOLOGICKÉ LIKVIDACE, VČ. UKONČENÍ KABELU</t>
  </si>
  <si>
    <t>2,0m=2,000 [A]m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</si>
  <si>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Měří se metr délkový.</t>
  </si>
  <si>
    <t>743122</t>
  </si>
  <si>
    <t>OSVĚTLOVACÍ STOŽÁR  PEVNÝ ŽÁROVĚ ZINKOVANÝ DÉLKY PŘES 6,5 DO 12 M</t>
  </si>
  <si>
    <t>STOŽÁR BEZPATICOVÝ TŘÍSTUPŇOVÝ DL. 9,0 M, VETKNUTÍ DO ZEMĚ 1,0 M, VČETNĚ POUZDRA V ZÁKLADU STOŽÁRU, VČETNĚ SVORKOVNICE A ELEKTROINSTALACE CYKY 5 X 1,5 MM2</t>
  </si>
  <si>
    <t>1. Položka obsahuje: 
 – základovou konstrukci a veškeré příslušenství 
 – připojovací svorkovnici ve třídě izolace II ( pro 2x svítidlo ) a kabelové vedení ke svítidlům 
 – uzavírací nátěr, technický popis viz. projektová dokumentace 
2. Položka neobsahuje: 
 – zemní práce,  betonový základ, svítidlo, výložník 
3. Způsob měření: 
Udává se počet kusů kompletní konstrukce nebo práce.</t>
  </si>
  <si>
    <t>743322</t>
  </si>
  <si>
    <t>VÝLOŽNÍK PRO MONTÁŽ SVÍTIDLA NA STOŽÁR DVOURAMENNÝ DÉLKA VYLOŽENÍ PŘES 1 DO 2 M</t>
  </si>
  <si>
    <t>výložník pro dvě svítidla: 1ks=1,000 [A]ks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</si>
  <si>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</si>
  <si>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743554</t>
  </si>
  <si>
    <t>SVÍTIDLO VENKOVNÍ VŠEOBECNÉ LED, MIN. IP 44, PŘES 45 W</t>
  </si>
  <si>
    <t>MIN. IP 66</t>
  </si>
  <si>
    <t>9ks=9,000 [A]ks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</si>
  <si>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</si>
  <si>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Potrubí</t>
  </si>
  <si>
    <t>87615</t>
  </si>
  <si>
    <t>CHRÁNIČKY Z TRUB PLAST DN DO 50MM</t>
  </si>
  <si>
    <t>D 48 MM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</si>
  <si>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</si>
  <si>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96615</t>
  </si>
  <si>
    <t>BOURÁNÍ KONSTRUKCÍ Z PROSTÉHO BETONU</t>
  </si>
  <si>
    <t>VČ. NALOŽENÍ, ODVOZU A ULOŽENÍ DO RECYKLAČNÍHO STŘEDISKA, POPLATEK UVEDEN V POLOŽCE 014102.c</t>
  </si>
  <si>
    <t>bourání betonu: 7,0m3=7,000 [A]m3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</si>
  <si>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</si>
  <si>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96813</t>
  </si>
  <si>
    <t>VYSEKÁNÍ OTVORŮ, KAPES, RÝH V CIHELNÉM ZDIVU</t>
  </si>
  <si>
    <t>VČETNĚ LIKVIDACE ODPADU</t>
  </si>
  <si>
    <t>vysekání drážky pro trubku D48 
3,14*0,024m*0,024m*2,0m=0,004 [A]m3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</si>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</sst>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SUM(C10:C11)</f>
      </c>
      <c s="1"/>
      <c s="1"/>
    </row>
    <row r="7" spans="1:5" ht="12.75" customHeight="1">
      <c r="A7" s="1"/>
      <c s="4" t="s">
        <v>4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285</v>
      </c>
      <c s="20" t="s">
        <v>286</v>
      </c>
      <c s="21">
        <f>'SO 401'!I3</f>
      </c>
      <c s="21">
        <f>'SO 401'!O2</f>
      </c>
      <c s="21">
        <f>C11+D11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0+O8+O49+O98+O159+O168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0+I8+I49+I98+I159+I168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</f>
      </c>
      <c>
        <f>0+O9+O13+O17+O21+O25+O29+O33+O37+O41+O45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55.44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38.25">
      <c r="A11" s="37" t="s">
        <v>51</v>
      </c>
      <c r="E11" s="38" t="s">
        <v>52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45</v>
      </c>
      <c s="25" t="s">
        <v>55</v>
      </c>
      <c s="30" t="s">
        <v>47</v>
      </c>
      <c s="31" t="s">
        <v>48</v>
      </c>
      <c s="32">
        <v>69.762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38.25">
      <c r="A15" s="37" t="s">
        <v>51</v>
      </c>
      <c r="E15" s="38" t="s">
        <v>57</v>
      </c>
    </row>
    <row r="16" spans="1:5" ht="25.5">
      <c r="A16" t="s">
        <v>53</v>
      </c>
      <c r="E16" s="36" t="s">
        <v>54</v>
      </c>
    </row>
    <row r="17" spans="1:16" ht="12.75">
      <c r="A17" s="25" t="s">
        <v>44</v>
      </c>
      <c s="29" t="s">
        <v>21</v>
      </c>
      <c s="29" t="s">
        <v>45</v>
      </c>
      <c s="25" t="s">
        <v>58</v>
      </c>
      <c s="30" t="s">
        <v>47</v>
      </c>
      <c s="31" t="s">
        <v>48</v>
      </c>
      <c s="32">
        <v>348.975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25.5">
      <c r="A18" s="35" t="s">
        <v>49</v>
      </c>
      <c r="E18" s="36" t="s">
        <v>59</v>
      </c>
    </row>
    <row r="19" spans="1:5" ht="12.75">
      <c r="A19" s="37" t="s">
        <v>51</v>
      </c>
      <c r="E19" s="38" t="s">
        <v>60</v>
      </c>
    </row>
    <row r="20" spans="1:5" ht="25.5">
      <c r="A20" t="s">
        <v>53</v>
      </c>
      <c r="E20" s="36" t="s">
        <v>54</v>
      </c>
    </row>
    <row r="21" spans="1:16" ht="12.75">
      <c r="A21" s="25" t="s">
        <v>44</v>
      </c>
      <c s="29" t="s">
        <v>32</v>
      </c>
      <c s="29" t="s">
        <v>45</v>
      </c>
      <c s="25" t="s">
        <v>61</v>
      </c>
      <c s="30" t="s">
        <v>47</v>
      </c>
      <c s="31" t="s">
        <v>48</v>
      </c>
      <c s="32">
        <v>18.48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25.5">
      <c r="A22" s="35" t="s">
        <v>49</v>
      </c>
      <c r="E22" s="36" t="s">
        <v>62</v>
      </c>
    </row>
    <row r="23" spans="1:5" ht="12.75">
      <c r="A23" s="37" t="s">
        <v>51</v>
      </c>
      <c r="E23" s="38" t="s">
        <v>63</v>
      </c>
    </row>
    <row r="24" spans="1:5" ht="25.5">
      <c r="A24" t="s">
        <v>53</v>
      </c>
      <c r="E24" s="36" t="s">
        <v>54</v>
      </c>
    </row>
    <row r="25" spans="1:16" ht="12.75">
      <c r="A25" s="25" t="s">
        <v>44</v>
      </c>
      <c s="29" t="s">
        <v>34</v>
      </c>
      <c s="29" t="s">
        <v>64</v>
      </c>
      <c s="25" t="s">
        <v>65</v>
      </c>
      <c s="30" t="s">
        <v>66</v>
      </c>
      <c s="31" t="s">
        <v>67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25.5">
      <c r="A26" s="35" t="s">
        <v>49</v>
      </c>
      <c r="E26" s="36" t="s">
        <v>68</v>
      </c>
    </row>
    <row r="27" spans="1:5" ht="12.75">
      <c r="A27" s="37" t="s">
        <v>51</v>
      </c>
      <c r="E27" s="38" t="s">
        <v>65</v>
      </c>
    </row>
    <row r="28" spans="1:5" ht="12.75">
      <c r="A28" t="s">
        <v>53</v>
      </c>
      <c r="E28" s="36" t="s">
        <v>69</v>
      </c>
    </row>
    <row r="29" spans="1:16" ht="12.75">
      <c r="A29" s="25" t="s">
        <v>44</v>
      </c>
      <c s="29" t="s">
        <v>36</v>
      </c>
      <c s="29" t="s">
        <v>70</v>
      </c>
      <c s="25" t="s">
        <v>65</v>
      </c>
      <c s="30" t="s">
        <v>71</v>
      </c>
      <c s="31" t="s">
        <v>67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38.25">
      <c r="A30" s="35" t="s">
        <v>49</v>
      </c>
      <c r="E30" s="36" t="s">
        <v>72</v>
      </c>
    </row>
    <row r="31" spans="1:5" ht="12.75">
      <c r="A31" s="37" t="s">
        <v>51</v>
      </c>
      <c r="E31" s="38" t="s">
        <v>65</v>
      </c>
    </row>
    <row r="32" spans="1:5" ht="12.75">
      <c r="A32" t="s">
        <v>53</v>
      </c>
      <c r="E32" s="36" t="s">
        <v>69</v>
      </c>
    </row>
    <row r="33" spans="1:16" ht="12.75">
      <c r="A33" s="25" t="s">
        <v>44</v>
      </c>
      <c s="29" t="s">
        <v>73</v>
      </c>
      <c s="29" t="s">
        <v>74</v>
      </c>
      <c s="25" t="s">
        <v>65</v>
      </c>
      <c s="30" t="s">
        <v>75</v>
      </c>
      <c s="31" t="s">
        <v>67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76</v>
      </c>
    </row>
    <row r="35" spans="1:5" ht="12.75">
      <c r="A35" s="37" t="s">
        <v>51</v>
      </c>
      <c r="E35" s="38" t="s">
        <v>65</v>
      </c>
    </row>
    <row r="36" spans="1:5" ht="12.75">
      <c r="A36" t="s">
        <v>53</v>
      </c>
      <c r="E36" s="36" t="s">
        <v>77</v>
      </c>
    </row>
    <row r="37" spans="1:16" ht="12.75">
      <c r="A37" s="25" t="s">
        <v>44</v>
      </c>
      <c s="29" t="s">
        <v>78</v>
      </c>
      <c s="29" t="s">
        <v>79</v>
      </c>
      <c s="25" t="s">
        <v>65</v>
      </c>
      <c s="30" t="s">
        <v>80</v>
      </c>
      <c s="31" t="s">
        <v>67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81</v>
      </c>
    </row>
    <row r="39" spans="1:5" ht="12.75">
      <c r="A39" s="37" t="s">
        <v>51</v>
      </c>
      <c r="E39" s="38" t="s">
        <v>65</v>
      </c>
    </row>
    <row r="40" spans="1:5" ht="12.75">
      <c r="A40" t="s">
        <v>53</v>
      </c>
      <c r="E40" s="36" t="s">
        <v>77</v>
      </c>
    </row>
    <row r="41" spans="1:16" ht="12.75">
      <c r="A41" s="25" t="s">
        <v>44</v>
      </c>
      <c s="29" t="s">
        <v>39</v>
      </c>
      <c s="29" t="s">
        <v>82</v>
      </c>
      <c s="25" t="s">
        <v>65</v>
      </c>
      <c s="30" t="s">
        <v>83</v>
      </c>
      <c s="31" t="s">
        <v>67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84</v>
      </c>
    </row>
    <row r="43" spans="1:5" ht="12.75">
      <c r="A43" s="37" t="s">
        <v>51</v>
      </c>
      <c r="E43" s="38" t="s">
        <v>65</v>
      </c>
    </row>
    <row r="44" spans="1:5" ht="12.75">
      <c r="A44" t="s">
        <v>53</v>
      </c>
      <c r="E44" s="36" t="s">
        <v>77</v>
      </c>
    </row>
    <row r="45" spans="1:16" ht="12.75">
      <c r="A45" s="25" t="s">
        <v>44</v>
      </c>
      <c s="29" t="s">
        <v>41</v>
      </c>
      <c s="29" t="s">
        <v>85</v>
      </c>
      <c s="25" t="s">
        <v>65</v>
      </c>
      <c s="30" t="s">
        <v>86</v>
      </c>
      <c s="31" t="s">
        <v>67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87</v>
      </c>
    </row>
    <row r="47" spans="1:5" ht="12.75">
      <c r="A47" s="37" t="s">
        <v>51</v>
      </c>
      <c r="E47" s="38" t="s">
        <v>65</v>
      </c>
    </row>
    <row r="48" spans="1:5" ht="76.5">
      <c r="A48" t="s">
        <v>53</v>
      </c>
      <c r="E48" s="36" t="s">
        <v>88</v>
      </c>
    </row>
    <row r="49" spans="1:18" ht="12.75" customHeight="1">
      <c r="A49" s="6" t="s">
        <v>42</v>
      </c>
      <c s="6"/>
      <c s="40" t="s">
        <v>28</v>
      </c>
      <c s="6"/>
      <c s="27" t="s">
        <v>89</v>
      </c>
      <c s="6"/>
      <c s="6"/>
      <c s="6"/>
      <c s="41">
        <f>0+Q49</f>
      </c>
      <c r="O49">
        <f>0+R49</f>
      </c>
      <c r="Q49">
        <f>0+I50+I54+I58+I62+I66+I70+I74+I78+I82+I86+I90+I94</f>
      </c>
      <c>
        <f>0+O50+O54+O58+O62+O66+O70+O74+O78+O82+O86+O90+O94</f>
      </c>
    </row>
    <row r="50" spans="1:16" ht="12.75">
      <c r="A50" s="25" t="s">
        <v>44</v>
      </c>
      <c s="29" t="s">
        <v>90</v>
      </c>
      <c s="29" t="s">
        <v>91</v>
      </c>
      <c s="25" t="s">
        <v>65</v>
      </c>
      <c s="30" t="s">
        <v>92</v>
      </c>
      <c s="31" t="s">
        <v>93</v>
      </c>
      <c s="32">
        <v>6.2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25.5">
      <c r="A51" s="35" t="s">
        <v>49</v>
      </c>
      <c r="E51" s="36" t="s">
        <v>94</v>
      </c>
    </row>
    <row r="52" spans="1:5" ht="76.5">
      <c r="A52" s="37" t="s">
        <v>51</v>
      </c>
      <c r="E52" s="38" t="s">
        <v>95</v>
      </c>
    </row>
    <row r="53" spans="1:5" ht="63.75">
      <c r="A53" t="s">
        <v>53</v>
      </c>
      <c r="E53" s="36" t="s">
        <v>96</v>
      </c>
    </row>
    <row r="54" spans="1:16" ht="12.75">
      <c r="A54" s="25" t="s">
        <v>44</v>
      </c>
      <c s="29" t="s">
        <v>97</v>
      </c>
      <c s="29" t="s">
        <v>98</v>
      </c>
      <c s="25" t="s">
        <v>65</v>
      </c>
      <c s="30" t="s">
        <v>99</v>
      </c>
      <c s="31" t="s">
        <v>93</v>
      </c>
      <c s="32">
        <v>1.2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12.75">
      <c r="A55" s="35" t="s">
        <v>49</v>
      </c>
      <c r="E55" s="36" t="s">
        <v>100</v>
      </c>
    </row>
    <row r="56" spans="1:5" ht="25.5">
      <c r="A56" s="37" t="s">
        <v>51</v>
      </c>
      <c r="E56" s="38" t="s">
        <v>101</v>
      </c>
    </row>
    <row r="57" spans="1:5" ht="63.75">
      <c r="A57" t="s">
        <v>53</v>
      </c>
      <c r="E57" s="36" t="s">
        <v>96</v>
      </c>
    </row>
    <row r="58" spans="1:16" ht="12.75">
      <c r="A58" s="25" t="s">
        <v>44</v>
      </c>
      <c s="29" t="s">
        <v>102</v>
      </c>
      <c s="29" t="s">
        <v>103</v>
      </c>
      <c s="25" t="s">
        <v>65</v>
      </c>
      <c s="30" t="s">
        <v>104</v>
      </c>
      <c s="31" t="s">
        <v>93</v>
      </c>
      <c s="32">
        <v>29.16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25.5">
      <c r="A59" s="35" t="s">
        <v>49</v>
      </c>
      <c r="E59" s="36" t="s">
        <v>105</v>
      </c>
    </row>
    <row r="60" spans="1:5" ht="25.5">
      <c r="A60" s="37" t="s">
        <v>51</v>
      </c>
      <c r="E60" s="38" t="s">
        <v>106</v>
      </c>
    </row>
    <row r="61" spans="1:5" ht="63.75">
      <c r="A61" t="s">
        <v>53</v>
      </c>
      <c r="E61" s="36" t="s">
        <v>96</v>
      </c>
    </row>
    <row r="62" spans="1:16" ht="25.5">
      <c r="A62" s="25" t="s">
        <v>44</v>
      </c>
      <c s="29" t="s">
        <v>107</v>
      </c>
      <c s="29" t="s">
        <v>108</v>
      </c>
      <c s="25" t="s">
        <v>65</v>
      </c>
      <c s="30" t="s">
        <v>109</v>
      </c>
      <c s="31" t="s">
        <v>93</v>
      </c>
      <c s="32">
        <v>158.625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110</v>
      </c>
    </row>
    <row r="64" spans="1:5" ht="165.75">
      <c r="A64" s="37" t="s">
        <v>51</v>
      </c>
      <c r="E64" s="38" t="s">
        <v>111</v>
      </c>
    </row>
    <row r="65" spans="1:5" ht="63.75">
      <c r="A65" t="s">
        <v>53</v>
      </c>
      <c r="E65" s="36" t="s">
        <v>96</v>
      </c>
    </row>
    <row r="66" spans="1:16" ht="12.75">
      <c r="A66" s="25" t="s">
        <v>44</v>
      </c>
      <c s="29" t="s">
        <v>112</v>
      </c>
      <c s="29" t="s">
        <v>113</v>
      </c>
      <c s="25" t="s">
        <v>65</v>
      </c>
      <c s="30" t="s">
        <v>114</v>
      </c>
      <c s="31" t="s">
        <v>93</v>
      </c>
      <c s="32">
        <v>8.4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115</v>
      </c>
    </row>
    <row r="68" spans="1:5" ht="38.25">
      <c r="A68" s="37" t="s">
        <v>51</v>
      </c>
      <c r="E68" s="38" t="s">
        <v>116</v>
      </c>
    </row>
    <row r="69" spans="1:5" ht="63.75">
      <c r="A69" t="s">
        <v>53</v>
      </c>
      <c r="E69" s="36" t="s">
        <v>96</v>
      </c>
    </row>
    <row r="70" spans="1:16" ht="12.75">
      <c r="A70" s="25" t="s">
        <v>44</v>
      </c>
      <c s="29" t="s">
        <v>117</v>
      </c>
      <c s="29" t="s">
        <v>118</v>
      </c>
      <c s="25" t="s">
        <v>65</v>
      </c>
      <c s="30" t="s">
        <v>119</v>
      </c>
      <c s="31" t="s">
        <v>120</v>
      </c>
      <c s="32">
        <v>68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105</v>
      </c>
    </row>
    <row r="72" spans="1:5" ht="25.5">
      <c r="A72" s="37" t="s">
        <v>51</v>
      </c>
      <c r="E72" s="38" t="s">
        <v>121</v>
      </c>
    </row>
    <row r="73" spans="1:5" ht="63.75">
      <c r="A73" t="s">
        <v>53</v>
      </c>
      <c r="E73" s="36" t="s">
        <v>96</v>
      </c>
    </row>
    <row r="74" spans="1:16" ht="12.75">
      <c r="A74" s="25" t="s">
        <v>44</v>
      </c>
      <c s="29" t="s">
        <v>122</v>
      </c>
      <c s="29" t="s">
        <v>123</v>
      </c>
      <c s="25" t="s">
        <v>65</v>
      </c>
      <c s="30" t="s">
        <v>124</v>
      </c>
      <c s="31" t="s">
        <v>120</v>
      </c>
      <c s="32">
        <v>280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125</v>
      </c>
    </row>
    <row r="76" spans="1:5" ht="25.5">
      <c r="A76" s="37" t="s">
        <v>51</v>
      </c>
      <c r="E76" s="38" t="s">
        <v>126</v>
      </c>
    </row>
    <row r="77" spans="1:5" ht="63.75">
      <c r="A77" t="s">
        <v>53</v>
      </c>
      <c r="E77" s="36" t="s">
        <v>96</v>
      </c>
    </row>
    <row r="78" spans="1:16" ht="12.75">
      <c r="A78" s="25" t="s">
        <v>44</v>
      </c>
      <c s="29" t="s">
        <v>127</v>
      </c>
      <c s="29" t="s">
        <v>128</v>
      </c>
      <c s="25" t="s">
        <v>65</v>
      </c>
      <c s="30" t="s">
        <v>129</v>
      </c>
      <c s="31" t="s">
        <v>93</v>
      </c>
      <c s="32">
        <v>19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25.5">
      <c r="A79" s="35" t="s">
        <v>49</v>
      </c>
      <c r="E79" s="36" t="s">
        <v>94</v>
      </c>
    </row>
    <row r="80" spans="1:5" ht="25.5">
      <c r="A80" s="37" t="s">
        <v>51</v>
      </c>
      <c r="E80" s="38" t="s">
        <v>130</v>
      </c>
    </row>
    <row r="81" spans="1:5" ht="63.75">
      <c r="A81" t="s">
        <v>53</v>
      </c>
      <c r="E81" s="36" t="s">
        <v>96</v>
      </c>
    </row>
    <row r="82" spans="1:16" ht="12.75">
      <c r="A82" s="25" t="s">
        <v>44</v>
      </c>
      <c s="29" t="s">
        <v>131</v>
      </c>
      <c s="29" t="s">
        <v>132</v>
      </c>
      <c s="25" t="s">
        <v>65</v>
      </c>
      <c s="30" t="s">
        <v>133</v>
      </c>
      <c s="31" t="s">
        <v>120</v>
      </c>
      <c s="32">
        <v>561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134</v>
      </c>
    </row>
    <row r="84" spans="1:5" ht="51">
      <c r="A84" s="37" t="s">
        <v>51</v>
      </c>
      <c r="E84" s="38" t="s">
        <v>135</v>
      </c>
    </row>
    <row r="85" spans="1:5" ht="25.5">
      <c r="A85" t="s">
        <v>53</v>
      </c>
      <c r="E85" s="36" t="s">
        <v>136</v>
      </c>
    </row>
    <row r="86" spans="1:16" ht="12.75">
      <c r="A86" s="25" t="s">
        <v>44</v>
      </c>
      <c s="29" t="s">
        <v>137</v>
      </c>
      <c s="29" t="s">
        <v>138</v>
      </c>
      <c s="25" t="s">
        <v>65</v>
      </c>
      <c s="30" t="s">
        <v>139</v>
      </c>
      <c s="31" t="s">
        <v>93</v>
      </c>
      <c s="32">
        <v>12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140</v>
      </c>
    </row>
    <row r="88" spans="1:5" ht="25.5">
      <c r="A88" s="37" t="s">
        <v>51</v>
      </c>
      <c r="E88" s="38" t="s">
        <v>141</v>
      </c>
    </row>
    <row r="89" spans="1:5" ht="38.25">
      <c r="A89" t="s">
        <v>53</v>
      </c>
      <c r="E89" s="36" t="s">
        <v>142</v>
      </c>
    </row>
    <row r="90" spans="1:16" ht="12.75">
      <c r="A90" s="25" t="s">
        <v>44</v>
      </c>
      <c s="29" t="s">
        <v>143</v>
      </c>
      <c s="29" t="s">
        <v>144</v>
      </c>
      <c s="25" t="s">
        <v>65</v>
      </c>
      <c s="30" t="s">
        <v>145</v>
      </c>
      <c s="31" t="s">
        <v>93</v>
      </c>
      <c s="32">
        <v>12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146</v>
      </c>
    </row>
    <row r="92" spans="1:5" ht="25.5">
      <c r="A92" s="37" t="s">
        <v>51</v>
      </c>
      <c r="E92" s="38" t="s">
        <v>141</v>
      </c>
    </row>
    <row r="93" spans="1:5" ht="38.25">
      <c r="A93" t="s">
        <v>53</v>
      </c>
      <c r="E93" s="36" t="s">
        <v>147</v>
      </c>
    </row>
    <row r="94" spans="1:16" ht="12.75">
      <c r="A94" s="25" t="s">
        <v>44</v>
      </c>
      <c s="29" t="s">
        <v>148</v>
      </c>
      <c s="29" t="s">
        <v>149</v>
      </c>
      <c s="25" t="s">
        <v>65</v>
      </c>
      <c s="30" t="s">
        <v>150</v>
      </c>
      <c s="31" t="s">
        <v>151</v>
      </c>
      <c s="32">
        <v>80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12.75">
      <c r="A95" s="35" t="s">
        <v>49</v>
      </c>
      <c r="E95" s="36" t="s">
        <v>65</v>
      </c>
    </row>
    <row r="96" spans="1:5" ht="25.5">
      <c r="A96" s="37" t="s">
        <v>51</v>
      </c>
      <c r="E96" s="38" t="s">
        <v>152</v>
      </c>
    </row>
    <row r="97" spans="1:5" ht="25.5">
      <c r="A97" t="s">
        <v>53</v>
      </c>
      <c r="E97" s="36" t="s">
        <v>153</v>
      </c>
    </row>
    <row r="98" spans="1:18" ht="12.75" customHeight="1">
      <c r="A98" s="6" t="s">
        <v>42</v>
      </c>
      <c s="6"/>
      <c s="40" t="s">
        <v>34</v>
      </c>
      <c s="6"/>
      <c s="27" t="s">
        <v>154</v>
      </c>
      <c s="6"/>
      <c s="6"/>
      <c s="6"/>
      <c s="41">
        <f>0+Q98</f>
      </c>
      <c r="O98">
        <f>0+R98</f>
      </c>
      <c r="Q98">
        <f>0+I99+I103+I107+I111+I115+I119+I123+I127+I131+I135+I139+I143+I147+I151+I155</f>
      </c>
      <c>
        <f>0+O99+O103+O107+O111+O115+O119+O123+O127+O131+O135+O139+O143+O147+O151+O155</f>
      </c>
    </row>
    <row r="99" spans="1:16" ht="12.75">
      <c r="A99" s="25" t="s">
        <v>44</v>
      </c>
      <c s="29" t="s">
        <v>155</v>
      </c>
      <c s="29" t="s">
        <v>156</v>
      </c>
      <c s="25" t="s">
        <v>65</v>
      </c>
      <c s="30" t="s">
        <v>157</v>
      </c>
      <c s="31" t="s">
        <v>151</v>
      </c>
      <c s="32">
        <v>42</v>
      </c>
      <c s="33">
        <v>0</v>
      </c>
      <c s="34">
        <f>ROUND(ROUND(H99,2)*ROUND(G99,3),2)</f>
      </c>
      <c r="O99">
        <f>(I99*21)/100</f>
      </c>
      <c t="s">
        <v>22</v>
      </c>
    </row>
    <row r="100" spans="1:5" ht="12.75">
      <c r="A100" s="35" t="s">
        <v>49</v>
      </c>
      <c r="E100" s="36" t="s">
        <v>158</v>
      </c>
    </row>
    <row r="101" spans="1:5" ht="25.5">
      <c r="A101" s="37" t="s">
        <v>51</v>
      </c>
      <c r="E101" s="38" t="s">
        <v>159</v>
      </c>
    </row>
    <row r="102" spans="1:5" ht="127.5">
      <c r="A102" t="s">
        <v>53</v>
      </c>
      <c r="E102" s="36" t="s">
        <v>160</v>
      </c>
    </row>
    <row r="103" spans="1:16" ht="12.75">
      <c r="A103" s="25" t="s">
        <v>44</v>
      </c>
      <c s="29" t="s">
        <v>161</v>
      </c>
      <c s="29" t="s">
        <v>162</v>
      </c>
      <c s="25" t="s">
        <v>65</v>
      </c>
      <c s="30" t="s">
        <v>163</v>
      </c>
      <c s="31" t="s">
        <v>151</v>
      </c>
      <c s="32">
        <v>664.5</v>
      </c>
      <c s="33">
        <v>0</v>
      </c>
      <c s="34">
        <f>ROUND(ROUND(H103,2)*ROUND(G103,3),2)</f>
      </c>
      <c r="O103">
        <f>(I103*21)/100</f>
      </c>
      <c t="s">
        <v>22</v>
      </c>
    </row>
    <row r="104" spans="1:5" ht="12.75">
      <c r="A104" s="35" t="s">
        <v>49</v>
      </c>
      <c r="E104" s="36" t="s">
        <v>164</v>
      </c>
    </row>
    <row r="105" spans="1:5" ht="114.75">
      <c r="A105" s="37" t="s">
        <v>51</v>
      </c>
      <c r="E105" s="38" t="s">
        <v>165</v>
      </c>
    </row>
    <row r="106" spans="1:5" ht="51">
      <c r="A106" t="s">
        <v>53</v>
      </c>
      <c r="E106" s="36" t="s">
        <v>166</v>
      </c>
    </row>
    <row r="107" spans="1:16" ht="12.75">
      <c r="A107" s="25" t="s">
        <v>44</v>
      </c>
      <c s="29" t="s">
        <v>167</v>
      </c>
      <c s="29" t="s">
        <v>168</v>
      </c>
      <c s="25" t="s">
        <v>65</v>
      </c>
      <c s="30" t="s">
        <v>169</v>
      </c>
      <c s="31" t="s">
        <v>93</v>
      </c>
      <c s="32">
        <v>38</v>
      </c>
      <c s="33">
        <v>0</v>
      </c>
      <c s="34">
        <f>ROUND(ROUND(H107,2)*ROUND(G107,3),2)</f>
      </c>
      <c r="O107">
        <f>(I107*21)/100</f>
      </c>
      <c t="s">
        <v>22</v>
      </c>
    </row>
    <row r="108" spans="1:5" ht="12.75">
      <c r="A108" s="35" t="s">
        <v>49</v>
      </c>
      <c r="E108" s="36" t="s">
        <v>170</v>
      </c>
    </row>
    <row r="109" spans="1:5" ht="38.25">
      <c r="A109" s="37" t="s">
        <v>51</v>
      </c>
      <c r="E109" s="38" t="s">
        <v>171</v>
      </c>
    </row>
    <row r="110" spans="1:5" ht="127.5">
      <c r="A110" t="s">
        <v>53</v>
      </c>
      <c r="E110" s="36" t="s">
        <v>160</v>
      </c>
    </row>
    <row r="111" spans="1:16" ht="12.75">
      <c r="A111" s="25" t="s">
        <v>44</v>
      </c>
      <c s="29" t="s">
        <v>172</v>
      </c>
      <c s="29" t="s">
        <v>173</v>
      </c>
      <c s="25" t="s">
        <v>65</v>
      </c>
      <c s="30" t="s">
        <v>174</v>
      </c>
      <c s="31" t="s">
        <v>151</v>
      </c>
      <c s="32">
        <v>422</v>
      </c>
      <c s="33">
        <v>0</v>
      </c>
      <c s="34">
        <f>ROUND(ROUND(H111,2)*ROUND(G111,3),2)</f>
      </c>
      <c r="O111">
        <f>(I111*21)/100</f>
      </c>
      <c t="s">
        <v>22</v>
      </c>
    </row>
    <row r="112" spans="1:5" ht="12.75">
      <c r="A112" s="35" t="s">
        <v>49</v>
      </c>
      <c r="E112" s="36" t="s">
        <v>175</v>
      </c>
    </row>
    <row r="113" spans="1:5" ht="25.5">
      <c r="A113" s="37" t="s">
        <v>51</v>
      </c>
      <c r="E113" s="38" t="s">
        <v>176</v>
      </c>
    </row>
    <row r="114" spans="1:5" ht="51">
      <c r="A114" t="s">
        <v>53</v>
      </c>
      <c r="E114" s="36" t="s">
        <v>177</v>
      </c>
    </row>
    <row r="115" spans="1:16" ht="12.75">
      <c r="A115" s="25" t="s">
        <v>44</v>
      </c>
      <c s="29" t="s">
        <v>178</v>
      </c>
      <c s="29" t="s">
        <v>179</v>
      </c>
      <c s="25" t="s">
        <v>65</v>
      </c>
      <c s="30" t="s">
        <v>180</v>
      </c>
      <c s="31" t="s">
        <v>151</v>
      </c>
      <c s="32">
        <v>42</v>
      </c>
      <c s="33">
        <v>0</v>
      </c>
      <c s="34">
        <f>ROUND(ROUND(H115,2)*ROUND(G115,3),2)</f>
      </c>
      <c r="O115">
        <f>(I115*21)/100</f>
      </c>
      <c t="s">
        <v>22</v>
      </c>
    </row>
    <row r="116" spans="1:5" ht="12.75">
      <c r="A116" s="35" t="s">
        <v>49</v>
      </c>
      <c r="E116" s="36" t="s">
        <v>181</v>
      </c>
    </row>
    <row r="117" spans="1:5" ht="25.5">
      <c r="A117" s="37" t="s">
        <v>51</v>
      </c>
      <c r="E117" s="38" t="s">
        <v>159</v>
      </c>
    </row>
    <row r="118" spans="1:5" ht="51">
      <c r="A118" t="s">
        <v>53</v>
      </c>
      <c r="E118" s="36" t="s">
        <v>177</v>
      </c>
    </row>
    <row r="119" spans="1:16" ht="12.75">
      <c r="A119" s="25" t="s">
        <v>44</v>
      </c>
      <c s="29" t="s">
        <v>182</v>
      </c>
      <c s="29" t="s">
        <v>183</v>
      </c>
      <c s="25" t="s">
        <v>65</v>
      </c>
      <c s="30" t="s">
        <v>184</v>
      </c>
      <c s="31" t="s">
        <v>151</v>
      </c>
      <c s="32">
        <v>42</v>
      </c>
      <c s="33">
        <v>0</v>
      </c>
      <c s="34">
        <f>ROUND(ROUND(H119,2)*ROUND(G119,3),2)</f>
      </c>
      <c r="O119">
        <f>(I119*21)/100</f>
      </c>
      <c t="s">
        <v>22</v>
      </c>
    </row>
    <row r="120" spans="1:5" ht="12.75">
      <c r="A120" s="35" t="s">
        <v>49</v>
      </c>
      <c r="E120" s="36" t="s">
        <v>185</v>
      </c>
    </row>
    <row r="121" spans="1:5" ht="25.5">
      <c r="A121" s="37" t="s">
        <v>51</v>
      </c>
      <c r="E121" s="38" t="s">
        <v>159</v>
      </c>
    </row>
    <row r="122" spans="1:5" ht="140.25">
      <c r="A122" t="s">
        <v>53</v>
      </c>
      <c r="E122" s="36" t="s">
        <v>186</v>
      </c>
    </row>
    <row r="123" spans="1:16" ht="12.75">
      <c r="A123" s="25" t="s">
        <v>44</v>
      </c>
      <c s="29" t="s">
        <v>187</v>
      </c>
      <c s="29" t="s">
        <v>188</v>
      </c>
      <c s="25" t="s">
        <v>65</v>
      </c>
      <c s="30" t="s">
        <v>189</v>
      </c>
      <c s="31" t="s">
        <v>151</v>
      </c>
      <c s="32">
        <v>380</v>
      </c>
      <c s="33">
        <v>0</v>
      </c>
      <c s="34">
        <f>ROUND(ROUND(H123,2)*ROUND(G123,3),2)</f>
      </c>
      <c r="O123">
        <f>(I123*21)/100</f>
      </c>
      <c t="s">
        <v>22</v>
      </c>
    </row>
    <row r="124" spans="1:5" ht="12.75">
      <c r="A124" s="35" t="s">
        <v>49</v>
      </c>
      <c r="E124" s="36" t="s">
        <v>185</v>
      </c>
    </row>
    <row r="125" spans="1:5" ht="25.5">
      <c r="A125" s="37" t="s">
        <v>51</v>
      </c>
      <c r="E125" s="38" t="s">
        <v>190</v>
      </c>
    </row>
    <row r="126" spans="1:5" ht="140.25">
      <c r="A126" t="s">
        <v>53</v>
      </c>
      <c r="E126" s="36" t="s">
        <v>186</v>
      </c>
    </row>
    <row r="127" spans="1:16" ht="12.75">
      <c r="A127" s="25" t="s">
        <v>44</v>
      </c>
      <c s="29" t="s">
        <v>191</v>
      </c>
      <c s="29" t="s">
        <v>192</v>
      </c>
      <c s="25" t="s">
        <v>65</v>
      </c>
      <c s="30" t="s">
        <v>193</v>
      </c>
      <c s="31" t="s">
        <v>151</v>
      </c>
      <c s="32">
        <v>42</v>
      </c>
      <c s="33">
        <v>0</v>
      </c>
      <c s="34">
        <f>ROUND(ROUND(H127,2)*ROUND(G127,3),2)</f>
      </c>
      <c r="O127">
        <f>(I127*21)/100</f>
      </c>
      <c t="s">
        <v>22</v>
      </c>
    </row>
    <row r="128" spans="1:5" ht="12.75">
      <c r="A128" s="35" t="s">
        <v>49</v>
      </c>
      <c r="E128" s="36" t="s">
        <v>194</v>
      </c>
    </row>
    <row r="129" spans="1:5" ht="25.5">
      <c r="A129" s="37" t="s">
        <v>51</v>
      </c>
      <c r="E129" s="38" t="s">
        <v>159</v>
      </c>
    </row>
    <row r="130" spans="1:5" ht="140.25">
      <c r="A130" t="s">
        <v>53</v>
      </c>
      <c r="E130" s="36" t="s">
        <v>186</v>
      </c>
    </row>
    <row r="131" spans="1:16" ht="12.75">
      <c r="A131" s="25" t="s">
        <v>44</v>
      </c>
      <c s="29" t="s">
        <v>195</v>
      </c>
      <c s="29" t="s">
        <v>196</v>
      </c>
      <c s="25" t="s">
        <v>197</v>
      </c>
      <c s="30" t="s">
        <v>198</v>
      </c>
      <c s="31" t="s">
        <v>151</v>
      </c>
      <c s="32">
        <v>518</v>
      </c>
      <c s="33">
        <v>0</v>
      </c>
      <c s="34">
        <f>ROUND(ROUND(H131,2)*ROUND(G131,3),2)</f>
      </c>
      <c r="O131">
        <f>(I131*21)/100</f>
      </c>
      <c t="s">
        <v>22</v>
      </c>
    </row>
    <row r="132" spans="1:5" ht="12.75">
      <c r="A132" s="35" t="s">
        <v>49</v>
      </c>
      <c r="E132" s="36" t="s">
        <v>199</v>
      </c>
    </row>
    <row r="133" spans="1:5" ht="25.5">
      <c r="A133" s="37" t="s">
        <v>51</v>
      </c>
      <c r="E133" s="38" t="s">
        <v>200</v>
      </c>
    </row>
    <row r="134" spans="1:5" ht="153">
      <c r="A134" t="s">
        <v>53</v>
      </c>
      <c r="E134" s="36" t="s">
        <v>201</v>
      </c>
    </row>
    <row r="135" spans="1:16" ht="12.75">
      <c r="A135" s="25" t="s">
        <v>44</v>
      </c>
      <c s="29" t="s">
        <v>202</v>
      </c>
      <c s="29" t="s">
        <v>196</v>
      </c>
      <c s="25" t="s">
        <v>46</v>
      </c>
      <c s="30" t="s">
        <v>198</v>
      </c>
      <c s="31" t="s">
        <v>151</v>
      </c>
      <c s="32">
        <v>25</v>
      </c>
      <c s="33">
        <v>0</v>
      </c>
      <c s="34">
        <f>ROUND(ROUND(H135,2)*ROUND(G135,3),2)</f>
      </c>
      <c r="O135">
        <f>(I135*21)/100</f>
      </c>
      <c t="s">
        <v>22</v>
      </c>
    </row>
    <row r="136" spans="1:5" ht="25.5">
      <c r="A136" s="35" t="s">
        <v>49</v>
      </c>
      <c r="E136" s="36" t="s">
        <v>203</v>
      </c>
    </row>
    <row r="137" spans="1:5" ht="25.5">
      <c r="A137" s="37" t="s">
        <v>51</v>
      </c>
      <c r="E137" s="38" t="s">
        <v>204</v>
      </c>
    </row>
    <row r="138" spans="1:5" ht="153">
      <c r="A138" t="s">
        <v>53</v>
      </c>
      <c r="E138" s="36" t="s">
        <v>201</v>
      </c>
    </row>
    <row r="139" spans="1:16" ht="12.75">
      <c r="A139" s="25" t="s">
        <v>44</v>
      </c>
      <c s="29" t="s">
        <v>205</v>
      </c>
      <c s="29" t="s">
        <v>196</v>
      </c>
      <c s="25" t="s">
        <v>55</v>
      </c>
      <c s="30" t="s">
        <v>198</v>
      </c>
      <c s="31" t="s">
        <v>151</v>
      </c>
      <c s="32">
        <v>14</v>
      </c>
      <c s="33">
        <v>0</v>
      </c>
      <c s="34">
        <f>ROUND(ROUND(H139,2)*ROUND(G139,3),2)</f>
      </c>
      <c r="O139">
        <f>(I139*21)/100</f>
      </c>
      <c t="s">
        <v>22</v>
      </c>
    </row>
    <row r="140" spans="1:5" ht="25.5">
      <c r="A140" s="35" t="s">
        <v>49</v>
      </c>
      <c r="E140" s="36" t="s">
        <v>206</v>
      </c>
    </row>
    <row r="141" spans="1:5" ht="25.5">
      <c r="A141" s="37" t="s">
        <v>51</v>
      </c>
      <c r="E141" s="38" t="s">
        <v>207</v>
      </c>
    </row>
    <row r="142" spans="1:5" ht="153">
      <c r="A142" t="s">
        <v>53</v>
      </c>
      <c r="E142" s="36" t="s">
        <v>201</v>
      </c>
    </row>
    <row r="143" spans="1:16" ht="12.75">
      <c r="A143" s="25" t="s">
        <v>44</v>
      </c>
      <c s="29" t="s">
        <v>208</v>
      </c>
      <c s="29" t="s">
        <v>209</v>
      </c>
      <c s="25" t="s">
        <v>65</v>
      </c>
      <c s="30" t="s">
        <v>210</v>
      </c>
      <c s="31" t="s">
        <v>151</v>
      </c>
      <c s="32">
        <v>7.8</v>
      </c>
      <c s="33">
        <v>0</v>
      </c>
      <c s="34">
        <f>ROUND(ROUND(H143,2)*ROUND(G143,3),2)</f>
      </c>
      <c r="O143">
        <f>(I143*21)/100</f>
      </c>
      <c t="s">
        <v>22</v>
      </c>
    </row>
    <row r="144" spans="1:5" ht="25.5">
      <c r="A144" s="35" t="s">
        <v>49</v>
      </c>
      <c r="E144" s="36" t="s">
        <v>211</v>
      </c>
    </row>
    <row r="145" spans="1:5" ht="38.25">
      <c r="A145" s="37" t="s">
        <v>51</v>
      </c>
      <c r="E145" s="38" t="s">
        <v>212</v>
      </c>
    </row>
    <row r="146" spans="1:5" ht="153">
      <c r="A146" t="s">
        <v>53</v>
      </c>
      <c r="E146" s="36" t="s">
        <v>201</v>
      </c>
    </row>
    <row r="147" spans="1:16" ht="25.5">
      <c r="A147" s="25" t="s">
        <v>44</v>
      </c>
      <c s="29" t="s">
        <v>213</v>
      </c>
      <c s="29" t="s">
        <v>214</v>
      </c>
      <c s="25" t="s">
        <v>65</v>
      </c>
      <c s="30" t="s">
        <v>215</v>
      </c>
      <c s="31" t="s">
        <v>151</v>
      </c>
      <c s="32">
        <v>38</v>
      </c>
      <c s="33">
        <v>0</v>
      </c>
      <c s="34">
        <f>ROUND(ROUND(H147,2)*ROUND(G147,3),2)</f>
      </c>
      <c r="O147">
        <f>(I147*21)/100</f>
      </c>
      <c t="s">
        <v>22</v>
      </c>
    </row>
    <row r="148" spans="1:5" ht="25.5">
      <c r="A148" s="35" t="s">
        <v>49</v>
      </c>
      <c r="E148" s="36" t="s">
        <v>216</v>
      </c>
    </row>
    <row r="149" spans="1:5" ht="25.5">
      <c r="A149" s="37" t="s">
        <v>51</v>
      </c>
      <c r="E149" s="38" t="s">
        <v>217</v>
      </c>
    </row>
    <row r="150" spans="1:5" ht="153">
      <c r="A150" t="s">
        <v>53</v>
      </c>
      <c r="E150" s="36" t="s">
        <v>201</v>
      </c>
    </row>
    <row r="151" spans="1:16" ht="12.75">
      <c r="A151" s="25" t="s">
        <v>44</v>
      </c>
      <c s="29" t="s">
        <v>218</v>
      </c>
      <c s="29" t="s">
        <v>219</v>
      </c>
      <c s="25" t="s">
        <v>65</v>
      </c>
      <c s="30" t="s">
        <v>220</v>
      </c>
      <c s="31" t="s">
        <v>151</v>
      </c>
      <c s="32">
        <v>52</v>
      </c>
      <c s="33">
        <v>0</v>
      </c>
      <c s="34">
        <f>ROUND(ROUND(H151,2)*ROUND(G151,3),2)</f>
      </c>
      <c r="O151">
        <f>(I151*21)/100</f>
      </c>
      <c t="s">
        <v>22</v>
      </c>
    </row>
    <row r="152" spans="1:5" ht="25.5">
      <c r="A152" s="35" t="s">
        <v>49</v>
      </c>
      <c r="E152" s="36" t="s">
        <v>221</v>
      </c>
    </row>
    <row r="153" spans="1:5" ht="25.5">
      <c r="A153" s="37" t="s">
        <v>51</v>
      </c>
      <c r="E153" s="38" t="s">
        <v>222</v>
      </c>
    </row>
    <row r="154" spans="1:5" ht="89.25">
      <c r="A154" t="s">
        <v>53</v>
      </c>
      <c r="E154" s="36" t="s">
        <v>223</v>
      </c>
    </row>
    <row r="155" spans="1:16" ht="12.75">
      <c r="A155" s="25" t="s">
        <v>44</v>
      </c>
      <c s="29" t="s">
        <v>224</v>
      </c>
      <c s="29" t="s">
        <v>225</v>
      </c>
      <c s="25" t="s">
        <v>65</v>
      </c>
      <c s="30" t="s">
        <v>226</v>
      </c>
      <c s="31" t="s">
        <v>120</v>
      </c>
      <c s="32">
        <v>617</v>
      </c>
      <c s="33">
        <v>0</v>
      </c>
      <c s="34">
        <f>ROUND(ROUND(H155,2)*ROUND(G155,3),2)</f>
      </c>
      <c r="O155">
        <f>(I155*21)/100</f>
      </c>
      <c t="s">
        <v>22</v>
      </c>
    </row>
    <row r="156" spans="1:5" ht="25.5">
      <c r="A156" s="35" t="s">
        <v>49</v>
      </c>
      <c r="E156" s="36" t="s">
        <v>227</v>
      </c>
    </row>
    <row r="157" spans="1:5" ht="51">
      <c r="A157" s="37" t="s">
        <v>51</v>
      </c>
      <c r="E157" s="38" t="s">
        <v>228</v>
      </c>
    </row>
    <row r="158" spans="1:5" ht="38.25">
      <c r="A158" t="s">
        <v>53</v>
      </c>
      <c r="E158" s="36" t="s">
        <v>229</v>
      </c>
    </row>
    <row r="159" spans="1:18" ht="12.75" customHeight="1">
      <c r="A159" s="6" t="s">
        <v>42</v>
      </c>
      <c s="6"/>
      <c s="40" t="s">
        <v>73</v>
      </c>
      <c s="6"/>
      <c s="27" t="s">
        <v>230</v>
      </c>
      <c s="6"/>
      <c s="6"/>
      <c s="6"/>
      <c s="41">
        <f>0+Q159</f>
      </c>
      <c r="O159">
        <f>0+R159</f>
      </c>
      <c r="Q159">
        <f>0+I160+I164</f>
      </c>
      <c>
        <f>0+O160+O164</f>
      </c>
    </row>
    <row r="160" spans="1:16" ht="12.75">
      <c r="A160" s="25" t="s">
        <v>44</v>
      </c>
      <c s="29" t="s">
        <v>231</v>
      </c>
      <c s="29" t="s">
        <v>232</v>
      </c>
      <c s="25" t="s">
        <v>65</v>
      </c>
      <c s="30" t="s">
        <v>233</v>
      </c>
      <c s="31" t="s">
        <v>151</v>
      </c>
      <c s="32">
        <v>165</v>
      </c>
      <c s="33">
        <v>0</v>
      </c>
      <c s="34">
        <f>ROUND(ROUND(H160,2)*ROUND(G160,3),2)</f>
      </c>
      <c r="O160">
        <f>(I160*21)/100</f>
      </c>
      <c t="s">
        <v>22</v>
      </c>
    </row>
    <row r="161" spans="1:5" ht="12.75">
      <c r="A161" s="35" t="s">
        <v>49</v>
      </c>
      <c r="E161" s="36" t="s">
        <v>234</v>
      </c>
    </row>
    <row r="162" spans="1:5" ht="12.75">
      <c r="A162" s="37" t="s">
        <v>51</v>
      </c>
      <c r="E162" s="38" t="s">
        <v>235</v>
      </c>
    </row>
    <row r="163" spans="1:5" ht="38.25">
      <c r="A163" t="s">
        <v>53</v>
      </c>
      <c r="E163" s="36" t="s">
        <v>236</v>
      </c>
    </row>
    <row r="164" spans="1:16" ht="12.75">
      <c r="A164" s="25" t="s">
        <v>44</v>
      </c>
      <c s="29" t="s">
        <v>237</v>
      </c>
      <c s="29" t="s">
        <v>238</v>
      </c>
      <c s="25" t="s">
        <v>65</v>
      </c>
      <c s="30" t="s">
        <v>239</v>
      </c>
      <c s="31" t="s">
        <v>151</v>
      </c>
      <c s="32">
        <v>165</v>
      </c>
      <c s="33">
        <v>0</v>
      </c>
      <c s="34">
        <f>ROUND(ROUND(H164,2)*ROUND(G164,3),2)</f>
      </c>
      <c r="O164">
        <f>(I164*21)/100</f>
      </c>
      <c t="s">
        <v>22</v>
      </c>
    </row>
    <row r="165" spans="1:5" ht="12.75">
      <c r="A165" s="35" t="s">
        <v>49</v>
      </c>
      <c r="E165" s="36" t="s">
        <v>240</v>
      </c>
    </row>
    <row r="166" spans="1:5" ht="12.75">
      <c r="A166" s="37" t="s">
        <v>51</v>
      </c>
      <c r="E166" s="38" t="s">
        <v>235</v>
      </c>
    </row>
    <row r="167" spans="1:5" ht="38.25">
      <c r="A167" t="s">
        <v>53</v>
      </c>
      <c r="E167" s="36" t="s">
        <v>236</v>
      </c>
    </row>
    <row r="168" spans="1:18" ht="12.75" customHeight="1">
      <c r="A168" s="6" t="s">
        <v>42</v>
      </c>
      <c s="6"/>
      <c s="40" t="s">
        <v>39</v>
      </c>
      <c s="6"/>
      <c s="27" t="s">
        <v>241</v>
      </c>
      <c s="6"/>
      <c s="6"/>
      <c s="6"/>
      <c s="41">
        <f>0+Q168</f>
      </c>
      <c r="O168">
        <f>0+R168</f>
      </c>
      <c r="Q168">
        <f>0+I169+I173+I177+I181+I185+I189+I193+I197+I201</f>
      </c>
      <c>
        <f>0+O169+O173+O177+O181+O185+O189+O193+O197+O201</f>
      </c>
    </row>
    <row r="169" spans="1:16" ht="25.5">
      <c r="A169" s="25" t="s">
        <v>44</v>
      </c>
      <c s="29" t="s">
        <v>242</v>
      </c>
      <c s="29" t="s">
        <v>243</v>
      </c>
      <c s="25" t="s">
        <v>65</v>
      </c>
      <c s="30" t="s">
        <v>244</v>
      </c>
      <c s="31" t="s">
        <v>245</v>
      </c>
      <c s="32">
        <v>16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12.75">
      <c r="A170" s="35" t="s">
        <v>49</v>
      </c>
      <c r="E170" s="36" t="s">
        <v>65</v>
      </c>
    </row>
    <row r="171" spans="1:5" ht="114.75">
      <c r="A171" s="37" t="s">
        <v>51</v>
      </c>
      <c r="E171" s="38" t="s">
        <v>246</v>
      </c>
    </row>
    <row r="172" spans="1:5" ht="63.75">
      <c r="A172" t="s">
        <v>53</v>
      </c>
      <c r="E172" s="36" t="s">
        <v>247</v>
      </c>
    </row>
    <row r="173" spans="1:16" ht="12.75">
      <c r="A173" s="25" t="s">
        <v>44</v>
      </c>
      <c s="29" t="s">
        <v>248</v>
      </c>
      <c s="29" t="s">
        <v>249</v>
      </c>
      <c s="25" t="s">
        <v>65</v>
      </c>
      <c s="30" t="s">
        <v>250</v>
      </c>
      <c s="31" t="s">
        <v>245</v>
      </c>
      <c s="32">
        <v>16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12.75">
      <c r="A174" s="35" t="s">
        <v>49</v>
      </c>
      <c r="E174" s="36" t="s">
        <v>251</v>
      </c>
    </row>
    <row r="175" spans="1:5" ht="114.75">
      <c r="A175" s="37" t="s">
        <v>51</v>
      </c>
      <c r="E175" s="38" t="s">
        <v>246</v>
      </c>
    </row>
    <row r="176" spans="1:5" ht="25.5">
      <c r="A176" t="s">
        <v>53</v>
      </c>
      <c r="E176" s="36" t="s">
        <v>252</v>
      </c>
    </row>
    <row r="177" spans="1:16" ht="25.5">
      <c r="A177" s="25" t="s">
        <v>44</v>
      </c>
      <c s="29" t="s">
        <v>253</v>
      </c>
      <c s="29" t="s">
        <v>254</v>
      </c>
      <c s="25" t="s">
        <v>65</v>
      </c>
      <c s="30" t="s">
        <v>255</v>
      </c>
      <c s="31" t="s">
        <v>245</v>
      </c>
      <c s="32">
        <v>10</v>
      </c>
      <c s="33">
        <v>0</v>
      </c>
      <c s="34">
        <f>ROUND(ROUND(H177,2)*ROUND(G177,3),2)</f>
      </c>
      <c r="O177">
        <f>(I177*21)/100</f>
      </c>
      <c t="s">
        <v>22</v>
      </c>
    </row>
    <row r="178" spans="1:5" ht="12.75">
      <c r="A178" s="35" t="s">
        <v>49</v>
      </c>
      <c r="E178" s="36" t="s">
        <v>65</v>
      </c>
    </row>
    <row r="179" spans="1:5" ht="127.5">
      <c r="A179" s="37" t="s">
        <v>51</v>
      </c>
      <c r="E179" s="38" t="s">
        <v>256</v>
      </c>
    </row>
    <row r="180" spans="1:5" ht="25.5">
      <c r="A180" t="s">
        <v>53</v>
      </c>
      <c r="E180" s="36" t="s">
        <v>257</v>
      </c>
    </row>
    <row r="181" spans="1:16" ht="12.75">
      <c r="A181" s="25" t="s">
        <v>44</v>
      </c>
      <c s="29" t="s">
        <v>258</v>
      </c>
      <c s="29" t="s">
        <v>259</v>
      </c>
      <c s="25" t="s">
        <v>65</v>
      </c>
      <c s="30" t="s">
        <v>260</v>
      </c>
      <c s="31" t="s">
        <v>245</v>
      </c>
      <c s="32">
        <v>9</v>
      </c>
      <c s="33">
        <v>0</v>
      </c>
      <c s="34">
        <f>ROUND(ROUND(H181,2)*ROUND(G181,3),2)</f>
      </c>
      <c r="O181">
        <f>(I181*21)/100</f>
      </c>
      <c t="s">
        <v>22</v>
      </c>
    </row>
    <row r="182" spans="1:5" ht="38.25">
      <c r="A182" s="35" t="s">
        <v>49</v>
      </c>
      <c r="E182" s="36" t="s">
        <v>261</v>
      </c>
    </row>
    <row r="183" spans="1:5" ht="114.75">
      <c r="A183" s="37" t="s">
        <v>51</v>
      </c>
      <c r="E183" s="38" t="s">
        <v>262</v>
      </c>
    </row>
    <row r="184" spans="1:5" ht="25.5">
      <c r="A184" t="s">
        <v>53</v>
      </c>
      <c r="E184" s="36" t="s">
        <v>252</v>
      </c>
    </row>
    <row r="185" spans="1:16" ht="12.75">
      <c r="A185" s="25" t="s">
        <v>44</v>
      </c>
      <c s="29" t="s">
        <v>263</v>
      </c>
      <c s="29" t="s">
        <v>264</v>
      </c>
      <c s="25" t="s">
        <v>65</v>
      </c>
      <c s="30" t="s">
        <v>265</v>
      </c>
      <c s="31" t="s">
        <v>120</v>
      </c>
      <c s="32">
        <v>67</v>
      </c>
      <c s="33">
        <v>0</v>
      </c>
      <c s="34">
        <f>ROUND(ROUND(H185,2)*ROUND(G185,3),2)</f>
      </c>
      <c r="O185">
        <f>(I185*21)/100</f>
      </c>
      <c t="s">
        <v>22</v>
      </c>
    </row>
    <row r="186" spans="1:5" ht="25.5">
      <c r="A186" s="35" t="s">
        <v>49</v>
      </c>
      <c r="E186" s="36" t="s">
        <v>266</v>
      </c>
    </row>
    <row r="187" spans="1:5" ht="12.75">
      <c r="A187" s="37" t="s">
        <v>51</v>
      </c>
      <c r="E187" s="38" t="s">
        <v>267</v>
      </c>
    </row>
    <row r="188" spans="1:5" ht="51">
      <c r="A188" t="s">
        <v>53</v>
      </c>
      <c r="E188" s="36" t="s">
        <v>268</v>
      </c>
    </row>
    <row r="189" spans="1:16" ht="12.75">
      <c r="A189" s="25" t="s">
        <v>44</v>
      </c>
      <c s="29" t="s">
        <v>269</v>
      </c>
      <c s="29" t="s">
        <v>270</v>
      </c>
      <c s="25" t="s">
        <v>197</v>
      </c>
      <c s="30" t="s">
        <v>271</v>
      </c>
      <c s="31" t="s">
        <v>120</v>
      </c>
      <c s="32">
        <v>189.5</v>
      </c>
      <c s="33">
        <v>0</v>
      </c>
      <c s="34">
        <f>ROUND(ROUND(H189,2)*ROUND(G189,3),2)</f>
      </c>
      <c r="O189">
        <f>(I189*21)/100</f>
      </c>
      <c t="s">
        <v>22</v>
      </c>
    </row>
    <row r="190" spans="1:5" ht="25.5">
      <c r="A190" s="35" t="s">
        <v>49</v>
      </c>
      <c r="E190" s="36" t="s">
        <v>272</v>
      </c>
    </row>
    <row r="191" spans="1:5" ht="12.75">
      <c r="A191" s="37" t="s">
        <v>51</v>
      </c>
      <c r="E191" s="38" t="s">
        <v>273</v>
      </c>
    </row>
    <row r="192" spans="1:5" ht="51">
      <c r="A192" t="s">
        <v>53</v>
      </c>
      <c r="E192" s="36" t="s">
        <v>268</v>
      </c>
    </row>
    <row r="193" spans="1:16" ht="12.75">
      <c r="A193" s="25" t="s">
        <v>44</v>
      </c>
      <c s="29" t="s">
        <v>274</v>
      </c>
      <c s="29" t="s">
        <v>270</v>
      </c>
      <c s="25" t="s">
        <v>46</v>
      </c>
      <c s="30" t="s">
        <v>271</v>
      </c>
      <c s="31" t="s">
        <v>120</v>
      </c>
      <c s="32">
        <v>16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25.5">
      <c r="A194" s="35" t="s">
        <v>49</v>
      </c>
      <c r="E194" s="36" t="s">
        <v>275</v>
      </c>
    </row>
    <row r="195" spans="1:5" ht="12.75">
      <c r="A195" s="37" t="s">
        <v>51</v>
      </c>
      <c r="E195" s="38" t="s">
        <v>276</v>
      </c>
    </row>
    <row r="196" spans="1:5" ht="51">
      <c r="A196" t="s">
        <v>53</v>
      </c>
      <c r="E196" s="36" t="s">
        <v>268</v>
      </c>
    </row>
    <row r="197" spans="1:16" ht="12.75">
      <c r="A197" s="25" t="s">
        <v>44</v>
      </c>
      <c s="29" t="s">
        <v>277</v>
      </c>
      <c s="29" t="s">
        <v>270</v>
      </c>
      <c s="25" t="s">
        <v>55</v>
      </c>
      <c s="30" t="s">
        <v>271</v>
      </c>
      <c s="31" t="s">
        <v>120</v>
      </c>
      <c s="32">
        <v>80.5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25.5">
      <c r="A198" s="35" t="s">
        <v>49</v>
      </c>
      <c r="E198" s="36" t="s">
        <v>278</v>
      </c>
    </row>
    <row r="199" spans="1:5" ht="12.75">
      <c r="A199" s="37" t="s">
        <v>51</v>
      </c>
      <c r="E199" s="38" t="s">
        <v>279</v>
      </c>
    </row>
    <row r="200" spans="1:5" ht="51">
      <c r="A200" t="s">
        <v>53</v>
      </c>
      <c r="E200" s="36" t="s">
        <v>268</v>
      </c>
    </row>
    <row r="201" spans="1:16" ht="12.75">
      <c r="A201" s="25" t="s">
        <v>44</v>
      </c>
      <c s="29" t="s">
        <v>280</v>
      </c>
      <c s="29" t="s">
        <v>281</v>
      </c>
      <c s="25" t="s">
        <v>65</v>
      </c>
      <c s="30" t="s">
        <v>282</v>
      </c>
      <c s="31" t="s">
        <v>120</v>
      </c>
      <c s="32">
        <v>387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12.75">
      <c r="A202" s="35" t="s">
        <v>49</v>
      </c>
      <c r="E202" s="36" t="s">
        <v>65</v>
      </c>
    </row>
    <row r="203" spans="1:5" ht="51">
      <c r="A203" s="37" t="s">
        <v>51</v>
      </c>
      <c r="E203" s="38" t="s">
        <v>283</v>
      </c>
    </row>
    <row r="204" spans="1:5" ht="25.5">
      <c r="A204" t="s">
        <v>53</v>
      </c>
      <c r="E204" s="36" t="s">
        <v>284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0+O8+O29+O46+O51+O60+O65+O110+O115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285</v>
      </c>
      <c s="42">
        <f>0+I8+I29+I46+I51+I60+I65+I110+I115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285</v>
      </c>
      <c s="6"/>
      <c s="18" t="s">
        <v>286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44</v>
      </c>
      <c s="29" t="s">
        <v>28</v>
      </c>
      <c s="29" t="s">
        <v>45</v>
      </c>
      <c s="25" t="s">
        <v>197</v>
      </c>
      <c s="30" t="s">
        <v>47</v>
      </c>
      <c s="31" t="s">
        <v>48</v>
      </c>
      <c s="32">
        <v>64.341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287</v>
      </c>
    </row>
    <row r="11" spans="1:5" ht="12.75">
      <c r="A11" s="37" t="s">
        <v>51</v>
      </c>
      <c r="E11" s="38" t="s">
        <v>288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45</v>
      </c>
      <c s="25" t="s">
        <v>55</v>
      </c>
      <c s="30" t="s">
        <v>47</v>
      </c>
      <c s="31" t="s">
        <v>48</v>
      </c>
      <c s="32">
        <v>16.8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12.75">
      <c r="A15" s="37" t="s">
        <v>51</v>
      </c>
      <c r="E15" s="38" t="s">
        <v>289</v>
      </c>
    </row>
    <row r="16" spans="1:5" ht="25.5">
      <c r="A16" t="s">
        <v>53</v>
      </c>
      <c r="E16" s="36" t="s">
        <v>54</v>
      </c>
    </row>
    <row r="17" spans="1:16" ht="12.75">
      <c r="A17" s="25" t="s">
        <v>44</v>
      </c>
      <c s="29" t="s">
        <v>21</v>
      </c>
      <c s="29" t="s">
        <v>74</v>
      </c>
      <c s="25" t="s">
        <v>65</v>
      </c>
      <c s="30" t="s">
        <v>75</v>
      </c>
      <c s="31" t="s">
        <v>67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25.5">
      <c r="A18" s="35" t="s">
        <v>49</v>
      </c>
      <c r="E18" s="36" t="s">
        <v>290</v>
      </c>
    </row>
    <row r="19" spans="1:5" ht="12.75">
      <c r="A19" s="37" t="s">
        <v>51</v>
      </c>
      <c r="E19" s="38" t="s">
        <v>65</v>
      </c>
    </row>
    <row r="20" spans="1:5" ht="12.75">
      <c r="A20" t="s">
        <v>53</v>
      </c>
      <c r="E20" s="36" t="s">
        <v>77</v>
      </c>
    </row>
    <row r="21" spans="1:16" ht="12.75">
      <c r="A21" s="25" t="s">
        <v>44</v>
      </c>
      <c s="29" t="s">
        <v>32</v>
      </c>
      <c s="29" t="s">
        <v>82</v>
      </c>
      <c s="25" t="s">
        <v>65</v>
      </c>
      <c s="30" t="s">
        <v>83</v>
      </c>
      <c s="31" t="s">
        <v>67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84</v>
      </c>
    </row>
    <row r="23" spans="1:5" ht="12.75">
      <c r="A23" s="37" t="s">
        <v>51</v>
      </c>
      <c r="E23" s="38" t="s">
        <v>65</v>
      </c>
    </row>
    <row r="24" spans="1:5" ht="12.75">
      <c r="A24" t="s">
        <v>53</v>
      </c>
      <c r="E24" s="36" t="s">
        <v>77</v>
      </c>
    </row>
    <row r="25" spans="1:16" ht="12.75">
      <c r="A25" s="25" t="s">
        <v>44</v>
      </c>
      <c s="29" t="s">
        <v>34</v>
      </c>
      <c s="29" t="s">
        <v>291</v>
      </c>
      <c s="25" t="s">
        <v>65</v>
      </c>
      <c s="30" t="s">
        <v>292</v>
      </c>
      <c s="31" t="s">
        <v>67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293</v>
      </c>
    </row>
    <row r="27" spans="1:5" ht="12.75">
      <c r="A27" s="37" t="s">
        <v>51</v>
      </c>
      <c r="E27" s="38" t="s">
        <v>65</v>
      </c>
    </row>
    <row r="28" spans="1:5" ht="12.75">
      <c r="A28" t="s">
        <v>53</v>
      </c>
      <c r="E28" s="36" t="s">
        <v>77</v>
      </c>
    </row>
    <row r="29" spans="1:18" ht="12.75" customHeight="1">
      <c r="A29" s="6" t="s">
        <v>42</v>
      </c>
      <c s="6"/>
      <c s="40" t="s">
        <v>28</v>
      </c>
      <c s="6"/>
      <c s="27" t="s">
        <v>89</v>
      </c>
      <c s="6"/>
      <c s="6"/>
      <c s="6"/>
      <c s="41">
        <f>0+Q29</f>
      </c>
      <c r="O29">
        <f>0+R29</f>
      </c>
      <c r="Q29">
        <f>0+I30+I34+I38+I42</f>
      </c>
      <c>
        <f>0+O30+O34+O38+O42</f>
      </c>
    </row>
    <row r="30" spans="1:16" ht="12.75">
      <c r="A30" s="25" t="s">
        <v>44</v>
      </c>
      <c s="29" t="s">
        <v>36</v>
      </c>
      <c s="29" t="s">
        <v>294</v>
      </c>
      <c s="25" t="s">
        <v>65</v>
      </c>
      <c s="30" t="s">
        <v>295</v>
      </c>
      <c s="31" t="s">
        <v>93</v>
      </c>
      <c s="32">
        <v>5.5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25.5">
      <c r="A31" s="35" t="s">
        <v>49</v>
      </c>
      <c r="E31" s="36" t="s">
        <v>296</v>
      </c>
    </row>
    <row r="32" spans="1:5" ht="38.25">
      <c r="A32" s="37" t="s">
        <v>51</v>
      </c>
      <c r="E32" s="38" t="s">
        <v>297</v>
      </c>
    </row>
    <row r="33" spans="1:5" ht="318.75">
      <c r="A33" t="s">
        <v>53</v>
      </c>
      <c r="E33" s="36" t="s">
        <v>298</v>
      </c>
    </row>
    <row r="34" spans="1:16" ht="12.75">
      <c r="A34" s="25" t="s">
        <v>44</v>
      </c>
      <c s="29" t="s">
        <v>73</v>
      </c>
      <c s="29" t="s">
        <v>299</v>
      </c>
      <c s="25" t="s">
        <v>65</v>
      </c>
      <c s="30" t="s">
        <v>300</v>
      </c>
      <c s="31" t="s">
        <v>93</v>
      </c>
      <c s="32">
        <v>30.245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25.5">
      <c r="A35" s="35" t="s">
        <v>49</v>
      </c>
      <c r="E35" s="36" t="s">
        <v>296</v>
      </c>
    </row>
    <row r="36" spans="1:5" ht="178.5">
      <c r="A36" s="37" t="s">
        <v>51</v>
      </c>
      <c r="E36" s="38" t="s">
        <v>301</v>
      </c>
    </row>
    <row r="37" spans="1:5" ht="318.75">
      <c r="A37" t="s">
        <v>53</v>
      </c>
      <c r="E37" s="36" t="s">
        <v>298</v>
      </c>
    </row>
    <row r="38" spans="1:16" ht="12.75">
      <c r="A38" s="25" t="s">
        <v>44</v>
      </c>
      <c s="29" t="s">
        <v>78</v>
      </c>
      <c s="29" t="s">
        <v>302</v>
      </c>
      <c s="25" t="s">
        <v>65</v>
      </c>
      <c s="30" t="s">
        <v>303</v>
      </c>
      <c s="31" t="s">
        <v>93</v>
      </c>
      <c s="32">
        <v>35.745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12.75">
      <c r="A39" s="35" t="s">
        <v>49</v>
      </c>
      <c r="E39" s="36" t="s">
        <v>304</v>
      </c>
    </row>
    <row r="40" spans="1:5" ht="51">
      <c r="A40" s="37" t="s">
        <v>51</v>
      </c>
      <c r="E40" s="38" t="s">
        <v>305</v>
      </c>
    </row>
    <row r="41" spans="1:5" ht="191.25">
      <c r="A41" t="s">
        <v>53</v>
      </c>
      <c r="E41" s="36" t="s">
        <v>306</v>
      </c>
    </row>
    <row r="42" spans="1:16" ht="12.75">
      <c r="A42" s="25" t="s">
        <v>44</v>
      </c>
      <c s="29" t="s">
        <v>39</v>
      </c>
      <c s="29" t="s">
        <v>307</v>
      </c>
      <c s="25" t="s">
        <v>65</v>
      </c>
      <c s="30" t="s">
        <v>308</v>
      </c>
      <c s="31" t="s">
        <v>93</v>
      </c>
      <c s="32">
        <v>30.245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12.75">
      <c r="A43" s="35" t="s">
        <v>49</v>
      </c>
      <c r="E43" s="36" t="s">
        <v>65</v>
      </c>
    </row>
    <row r="44" spans="1:5" ht="178.5">
      <c r="A44" s="37" t="s">
        <v>51</v>
      </c>
      <c r="E44" s="38" t="s">
        <v>301</v>
      </c>
    </row>
    <row r="45" spans="1:5" ht="229.5">
      <c r="A45" t="s">
        <v>53</v>
      </c>
      <c r="E45" s="36" t="s">
        <v>309</v>
      </c>
    </row>
    <row r="46" spans="1:18" ht="12.75" customHeight="1">
      <c r="A46" s="6" t="s">
        <v>42</v>
      </c>
      <c s="6"/>
      <c s="40" t="s">
        <v>22</v>
      </c>
      <c s="6"/>
      <c s="27" t="s">
        <v>310</v>
      </c>
      <c s="6"/>
      <c s="6"/>
      <c s="6"/>
      <c s="41">
        <f>0+Q46</f>
      </c>
      <c r="O46">
        <f>0+R46</f>
      </c>
      <c r="Q46">
        <f>0+I47</f>
      </c>
      <c>
        <f>0+O47</f>
      </c>
    </row>
    <row r="47" spans="1:16" ht="12.75">
      <c r="A47" s="25" t="s">
        <v>44</v>
      </c>
      <c s="29" t="s">
        <v>41</v>
      </c>
      <c s="29" t="s">
        <v>311</v>
      </c>
      <c s="25" t="s">
        <v>65</v>
      </c>
      <c s="30" t="s">
        <v>312</v>
      </c>
      <c s="31" t="s">
        <v>93</v>
      </c>
      <c s="32">
        <v>4</v>
      </c>
      <c s="33">
        <v>0</v>
      </c>
      <c s="34">
        <f>ROUND(ROUND(H47,2)*ROUND(G47,3),2)</f>
      </c>
      <c r="O47">
        <f>(I47*21)/100</f>
      </c>
      <c t="s">
        <v>22</v>
      </c>
    </row>
    <row r="48" spans="1:5" ht="12.75">
      <c r="A48" s="35" t="s">
        <v>49</v>
      </c>
      <c r="E48" s="36" t="s">
        <v>313</v>
      </c>
    </row>
    <row r="49" spans="1:5" ht="12.75">
      <c r="A49" s="37" t="s">
        <v>51</v>
      </c>
      <c r="E49" s="38" t="s">
        <v>314</v>
      </c>
    </row>
    <row r="50" spans="1:5" ht="369.75">
      <c r="A50" t="s">
        <v>53</v>
      </c>
      <c r="E50" s="36" t="s">
        <v>315</v>
      </c>
    </row>
    <row r="51" spans="1:18" ht="12.75" customHeight="1">
      <c r="A51" s="6" t="s">
        <v>42</v>
      </c>
      <c s="6"/>
      <c s="40" t="s">
        <v>32</v>
      </c>
      <c s="6"/>
      <c s="27" t="s">
        <v>316</v>
      </c>
      <c s="6"/>
      <c s="6"/>
      <c s="6"/>
      <c s="41">
        <f>0+Q51</f>
      </c>
      <c r="O51">
        <f>0+R51</f>
      </c>
      <c r="Q51">
        <f>0+I52+I56</f>
      </c>
      <c>
        <f>0+O52+O56</f>
      </c>
    </row>
    <row r="52" spans="1:16" ht="12.75">
      <c r="A52" s="25" t="s">
        <v>44</v>
      </c>
      <c s="29" t="s">
        <v>90</v>
      </c>
      <c s="29" t="s">
        <v>317</v>
      </c>
      <c s="25" t="s">
        <v>65</v>
      </c>
      <c s="30" t="s">
        <v>318</v>
      </c>
      <c s="31" t="s">
        <v>93</v>
      </c>
      <c s="32">
        <v>1.53</v>
      </c>
      <c s="33">
        <v>0</v>
      </c>
      <c s="34">
        <f>ROUND(ROUND(H52,2)*ROUND(G52,3),2)</f>
      </c>
      <c r="O52">
        <f>(I52*21)/100</f>
      </c>
      <c t="s">
        <v>22</v>
      </c>
    </row>
    <row r="53" spans="1:5" ht="12.75">
      <c r="A53" s="35" t="s">
        <v>49</v>
      </c>
      <c r="E53" s="36" t="s">
        <v>65</v>
      </c>
    </row>
    <row r="54" spans="1:5" ht="51">
      <c r="A54" s="37" t="s">
        <v>51</v>
      </c>
      <c r="E54" s="38" t="s">
        <v>319</v>
      </c>
    </row>
    <row r="55" spans="1:5" ht="369.75">
      <c r="A55" t="s">
        <v>53</v>
      </c>
      <c r="E55" s="36" t="s">
        <v>320</v>
      </c>
    </row>
    <row r="56" spans="1:16" ht="12.75">
      <c r="A56" s="25" t="s">
        <v>44</v>
      </c>
      <c s="29" t="s">
        <v>97</v>
      </c>
      <c s="29" t="s">
        <v>321</v>
      </c>
      <c s="25" t="s">
        <v>65</v>
      </c>
      <c s="30" t="s">
        <v>322</v>
      </c>
      <c s="31" t="s">
        <v>93</v>
      </c>
      <c s="32">
        <v>7.805</v>
      </c>
      <c s="33">
        <v>0</v>
      </c>
      <c s="34">
        <f>ROUND(ROUND(H56,2)*ROUND(G56,3),2)</f>
      </c>
      <c r="O56">
        <f>(I56*21)/100</f>
      </c>
      <c t="s">
        <v>22</v>
      </c>
    </row>
    <row r="57" spans="1:5" ht="12.75">
      <c r="A57" s="35" t="s">
        <v>49</v>
      </c>
      <c r="E57" s="36" t="s">
        <v>65</v>
      </c>
    </row>
    <row r="58" spans="1:5" ht="63.75">
      <c r="A58" s="37" t="s">
        <v>51</v>
      </c>
      <c r="E58" s="38" t="s">
        <v>323</v>
      </c>
    </row>
    <row r="59" spans="1:5" ht="38.25">
      <c r="A59" t="s">
        <v>53</v>
      </c>
      <c r="E59" s="36" t="s">
        <v>324</v>
      </c>
    </row>
    <row r="60" spans="1:18" ht="12.75" customHeight="1">
      <c r="A60" s="6" t="s">
        <v>42</v>
      </c>
      <c s="6"/>
      <c s="40" t="s">
        <v>36</v>
      </c>
      <c s="6"/>
      <c s="27" t="s">
        <v>325</v>
      </c>
      <c s="6"/>
      <c s="6"/>
      <c s="6"/>
      <c s="41">
        <f>0+Q60</f>
      </c>
      <c r="O60">
        <f>0+R60</f>
      </c>
      <c r="Q60">
        <f>0+I61</f>
      </c>
      <c>
        <f>0+O61</f>
      </c>
    </row>
    <row r="61" spans="1:16" ht="12.75">
      <c r="A61" s="25" t="s">
        <v>44</v>
      </c>
      <c s="29" t="s">
        <v>102</v>
      </c>
      <c s="29" t="s">
        <v>326</v>
      </c>
      <c s="25" t="s">
        <v>65</v>
      </c>
      <c s="30" t="s">
        <v>327</v>
      </c>
      <c s="31" t="s">
        <v>151</v>
      </c>
      <c s="32">
        <v>1</v>
      </c>
      <c s="33">
        <v>0</v>
      </c>
      <c s="34">
        <f>ROUND(ROUND(H61,2)*ROUND(G61,3),2)</f>
      </c>
      <c r="O61">
        <f>(I61*21)/100</f>
      </c>
      <c t="s">
        <v>22</v>
      </c>
    </row>
    <row r="62" spans="1:5" ht="12.75">
      <c r="A62" s="35" t="s">
        <v>49</v>
      </c>
      <c r="E62" s="36" t="s">
        <v>65</v>
      </c>
    </row>
    <row r="63" spans="1:5" ht="25.5">
      <c r="A63" s="37" t="s">
        <v>51</v>
      </c>
      <c r="E63" s="38" t="s">
        <v>328</v>
      </c>
    </row>
    <row r="64" spans="1:5" ht="76.5">
      <c r="A64" t="s">
        <v>53</v>
      </c>
      <c r="E64" s="36" t="s">
        <v>329</v>
      </c>
    </row>
    <row r="65" spans="1:18" ht="12.75" customHeight="1">
      <c r="A65" s="6" t="s">
        <v>42</v>
      </c>
      <c s="6"/>
      <c s="40" t="s">
        <v>73</v>
      </c>
      <c s="6"/>
      <c s="27" t="s">
        <v>230</v>
      </c>
      <c s="6"/>
      <c s="6"/>
      <c s="6"/>
      <c s="41">
        <f>0+Q65</f>
      </c>
      <c r="O65">
        <f>0+R65</f>
      </c>
      <c r="Q65">
        <f>0+I66+I70+I74+I78+I82+I86+I90+I94+I98+I102+I106</f>
      </c>
      <c>
        <f>0+O66+O70+O74+O78+O82+O86+O90+O94+O98+O102+O106</f>
      </c>
    </row>
    <row r="66" spans="1:16" ht="25.5">
      <c r="A66" s="25" t="s">
        <v>44</v>
      </c>
      <c s="29" t="s">
        <v>107</v>
      </c>
      <c s="29" t="s">
        <v>330</v>
      </c>
      <c s="25" t="s">
        <v>65</v>
      </c>
      <c s="30" t="s">
        <v>331</v>
      </c>
      <c s="31" t="s">
        <v>245</v>
      </c>
      <c s="32">
        <v>17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12.75">
      <c r="A67" s="35" t="s">
        <v>49</v>
      </c>
      <c r="E67" s="36" t="s">
        <v>65</v>
      </c>
    </row>
    <row r="68" spans="1:5" ht="51">
      <c r="A68" s="37" t="s">
        <v>51</v>
      </c>
      <c r="E68" s="38" t="s">
        <v>332</v>
      </c>
    </row>
    <row r="69" spans="1:5" ht="76.5">
      <c r="A69" t="s">
        <v>53</v>
      </c>
      <c r="E69" s="36" t="s">
        <v>333</v>
      </c>
    </row>
    <row r="70" spans="1:16" ht="12.75">
      <c r="A70" s="25" t="s">
        <v>44</v>
      </c>
      <c s="29" t="s">
        <v>112</v>
      </c>
      <c s="29" t="s">
        <v>334</v>
      </c>
      <c s="25" t="s">
        <v>65</v>
      </c>
      <c s="30" t="s">
        <v>335</v>
      </c>
      <c s="31" t="s">
        <v>120</v>
      </c>
      <c s="32">
        <v>179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12.75">
      <c r="A71" s="35" t="s">
        <v>49</v>
      </c>
      <c r="E71" s="36" t="s">
        <v>336</v>
      </c>
    </row>
    <row r="72" spans="1:5" ht="51">
      <c r="A72" s="37" t="s">
        <v>51</v>
      </c>
      <c r="E72" s="38" t="s">
        <v>337</v>
      </c>
    </row>
    <row r="73" spans="1:5" ht="76.5">
      <c r="A73" t="s">
        <v>53</v>
      </c>
      <c r="E73" s="36" t="s">
        <v>338</v>
      </c>
    </row>
    <row r="74" spans="1:16" ht="12.75">
      <c r="A74" s="25" t="s">
        <v>44</v>
      </c>
      <c s="29" t="s">
        <v>117</v>
      </c>
      <c s="29" t="s">
        <v>339</v>
      </c>
      <c s="25" t="s">
        <v>65</v>
      </c>
      <c s="30" t="s">
        <v>340</v>
      </c>
      <c s="31" t="s">
        <v>120</v>
      </c>
      <c s="32">
        <v>270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341</v>
      </c>
    </row>
    <row r="76" spans="1:5" ht="76.5">
      <c r="A76" s="37" t="s">
        <v>51</v>
      </c>
      <c r="E76" s="38" t="s">
        <v>342</v>
      </c>
    </row>
    <row r="77" spans="1:5" ht="76.5">
      <c r="A77" t="s">
        <v>53</v>
      </c>
      <c r="E77" s="36" t="s">
        <v>338</v>
      </c>
    </row>
    <row r="78" spans="1:16" ht="12.75">
      <c r="A78" s="25" t="s">
        <v>44</v>
      </c>
      <c s="29" t="s">
        <v>122</v>
      </c>
      <c s="29" t="s">
        <v>343</v>
      </c>
      <c s="25" t="s">
        <v>65</v>
      </c>
      <c s="30" t="s">
        <v>344</v>
      </c>
      <c s="31" t="s">
        <v>120</v>
      </c>
      <c s="32">
        <v>261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38.25">
      <c r="A79" s="35" t="s">
        <v>49</v>
      </c>
      <c r="E79" s="36" t="s">
        <v>345</v>
      </c>
    </row>
    <row r="80" spans="1:5" ht="12.75">
      <c r="A80" s="37" t="s">
        <v>51</v>
      </c>
      <c r="E80" s="38" t="s">
        <v>346</v>
      </c>
    </row>
    <row r="81" spans="1:5" ht="127.5">
      <c r="A81" t="s">
        <v>53</v>
      </c>
      <c r="E81" s="36" t="s">
        <v>347</v>
      </c>
    </row>
    <row r="82" spans="1:16" ht="12.75">
      <c r="A82" s="25" t="s">
        <v>44</v>
      </c>
      <c s="29" t="s">
        <v>127</v>
      </c>
      <c s="29" t="s">
        <v>348</v>
      </c>
      <c s="25" t="s">
        <v>65</v>
      </c>
      <c s="30" t="s">
        <v>349</v>
      </c>
      <c s="31" t="s">
        <v>120</v>
      </c>
      <c s="32">
        <v>295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350</v>
      </c>
    </row>
    <row r="84" spans="1:5" ht="12.75">
      <c r="A84" s="37" t="s">
        <v>51</v>
      </c>
      <c r="E84" s="38" t="s">
        <v>351</v>
      </c>
    </row>
    <row r="85" spans="1:5" ht="89.25">
      <c r="A85" t="s">
        <v>53</v>
      </c>
      <c r="E85" s="36" t="s">
        <v>352</v>
      </c>
    </row>
    <row r="86" spans="1:16" ht="25.5">
      <c r="A86" s="25" t="s">
        <v>44</v>
      </c>
      <c s="29" t="s">
        <v>131</v>
      </c>
      <c s="29" t="s">
        <v>353</v>
      </c>
      <c s="25" t="s">
        <v>65</v>
      </c>
      <c s="30" t="s">
        <v>354</v>
      </c>
      <c s="31" t="s">
        <v>245</v>
      </c>
      <c s="32">
        <v>2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65</v>
      </c>
    </row>
    <row r="88" spans="1:5" ht="38.25">
      <c r="A88" s="37" t="s">
        <v>51</v>
      </c>
      <c r="E88" s="38" t="s">
        <v>355</v>
      </c>
    </row>
    <row r="89" spans="1:5" ht="102">
      <c r="A89" t="s">
        <v>53</v>
      </c>
      <c r="E89" s="36" t="s">
        <v>356</v>
      </c>
    </row>
    <row r="90" spans="1:16" ht="12.75">
      <c r="A90" s="25" t="s">
        <v>44</v>
      </c>
      <c s="29" t="s">
        <v>137</v>
      </c>
      <c s="29" t="s">
        <v>357</v>
      </c>
      <c s="25" t="s">
        <v>65</v>
      </c>
      <c s="30" t="s">
        <v>358</v>
      </c>
      <c s="31" t="s">
        <v>245</v>
      </c>
      <c s="32">
        <v>8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65</v>
      </c>
    </row>
    <row r="92" spans="1:5" ht="12.75">
      <c r="A92" s="37" t="s">
        <v>51</v>
      </c>
      <c r="E92" s="38" t="s">
        <v>359</v>
      </c>
    </row>
    <row r="93" spans="1:5" ht="76.5">
      <c r="A93" t="s">
        <v>53</v>
      </c>
      <c r="E93" s="36" t="s">
        <v>360</v>
      </c>
    </row>
    <row r="94" spans="1:16" ht="12.75">
      <c r="A94" s="25" t="s">
        <v>44</v>
      </c>
      <c s="29" t="s">
        <v>143</v>
      </c>
      <c s="29" t="s">
        <v>361</v>
      </c>
      <c s="25" t="s">
        <v>65</v>
      </c>
      <c s="30" t="s">
        <v>362</v>
      </c>
      <c s="31" t="s">
        <v>120</v>
      </c>
      <c s="32">
        <v>2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12.75">
      <c r="A95" s="35" t="s">
        <v>49</v>
      </c>
      <c r="E95" s="36" t="s">
        <v>363</v>
      </c>
    </row>
    <row r="96" spans="1:5" ht="12.75">
      <c r="A96" s="37" t="s">
        <v>51</v>
      </c>
      <c r="E96" s="38" t="s">
        <v>364</v>
      </c>
    </row>
    <row r="97" spans="1:5" ht="114.75">
      <c r="A97" t="s">
        <v>53</v>
      </c>
      <c r="E97" s="36" t="s">
        <v>365</v>
      </c>
    </row>
    <row r="98" spans="1:16" ht="25.5">
      <c r="A98" s="25" t="s">
        <v>44</v>
      </c>
      <c s="29" t="s">
        <v>148</v>
      </c>
      <c s="29" t="s">
        <v>366</v>
      </c>
      <c s="25" t="s">
        <v>65</v>
      </c>
      <c s="30" t="s">
        <v>367</v>
      </c>
      <c s="31" t="s">
        <v>245</v>
      </c>
      <c s="32">
        <v>8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38.25">
      <c r="A99" s="35" t="s">
        <v>49</v>
      </c>
      <c r="E99" s="36" t="s">
        <v>368</v>
      </c>
    </row>
    <row r="100" spans="1:5" ht="12.75">
      <c r="A100" s="37" t="s">
        <v>51</v>
      </c>
      <c r="E100" s="38" t="s">
        <v>359</v>
      </c>
    </row>
    <row r="101" spans="1:5" ht="114.75">
      <c r="A101" t="s">
        <v>53</v>
      </c>
      <c r="E101" s="36" t="s">
        <v>369</v>
      </c>
    </row>
    <row r="102" spans="1:16" ht="25.5">
      <c r="A102" s="25" t="s">
        <v>44</v>
      </c>
      <c s="29" t="s">
        <v>155</v>
      </c>
      <c s="29" t="s">
        <v>370</v>
      </c>
      <c s="25" t="s">
        <v>65</v>
      </c>
      <c s="30" t="s">
        <v>371</v>
      </c>
      <c s="31" t="s">
        <v>245</v>
      </c>
      <c s="32">
        <v>1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65</v>
      </c>
    </row>
    <row r="104" spans="1:5" ht="12.75">
      <c r="A104" s="37" t="s">
        <v>51</v>
      </c>
      <c r="E104" s="38" t="s">
        <v>372</v>
      </c>
    </row>
    <row r="105" spans="1:5" ht="102">
      <c r="A105" t="s">
        <v>53</v>
      </c>
      <c r="E105" s="36" t="s">
        <v>373</v>
      </c>
    </row>
    <row r="106" spans="1:16" ht="12.75">
      <c r="A106" s="25" t="s">
        <v>44</v>
      </c>
      <c s="29" t="s">
        <v>161</v>
      </c>
      <c s="29" t="s">
        <v>374</v>
      </c>
      <c s="25" t="s">
        <v>65</v>
      </c>
      <c s="30" t="s">
        <v>375</v>
      </c>
      <c s="31" t="s">
        <v>245</v>
      </c>
      <c s="32">
        <v>9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376</v>
      </c>
    </row>
    <row r="108" spans="1:5" ht="12.75">
      <c r="A108" s="37" t="s">
        <v>51</v>
      </c>
      <c r="E108" s="38" t="s">
        <v>377</v>
      </c>
    </row>
    <row r="109" spans="1:5" ht="89.25">
      <c r="A109" t="s">
        <v>53</v>
      </c>
      <c r="E109" s="36" t="s">
        <v>378</v>
      </c>
    </row>
    <row r="110" spans="1:18" ht="12.75" customHeight="1">
      <c r="A110" s="6" t="s">
        <v>42</v>
      </c>
      <c s="6"/>
      <c s="40" t="s">
        <v>78</v>
      </c>
      <c s="6"/>
      <c s="27" t="s">
        <v>379</v>
      </c>
      <c s="6"/>
      <c s="6"/>
      <c s="6"/>
      <c s="41">
        <f>0+Q110</f>
      </c>
      <c r="O110">
        <f>0+R110</f>
      </c>
      <c r="Q110">
        <f>0+I111</f>
      </c>
      <c>
        <f>0+O111</f>
      </c>
    </row>
    <row r="111" spans="1:16" ht="12.75">
      <c r="A111" s="25" t="s">
        <v>44</v>
      </c>
      <c s="29" t="s">
        <v>167</v>
      </c>
      <c s="29" t="s">
        <v>380</v>
      </c>
      <c s="25" t="s">
        <v>65</v>
      </c>
      <c s="30" t="s">
        <v>381</v>
      </c>
      <c s="31" t="s">
        <v>120</v>
      </c>
      <c s="32">
        <v>2</v>
      </c>
      <c s="33">
        <v>0</v>
      </c>
      <c s="34">
        <f>ROUND(ROUND(H111,2)*ROUND(G111,3),2)</f>
      </c>
      <c r="O111">
        <f>(I111*21)/100</f>
      </c>
      <c t="s">
        <v>22</v>
      </c>
    </row>
    <row r="112" spans="1:5" ht="12.75">
      <c r="A112" s="35" t="s">
        <v>49</v>
      </c>
      <c r="E112" s="36" t="s">
        <v>382</v>
      </c>
    </row>
    <row r="113" spans="1:5" ht="12.75">
      <c r="A113" s="37" t="s">
        <v>51</v>
      </c>
      <c r="E113" s="38" t="s">
        <v>364</v>
      </c>
    </row>
    <row r="114" spans="1:5" ht="242.25">
      <c r="A114" t="s">
        <v>53</v>
      </c>
      <c r="E114" s="36" t="s">
        <v>383</v>
      </c>
    </row>
    <row r="115" spans="1:18" ht="12.75" customHeight="1">
      <c r="A115" s="6" t="s">
        <v>42</v>
      </c>
      <c s="6"/>
      <c s="40" t="s">
        <v>39</v>
      </c>
      <c s="6"/>
      <c s="27" t="s">
        <v>241</v>
      </c>
      <c s="6"/>
      <c s="6"/>
      <c s="6"/>
      <c s="41">
        <f>0+Q115</f>
      </c>
      <c r="O115">
        <f>0+R115</f>
      </c>
      <c r="Q115">
        <f>0+I116+I120</f>
      </c>
      <c>
        <f>0+O116+O120</f>
      </c>
    </row>
    <row r="116" spans="1:16" ht="12.75">
      <c r="A116" s="25" t="s">
        <v>44</v>
      </c>
      <c s="29" t="s">
        <v>172</v>
      </c>
      <c s="29" t="s">
        <v>384</v>
      </c>
      <c s="25" t="s">
        <v>65</v>
      </c>
      <c s="30" t="s">
        <v>385</v>
      </c>
      <c s="31" t="s">
        <v>93</v>
      </c>
      <c s="32">
        <v>7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25.5">
      <c r="A117" s="35" t="s">
        <v>49</v>
      </c>
      <c r="E117" s="36" t="s">
        <v>386</v>
      </c>
    </row>
    <row r="118" spans="1:5" ht="12.75">
      <c r="A118" s="37" t="s">
        <v>51</v>
      </c>
      <c r="E118" s="38" t="s">
        <v>387</v>
      </c>
    </row>
    <row r="119" spans="1:5" ht="102">
      <c r="A119" t="s">
        <v>53</v>
      </c>
      <c r="E119" s="36" t="s">
        <v>388</v>
      </c>
    </row>
    <row r="120" spans="1:16" ht="12.75">
      <c r="A120" s="25" t="s">
        <v>44</v>
      </c>
      <c s="29" t="s">
        <v>178</v>
      </c>
      <c s="29" t="s">
        <v>389</v>
      </c>
      <c s="25" t="s">
        <v>65</v>
      </c>
      <c s="30" t="s">
        <v>390</v>
      </c>
      <c s="31" t="s">
        <v>93</v>
      </c>
      <c s="32">
        <v>0.004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49</v>
      </c>
      <c r="E121" s="36" t="s">
        <v>391</v>
      </c>
    </row>
    <row r="122" spans="1:5" ht="25.5">
      <c r="A122" s="37" t="s">
        <v>51</v>
      </c>
      <c r="E122" s="38" t="s">
        <v>392</v>
      </c>
    </row>
    <row r="123" spans="1:5" ht="76.5">
      <c r="A123" t="s">
        <v>53</v>
      </c>
      <c r="E123" s="36" t="s">
        <v>393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