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/>
  <bookViews>
    <workbookView xWindow="240" yWindow="120" windowWidth="14940" windowHeight="9225" activeTab="0"/>
  </bookViews>
  <sheets>
    <sheet name="Rekapitulace" sheetId="1" r:id="rId1"/>
    <sheet name="SO 101" sheetId="2" r:id="rId2"/>
    <sheet name="SO 401" sheetId="3" r:id="rId3"/>
  </sheets>
  <definedNames/>
  <calcPr fullCalcOnLoad="1"/>
</workbook>
</file>

<file path=xl/sharedStrings.xml><?xml version="1.0" encoding="utf-8"?>
<sst xmlns="http://schemas.openxmlformats.org/spreadsheetml/2006/main" count="1104" uniqueCount="394">
  <si>
    <t>Rekapitulace ceny</t>
  </si>
  <si>
    <t>Stavba: 2023-035 - OPRAVA MK UL. ŠKROUPOVA</t>
  </si>
  <si>
    <t xml:space="preserve">Varianta:  - </t>
  </si>
  <si>
    <t>Celková cena bez DPH:</t>
  </si>
  <si>
    <t>Celková cena s DPH:</t>
  </si>
  <si>
    <t>Objekt</t>
  </si>
  <si>
    <t>Popis</t>
  </si>
  <si>
    <t>Cena bez DPH</t>
  </si>
  <si>
    <t>DPH</t>
  </si>
  <si>
    <t>Cena s DPH</t>
  </si>
  <si>
    <t>ASPE10</t>
  </si>
  <si>
    <t>S</t>
  </si>
  <si>
    <t>Soupis prací objektu</t>
  </si>
  <si>
    <t xml:space="preserve">Stavba: </t>
  </si>
  <si>
    <t>2023-035</t>
  </si>
  <si>
    <t>OPRAVA MK UL. ŠKROUPOVA</t>
  </si>
  <si>
    <t>O</t>
  </si>
  <si>
    <t>Rozpočet:</t>
  </si>
  <si>
    <t>0,00</t>
  </si>
  <si>
    <t>15,00</t>
  </si>
  <si>
    <t>21,00</t>
  </si>
  <si>
    <t>3</t>
  </si>
  <si>
    <t>2</t>
  </si>
  <si>
    <t>SO 101</t>
  </si>
  <si>
    <t>CHODNÍKY</t>
  </si>
  <si>
    <t>Typ</t>
  </si>
  <si>
    <t>0</t>
  </si>
  <si>
    <t>Poř. číslo</t>
  </si>
  <si>
    <t>1</t>
  </si>
  <si>
    <t>Kód položky</t>
  </si>
  <si>
    <t>Varianta</t>
  </si>
  <si>
    <t>Název položky</t>
  </si>
  <si>
    <t>4</t>
  </si>
  <si>
    <t>MJ</t>
  </si>
  <si>
    <t>5</t>
  </si>
  <si>
    <t>Množství</t>
  </si>
  <si>
    <t>6</t>
  </si>
  <si>
    <t>Jednotková cena</t>
  </si>
  <si>
    <t>Jednotková</t>
  </si>
  <si>
    <t>9</t>
  </si>
  <si>
    <t>Celkem</t>
  </si>
  <si>
    <t>10</t>
  </si>
  <si>
    <t>SD</t>
  </si>
  <si>
    <t>Všeobecné konstrukce a práce</t>
  </si>
  <si>
    <t>P</t>
  </si>
  <si>
    <t>014102</t>
  </si>
  <si>
    <t>b</t>
  </si>
  <si>
    <t>POPLATKY ZA SKLÁDKU</t>
  </si>
  <si>
    <t>T</t>
  </si>
  <si>
    <t>PP</t>
  </si>
  <si>
    <t>ASFALT, POPLATEK ZA ULOŽENÍ MATERIÁLU NA RECYKLAČNÍ STŘEDISKO</t>
  </si>
  <si>
    <t>VV</t>
  </si>
  <si>
    <t>z pol. č. 11313: 6,2m3*2,2t/m3=13,640 [A]t 
z pol. č. 11372: 19,0m3*2,2t/m3=41,800 [B]t 
Celkem: A+B=55,440 [C]t</t>
  </si>
  <si>
    <t>TS</t>
  </si>
  <si>
    <t>zahrnuje veškeré poplatky provozovateli skládky související s uložením odpadu na skládce.</t>
  </si>
  <si>
    <t>c</t>
  </si>
  <si>
    <t>BETON, POPLATEK ZA ULOŽENÍ MATERIÁLU NA RECYKLAČNÍ STŘEDISKO</t>
  </si>
  <si>
    <t>z pol. č. 11318:29,16m3*2,2t/m3=64,152 [A]t 
z pol. č. 11352: (68,0m*0,15m*0,25m)*2,2t/m3=5,610 [B]t 
Celkem: A+B=69,762 [C]t</t>
  </si>
  <si>
    <t>d</t>
  </si>
  <si>
    <t>STÁVAJÍCÍ PODKLADNÍ VRSTVY VOZOVKY NESTMELENÉ, POPLATEK ZA ULOŽENÍ MATERIÁLU NA RECYKLAČNÍ STŘEDISKO</t>
  </si>
  <si>
    <t>z pol. č. 11332: 158,625m3*2,2t/m3=348,975 [A]t</t>
  </si>
  <si>
    <t>e</t>
  </si>
  <si>
    <t>STÁVAJÍCÍ PODKLADNÍ VRSTVY VOZOVKY STMELENÉ, POPLATEK ZA ULOŽENÍ MATERIÁLU NA RECYKLAČNÍ STŘEDISKO</t>
  </si>
  <si>
    <t>z pol. č. 11334: 8,4m3*2,2t/m3=18,480 [A]t</t>
  </si>
  <si>
    <t>02720</t>
  </si>
  <si>
    <t/>
  </si>
  <si>
    <t>POMOC PRÁCE ZŘÍZ NEBO ZAJIŠŤ REGULACI A OCHRANU DOPRAVY</t>
  </si>
  <si>
    <t>KČ</t>
  </si>
  <si>
    <t>DOPRAVNĚ INŽENÝRSKÁ OPATŘENÍ VČETNĚ OZNAČENÍ STAVBY, VČETNĚ NÁJMU A ÚDRŽBY ZNAČEK A ZAŘÍZENÍ PO CELOU DOBU VÝSTAVBY</t>
  </si>
  <si>
    <t>zahrnuje veškeré náklady spojené s objednatelem požadovanými zařízeními</t>
  </si>
  <si>
    <t>02730</t>
  </si>
  <si>
    <t>POMOC PRÁCE ZŘÍZ NEBO ZAJIŠŤ OCHRANU INŽENÝRSKÝCH SÍTÍ</t>
  </si>
  <si>
    <t>KOPANÉ SONDY PRO OVĚŘENÍ SMĚROVÉHO A VÝŠKOVÉHO PRŮBĚHU STÁVAJÍCÍCH INŽENÝRSKÝCH SÍTÍ A JEJICH DODATEČNÁ OCHRANA DLE POŽADAVKŮ SPRÁVCŮ V PŘÍPADĚ JEJICH ODKRYTÍ</t>
  </si>
  <si>
    <t>7</t>
  </si>
  <si>
    <t>02911</t>
  </si>
  <si>
    <t>OSTATNÍ POŽADAVKY - GEODETICKÉ ZAMĚŘENÍ</t>
  </si>
  <si>
    <t>GEODETICKÉ PRÁCE BĚHEM VÝSTAVBY</t>
  </si>
  <si>
    <t>zahrnuje veškeré náklady spojené s objednatelem požadovanými pracemi</t>
  </si>
  <si>
    <t>8</t>
  </si>
  <si>
    <t>02943</t>
  </si>
  <si>
    <t>OSTATNÍ POŽADAVKY - VYPRACOVÁNÍ RDS</t>
  </si>
  <si>
    <t>REALIZAČNÍ DOKUMENTACE STAVBY</t>
  </si>
  <si>
    <t>02944</t>
  </si>
  <si>
    <t>OSTAT POŽADAVKY - DOKUMENTACE SKUTEČ PROVEDENÍ V DIGIT FORMĚ</t>
  </si>
  <si>
    <t>DOKUMENTACE SKUTEČNÉHO PROVEDENÍ V TIŠTĚNÉ I DIGITÁLNÍ FORMĚ</t>
  </si>
  <si>
    <t>02945</t>
  </si>
  <si>
    <t>OSTAT POŽADAVKY - GEOMETRICKÝ PLÁN</t>
  </si>
  <si>
    <t>GEOMETRICKÝ PLÁN SKUTEČNÉHO PROVEDENÍ STAVBY</t>
  </si>
  <si>
    <t>položka zahrnuje:  
- přípravu podkladů, podání žádosti na katastrální úřad  
- polní práce spojené s vyhotovením geometrického plánu  
- výpočetní a grafické kancelářské práce  
- úřední ověření výsledného elaborátu  
- schválení návrhu vkladu do katastru nemovitostí příslušným katastrálním úřadem</t>
  </si>
  <si>
    <t>Zemní práce</t>
  </si>
  <si>
    <t>11</t>
  </si>
  <si>
    <t>11313</t>
  </si>
  <si>
    <t>ODSTRANĚNÍ KRYTU ZPEVNĚNÝCH PLOCH S ASFALTOVÝM POJIVEM</t>
  </si>
  <si>
    <t>M3</t>
  </si>
  <si>
    <t>VČETNĚ ODVOZU A ULOŽENÍ DO RECYKLAČNÍHO STŘEDISKA, POPLATEK UVEDEN V POLOŽCE 014102.b</t>
  </si>
  <si>
    <t>digitálně odměřeno ze situace 
bourání asf. krytu chodníku v tl. 5 cm: 82,0m2*0,05m=4,100 [A]m3 
bourání asf. krytu vozovky v tl. 5 cm pro uložení kabelu VO vč. rozšíření 
ul. Škroupova: 31,0m2*0,05m=1,550 [B]m3 
ul. Brožíkova: 11,0m2*0,05m=0,550 [C]m3 
Celkem: A+B+C=6,200 [D]m3</t>
  </si>
  <si>
    <t>Položka zahrnuje veškerou manipulaci s vybouranou sutí a s vybouranými hmotami vč. uložení na skládku. Nezahrnuje poplatek za skládku, který se vykazuje v položce 0141** (s výjimkou malého množství bouraného materiálu, kde je možné poplatek zahrnout do jednotkové ceny bourání – tento fakt musí být uveden v doplňujícím textu k položce).</t>
  </si>
  <si>
    <t>12</t>
  </si>
  <si>
    <t>11317</t>
  </si>
  <si>
    <t>ODSTRAN KRYTU ZPEVNĚNÝCH PLOCH Z DLAŽEB KOSTEK</t>
  </si>
  <si>
    <t>VČETNĚ ODVOZU NA MÍSTO URČENÉ INVESTOREM</t>
  </si>
  <si>
    <t>digitálně odměřeno ze situace 
odstranění chodníku z kamenné dlažby - v tl. 6 cm: 20,0m2*0,06m=1,200 [A]m3</t>
  </si>
  <si>
    <t>13</t>
  </si>
  <si>
    <t>11318</t>
  </si>
  <si>
    <t>ODSTRANĚNÍ KRYTU ZPEVNĚNÝCH PLOCH Z DLAŽDIC</t>
  </si>
  <si>
    <t>VČETNĚ ODVOZU A ULOŽENÍ DO RECYKLAČNÍHO STŘEDISKA, POPLATEK UVEDEN V POLOŽCE 014102.c</t>
  </si>
  <si>
    <t>digitálně odměřeno ze situace 
odstranění chodníku z betonové dlažby: 486,0m2*0,06m=29,160 [A]m3</t>
  </si>
  <si>
    <t>14</t>
  </si>
  <si>
    <t>11332</t>
  </si>
  <si>
    <t>ODSTRANĚNÍ PODKLADŮ ZPEVNĚNÝCH PLOCH Z KAMENIVA NESTMELENÉHO</t>
  </si>
  <si>
    <t>VČETNĚ ODVOZU A ULOŽENÍ DO RECYKLAČNÍHO STŘEDISKA, POPLATEK UVEDEN V POLOŽCE 014102.d</t>
  </si>
  <si>
    <t>digitálně odměřeno ze situace 
bourání podkladních vrstev vozovky pro uložení kabelu VO bez rozšíření. Výkop na úroveň zemní pláně 
ul. Škroupova: 10,0m2*0,2m=2,000 [A]m3 
ul. Brožíkova: 5,0m2*0,2m=1,000 [B]m3 
odstranění nestmelené podkladní vstvy v rámci výkopu pro VO 
ul. Brožíkova: 0,35m*0,2m*27,5m=1,925 [C]m3 
odstranění podkl. vrstvy asf. chodníku - v tl. 0,27 m: 82,0m2*0,27m=22,140 [D]m3 
odstranění podkl. vrstvy bet. chodníku - v tl. 0,26 m: 486,0m2*0,26m=126,360 [E]m3 
odstranění podkl. vrstvy chodníku z kamenné dlažby - v tl. 0,26 m: 20,0m2*0,26m=5,200 [F]m3 
Celkem: A+B+C+D+E+F=158,625 [G]m3</t>
  </si>
  <si>
    <t>15</t>
  </si>
  <si>
    <t>11334</t>
  </si>
  <si>
    <t>ODSTRANĚNÍ PODKLADU ZPEVNĚNÝCH PLOCH S CEMENT POJIVEM</t>
  </si>
  <si>
    <t>VČETNĚ ODVOZU A ULOŽENÍ DO RECYKLAČNÍHO STŘEDISKA, POPLATEK UVEDEN V POLOŽCE 014102.e</t>
  </si>
  <si>
    <t>digitálně odměřeno ze situace 
bourání podkladních vrstev vozovky - stmelené vrstvy, pro uložení kabelu VO včetně rozšíření: 42,0m2*0,2m=8,400 [A]m3</t>
  </si>
  <si>
    <t>16</t>
  </si>
  <si>
    <t>11352</t>
  </si>
  <si>
    <t>ODSTRANĚNÍ CHODNÍKOVÝCH OBRUBNÍKŮ BETONOVÝCH</t>
  </si>
  <si>
    <t>M</t>
  </si>
  <si>
    <t>digitálně odměřeno ze situace 
68,0m=68,000 [A]m</t>
  </si>
  <si>
    <t>17</t>
  </si>
  <si>
    <t>11353</t>
  </si>
  <si>
    <t>ODSTRANĚNÍ CHODNÍKOVÝCH KAMENNÝCH OBRUBNÍKŮ</t>
  </si>
  <si>
    <t>RUČNÍ VYBOURÁNÍ S OHLEDEM NA NOVĚ PROVEDENÝ POVRCH VOZOVKY, VČETNĚ ODVOZU NA DEPONII INVESTORA</t>
  </si>
  <si>
    <t>digitálně odměřeno ze situace 
280,0m=280,000 [A]m</t>
  </si>
  <si>
    <t>18</t>
  </si>
  <si>
    <t>11372</t>
  </si>
  <si>
    <t>FRÉZOVÁNÍ ZPEVNĚNÝCH PLOCH ASFALTOVÝCH</t>
  </si>
  <si>
    <t>digitálně odměřeno ze situace 
frézování asfalt. krytu: 380,0m2*0,05m=19,000 [A]m3</t>
  </si>
  <si>
    <t>19</t>
  </si>
  <si>
    <t>113763</t>
  </si>
  <si>
    <t>FRÉZOVÁNÍ DRÁŽKY PRŮŘEZU DO 300MM2 V ASFALTOVÉ VOZOVCE</t>
  </si>
  <si>
    <t>ROZMĚR 12 X 20 MM</t>
  </si>
  <si>
    <t>digitálně odměřeno ze situace 
podél silničních obrubníků: 286,0m=286,000 [A]m 
napojení na stávající kryt: 275,0m=275,000 [B]m 
Celkem: A+B=561,000 [C]m</t>
  </si>
  <si>
    <t>Položka zahrnuje veškerou manipulaci s vybouranou sutí a s vybouranými hmotami vč. uložení na skládku.</t>
  </si>
  <si>
    <t>20</t>
  </si>
  <si>
    <t>12110</t>
  </si>
  <si>
    <t>SEJMUTÍ ORNICE NEBO LESNÍ PŮDY</t>
  </si>
  <si>
    <t>V TL. 150 MM, PONECHÁNO NA MÍSTĚ PRO ZPĚTNÉ POUŽITÍ</t>
  </si>
  <si>
    <t>digitálně odměřeno ze situace 
80,0m2*0,15m=12,000 [A]m3</t>
  </si>
  <si>
    <t>položka zahrnuje sejmutí ornice bez ohledu na tloušťku vrstvy a její vodorovnou dopravu 
nezahrnuje uložení na trvalou skládku</t>
  </si>
  <si>
    <t>21</t>
  </si>
  <si>
    <t>18230</t>
  </si>
  <si>
    <t>ROZPROSTŘENÍ ORNICE V ROVINĚ</t>
  </si>
  <si>
    <t>V TL. 150 MM, MATERIÁL ZE STAVBY</t>
  </si>
  <si>
    <t>položka zahrnuje: 
nutné přemístění ornice z dočasných skládek vzdálených do 50m 
rozprostření ornice v předepsané tloušťce v rovině a ve svahu do 1:5</t>
  </si>
  <si>
    <t>22</t>
  </si>
  <si>
    <t>18241</t>
  </si>
  <si>
    <t>ZALOŽENÍ TRÁVNÍKU RUČNÍM VÝSEVEM</t>
  </si>
  <si>
    <t>M2</t>
  </si>
  <si>
    <t>digitálně odměřeno ze situace 
80,0m2=80,000 [A]m2</t>
  </si>
  <si>
    <t>Zahrnuje dodání předepsané travní směsi, její výsev na ornici, zalévání, první pokosení, to vše bez ohledu na sklon terénu</t>
  </si>
  <si>
    <t>Komunikace</t>
  </si>
  <si>
    <t>23</t>
  </si>
  <si>
    <t>561431</t>
  </si>
  <si>
    <t>KAMENIVO ZPEVNĚNÉ CEMENTEM TŘ. I TL. DO 150MM</t>
  </si>
  <si>
    <t>SC C8/10, TL. 130 MM</t>
  </si>
  <si>
    <t>digitálně odměřeno ze situace 
konstrukce vozovky: 42,0m2=42,000 [A]m2</t>
  </si>
  <si>
    <t>- dodání směsi v požadované kvalitě 
- očištění podkladu 
- uložení směsi dle předepsaného technologického předpisu a zhutnění vrstvy v předepsané tloušťce 
- zřízení vrstvy bez rozlišení šířky, pokládání vrstvy po etapách, včetně pracovních spar a spojů 
- úpravu napojení, ukončení 
- úpravu dilatačních spar včetně předepsané výztuže 
- nezahrnuje postřiky, nátěry 
- nezahrnuje úpravu povrchu krytu</t>
  </si>
  <si>
    <t>24</t>
  </si>
  <si>
    <t>56334</t>
  </si>
  <si>
    <t>VOZOVKOVÉ VRSTVY ZE ŠTĚRKODRTI TL. DO 200MM</t>
  </si>
  <si>
    <t>ŠD, A, FR. 0-32 MM, TL. 200 MM</t>
  </si>
  <si>
    <t>digitálně odměřeno ze situace 
konstrukce vozovky: 42,0m2=42,000 [A]m2 
konstrukce chodníku a sjezdu: 518,0m2=518,000 [B]m2 
konstrukce chodníku - dlažba s reliéfním povrchem: 38,0m2=38,000 [C]m2 
konstrukce chodníku - hladká dlažba: 25,0m2=25,000 [D]m2 
dlažba chodníku a sjezdu - antracitový proužek: 14,0m2=14,000 [E]m2 
podkladní vrstva pro uložení silového kabelu do chodníku v ul. Brožíkova: 27,5m2=27,500 [F]m2 
Celkem: A+B+C+D+E+F=664,500 [G]m2</t>
  </si>
  <si>
    <t>- dodání kameniva předepsané kvality a zrnitosti 
- rozprostření a zhutnění vrstvy v předepsané tloušťce 
- zřízení vrstvy bez rozlišení šířky, pokládání vrstvy po etapách 
- nezahrnuje postřiky, nátěry</t>
  </si>
  <si>
    <t>25</t>
  </si>
  <si>
    <t>567201</t>
  </si>
  <si>
    <t>VRSTVY PRO OBNOVU A OPRAVY Z MATERIÁLŮ STAB CEMENTEM</t>
  </si>
  <si>
    <t>POLOŽKA BUDE ČERPÁNA NA ŽÁDOST TDI</t>
  </si>
  <si>
    <t>digitálně odměřeno ze situace 
lokální oprava stmelené podkladní vrstvy - předpoklad tl. 100 mm: 380,0m2*0,1m=38,000 [A]m3</t>
  </si>
  <si>
    <t>26</t>
  </si>
  <si>
    <t>572123</t>
  </si>
  <si>
    <t>INFILTRAČNÍ POSTŘIK Z EMULZE DO 1,0KG/M2</t>
  </si>
  <si>
    <t>PI-C, MIN. 1,0 KG/M2</t>
  </si>
  <si>
    <t>digitálně odměřeno ze situace 
konstrukce vozovky: 42,0m2+380,0m2=422,000 [A]m2</t>
  </si>
  <si>
    <t>- dodání všech předepsaných materiálů pro postřiky v předepsaném množství 
- provedení dle předepsaného technologického předpisu 
- zřízení vrstvy bez rozlišení šířky, pokládání vrstvy po etapách 
- úpravu napojení, ukončení</t>
  </si>
  <si>
    <t>27</t>
  </si>
  <si>
    <t>572213</t>
  </si>
  <si>
    <t>SPOJOVACÍ POSTŘIK Z EMULZE DO 0,5KG/M2</t>
  </si>
  <si>
    <t>PS-C, MIN. 0,4 KG/M2</t>
  </si>
  <si>
    <t>28</t>
  </si>
  <si>
    <t>574A34</t>
  </si>
  <si>
    <t>ASFALTOVÝ BETON PRO OBRUSNÉ VRSTVY ACO 11+, 11S TL. 40MM</t>
  </si>
  <si>
    <t>ACO 11+</t>
  </si>
  <si>
    <t>- dodání směsi v požadované kvalitě 
- očištění podkladu 
- uložení směsi dle předepsaného technologického předpisu, zhutnění vrstvy v předepsané tloušťce 
- zřízení vrstvy bez rozlišení šířky, pokládání vrstvy po etapách, včetně pracovních spar a spojů 
- úpravu napojení, ukončení podél obrubníků, dilatačních zařízení, odvodňovacích proužků, odvodňovačů, vpustí, šachet a pod. 
- nezahrnuje postřiky, nátěry 
- nezahrnuje těsnění podél obrubníků, dilatačních zařízení, odvodňovacích proužků, odvodňovačů, vpustí, šachet a pod.</t>
  </si>
  <si>
    <t>29</t>
  </si>
  <si>
    <t>574A44</t>
  </si>
  <si>
    <t>ASFALTOVÝ BETON PRO OBRUSNÉ VRSTVY ACO 11+, 11S TL. 50MM</t>
  </si>
  <si>
    <t>digitálně odměřeno ze situace 
konstrukce vozovky: 380,0m2=380,000 [A]m2</t>
  </si>
  <si>
    <t>30</t>
  </si>
  <si>
    <t>574E66</t>
  </si>
  <si>
    <t>ASFALTOVÝ BETON PRO PODKLADNÍ VRSTVY ACP 16+, 16S TL. 70MM</t>
  </si>
  <si>
    <t>ACP16+</t>
  </si>
  <si>
    <t>31</t>
  </si>
  <si>
    <t>58251</t>
  </si>
  <si>
    <t>a</t>
  </si>
  <si>
    <t>DLÁŽDĚNÉ KRYTY Z BETONOVÝCH DLAŽDIC DO LOŽE Z KAMENIVA</t>
  </si>
  <si>
    <t>VČ. LOŽNÉ VRSTVY Z KAMENIVA FR. 2-4, 4-8 MM, TL. 40 MM</t>
  </si>
  <si>
    <t>digitálně odměřeno ze situace 
konstrukce chodníku a sjezdu: 518,0m2=518,000 [A]m2</t>
  </si>
  <si>
    <t>- dodání dlažebního materiálu v požadované kvalitě, dodání materiálu pro předepsané  lože v tloušťce předepsané dokumentací a pro předepsanou výplň spar 
- očištění podkladu 
- uložení dlažby dle předepsaného technologického předpisu včetně předepsané podkladní vrstvy a předepsané výplně spar 
- zřízení vrstvy bez rozlišení šířky, pokládání vrstvy po etapách  
- úpravu napojení, ukončení podél obrubníků, dilatačních zařízení, odvodňovacích proužků, odvodňovačů, vpustí, šachet a pod., nestanoví-li zadávací dokumentace jinak 
- nezahrnuje postřiky, nátěry 
- nezahrnuje těsnění podél obrubníků, dilatačních zařízení, odvodňovacích proužků, odvodňovačů, vpustí, šachet a pod.</t>
  </si>
  <si>
    <t>32</t>
  </si>
  <si>
    <t>SVĚTLÁ HLADKÁ DLAŽBA TL. 80 MM, BEZ SRAŽENÝCH HRAN, DLE VYHLÁŠKY 398/2009 Sb., VČ. LOŽNÉ VRSTVY Z KAMENIVA FR. 2-4, 4-8 MM, TL. 40 MM</t>
  </si>
  <si>
    <t>digitálně odměřeno ze situace 
konstrukce chodníku - hladká dlažba: 25,0m2=25,000 [A]m2</t>
  </si>
  <si>
    <t>33</t>
  </si>
  <si>
    <t>BET. DLAŽBA TL. 80 MM, BARVA ANTRACIT, VČ. LOŽNÉ VRSTVY Z KAMENIVA FR. 2-4, 4-8 MM, TL. 40 MM</t>
  </si>
  <si>
    <t>digitálně odměřeno ze situace 
dlažba chodníku a sjezdu - antracitový proužek: 14,0m2=14,000 [A]m2</t>
  </si>
  <si>
    <t>34</t>
  </si>
  <si>
    <t>582612</t>
  </si>
  <si>
    <t>KRYTY Z BETON DLAŽDIC SE ZÁMKEM ŠEDÝCH TL 80MM DO LOŽE Z KAM</t>
  </si>
  <si>
    <t>DLAŽBA TVAR "ÍČKO", VČ. LOŽNÉ VRSTVY Z KAMENIVA FR. 2-4, 4-8 MM, TL. 40 MM</t>
  </si>
  <si>
    <t>digitálně odměřeno ze situace 
chodník v ul. Brožíkova - doplnění dlažby - předpoklad 15% z plochy: 52,0m2*0,15=7,800 [A]m2</t>
  </si>
  <si>
    <t>35</t>
  </si>
  <si>
    <t>58261B</t>
  </si>
  <si>
    <t>KRYTY Z BETON DLAŽDIC SE ZÁMKEM BAREV RELIÉF TL 80MM DO LOŽE Z KAM</t>
  </si>
  <si>
    <t>DLAŽBA ČERVENÁ, VČ. LOŽNÉ VRSTVY Z KAMENIVA FR. 2-4, 4-8 MM, TL. 40 MM</t>
  </si>
  <si>
    <t>digitálně odměřeno ze situace 
konstrukce chodníku - dlažba s reliéfním povrchem: 38,0m2=38,000 [A]m2</t>
  </si>
  <si>
    <t>36</t>
  </si>
  <si>
    <t>587206</t>
  </si>
  <si>
    <t>PŘEDLÁŽDĚNÍ KRYTU Z BETONOVÝCH DLAŽDIC SE ZÁMKEM</t>
  </si>
  <si>
    <t>PŘEDLÁŽDĚNÍ DLAŽBY TVAR "ÍČKO", DOPLNĚNÍ DLAŽBY UVEDENO V POL. Č. 582612, VČ. LOŽNÉ VRSTVY Z KAMENIVA FR. 2-4, 4-8 MM, TL. 40 MM</t>
  </si>
  <si>
    <t>digitálně odměřeno ze situace 
rozebrání betonové dlažby včetně ložní vrstvy v ul. Brožíkova: 52,0m2=52,000 [A]m2</t>
  </si>
  <si>
    <t>- pod pojmem *předláždění* se rozumí rozebrání stávající dlažby a pokládka dlažby ze stávajícího dlažebního materiálu (bez dodávky nového) 
- zahrnuje nezbytnou manipulaci s tímto materiálem (nakládání, doprava, složení, očištění) 
- dodání a rozprostření materiálu pro lože a jeho tloušťku předepsanou dokumentací a pro předepsanou výplň spar 
- eventuelní doplnění plochy s použitím nového materiálu se vykazuje v položce č.582</t>
  </si>
  <si>
    <t>37</t>
  </si>
  <si>
    <t>58920</t>
  </si>
  <si>
    <t>VÝPLŇ SPAR MODIFIKOVANÝM ASFALTEM</t>
  </si>
  <si>
    <t>PRACOVNÍ SPÁRY SE OŠETŘÍ DLE VL1 42-04 A TP 155, ŠÍŘKA MIN. 25 MM A TL. 12 MM</t>
  </si>
  <si>
    <t>pro pokládku kabelu VO do komunikace: 56,0m=56,000 [A]m 
podél silničních obrubníků: 286,0m=286,000 [B]m 
napojení na stávající kryt: 275,0m=275,000 [C]m 
Celkem: A+B+C=617,000 [D]m</t>
  </si>
  <si>
    <t>položka zahrnuje: 
- dodávku předepsaného materiálu 
- vyčištění a výplň spar tímto materiálem</t>
  </si>
  <si>
    <t>Přidružená stavební výroba</t>
  </si>
  <si>
    <t>38</t>
  </si>
  <si>
    <t>711507</t>
  </si>
  <si>
    <t>OCHRANA IZOLACE NA POVRCHU Z PE FÓLIE</t>
  </si>
  <si>
    <t>NOPOVÁ FÓLIE</t>
  </si>
  <si>
    <t>ochrana budov: 1,0m*165,0m=165,000 [A]m2</t>
  </si>
  <si>
    <t>položka zahrnuje: 
- dodání  předepsaného ochranného materiálu 
- zřízení ochrany izolace</t>
  </si>
  <si>
    <t>39</t>
  </si>
  <si>
    <t>711509</t>
  </si>
  <si>
    <t>OCHRANA IZOLACE NA POVRCHU TEXTILIÍ</t>
  </si>
  <si>
    <t>GEOTEXTILIE MIN. 300 G/M2</t>
  </si>
  <si>
    <t>Ostatní konstrukce a práce</t>
  </si>
  <si>
    <t>40</t>
  </si>
  <si>
    <t>914122</t>
  </si>
  <si>
    <t>DOPRAVNÍ ZNAČKY ZÁKLADNÍ VELIKOSTI OCELOVÉ FÓLIE TŘ 1 - MONTÁŽ S PŘEMÍSTĚNÍM</t>
  </si>
  <si>
    <t>KUS</t>
  </si>
  <si>
    <t>B2: 1ks=1,000 [A]ks 
IP 11c: 2ks=2,000 [B]ks 
IP 12 + E13: 2ks+2ks=4,000 [C]ks 
IP11c + E8c: 1ks+1ks=2,000 [D]ks 
IP11c + E8a: 1ks+1ks=2,000 [E]ks 
IP 12 + E13 + E13: 1ks+1ks+1ks=3,000 [F]ks 
IP 10a: 1ks=1,000 [G]ks 
P2: 1ks=1,000 [H]ks 
Celkem: A+B+C+D+E+F+G+H=16,000 [I]ks</t>
  </si>
  <si>
    <t>položka zahrnuje: 
- dopravu demontované značky z dočasné skládky 
- osazení a montáž značky na místě určeném projektem 
- nutnou opravu poškozených částí 
nezahrnuje dodávku značky</t>
  </si>
  <si>
    <t>41</t>
  </si>
  <si>
    <t>914123</t>
  </si>
  <si>
    <t>DOPRAVNÍ ZNAČKY ZÁKLADNÍ VELIKOSTI OCELOVÉ FÓLIE TŘ 1 - DEMONTÁŽ</t>
  </si>
  <si>
    <t>DEMONTÁŽ S OPĚTOVNÝM UMÍSTĚNÍM NA NOVÉ SLOUPKY</t>
  </si>
  <si>
    <t>Položka zahrnuje odstranění, demontáž a odklizení materiálu s odvozem na předepsané místo</t>
  </si>
  <si>
    <t>42</t>
  </si>
  <si>
    <t>914911</t>
  </si>
  <si>
    <t>SLOUPKY A STOJKY DOPRAVNÍCH ZNAČEK Z OCEL TRUBEK SE ZABETONOVÁNÍM - DODÁVKA A MONTÁŽ</t>
  </si>
  <si>
    <t>sloupky pro 
B2: 1ks=1,000 [A]ks 
IP 11c: 2ks=2,000 [B]ks 
IP 12 + E13: 2ks=2,000 [C]ks 
IP11c + E8c: 1ks=1,000 [D]ks 
IP11c + E8a: 1ks=1,000 [E]ks 
IP 12 + E13 + E13: 1ks=1,000 [F]ks 
IP 10a: 1ks=1,000 [G]ks 
P2: 1ks=1,000 [H]ks 
Celkem: A+B+C+D+E+F+G+H=10,000 [I]ks</t>
  </si>
  <si>
    <t>položka zahrnuje: 
- sloupky a upevňovací zařízení včetně jejich osazení (betonová patka, zemní práce)</t>
  </si>
  <si>
    <t>43</t>
  </si>
  <si>
    <t>914913</t>
  </si>
  <si>
    <t>SLOUPKY A STOJKY DZ Z OCEL TRUBEK ZABETON DEMONTÁŽ</t>
  </si>
  <si>
    <t>VČ. ODVOZU KOVOVÝCH ČÁSTÍ NA MÍSTO URČENÉ INVESTOREM (PŘEDPOKLAD DO 20 KM),  
VČ. ODVOZU BETONU DO RECYKLAČNÍHO STŘEDISKA, VČ. POPLATKU</t>
  </si>
  <si>
    <t>sloupky pro 
IP 11c: 2ks=2,000 [A]ks 
IP 12 + E13: 2ks=2,000 [B]ks 
IP11c + E8c: 1ks=1,000 [C]ks 
IP11c + E8a: 1ks=1,000 [D]ks 
IP 12 + E13 + E13: 1ks=1,000 [E]ks 
IP 10a: 1ks=1,000 [F]ks 
P2: 1ks=1,000 [G]ks 
Celkem: A+B+C+D+E+F+G=9,000 [H]ks</t>
  </si>
  <si>
    <t>44</t>
  </si>
  <si>
    <t>917211</t>
  </si>
  <si>
    <t>ZÁHONOVÉ OBRUBY Z BETONOVÝCH OBRUBNÍKŮ ŠÍŘ 50MM</t>
  </si>
  <si>
    <t>OBRUBNÍK 50/250/1000 MM DO BET. LOŽE C20/25nXF3, VČ. SPÁROVÁNÍ CEM. MALTOU MC25 XF4</t>
  </si>
  <si>
    <t>digitálně odměřeno ze situace: 67,0m=67,000 [A]m</t>
  </si>
  <si>
    <t>Položka zahrnuje: 
dodání a pokládku betonových obrubníků o rozměrech předepsaných zadávací dokumentací 
betonové lože i boční betonovou opěrku.</t>
  </si>
  <si>
    <t>45</t>
  </si>
  <si>
    <t>917224</t>
  </si>
  <si>
    <t>SILNIČNÍ A CHODNÍKOVÉ OBRUBY Z BETONOVÝCH OBRUBNÍKŮ ŠÍŘ 150MM</t>
  </si>
  <si>
    <t>OBRUBNÍK 150/250/1000 MM DO BET. LOŽE C20/25nXF3, VČ. SPÁROVÁNÍ CEM. MALTOU MC25 XF4</t>
  </si>
  <si>
    <t>digitálně odměřeno ze situace: 189,5m=189,500 [A]m</t>
  </si>
  <si>
    <t>46</t>
  </si>
  <si>
    <t>PŘECHODOVÝ OBRUBNÍK 250-150/150/1000 MM DO BET. LOŽE C20/25nXF3, VČ. SPÁROVÁNÍ CEM. MALTOU MC25 XF4</t>
  </si>
  <si>
    <t>digitálně odměřeno ze situace: 16,0m=16,000 [A]m</t>
  </si>
  <si>
    <t>47</t>
  </si>
  <si>
    <t>NÁJEZDOVÝ OBRUBNÍK 150/150/1000 MM DO BET. LOŽE C20/25nXF3, VČ. SPÁROVÁNÍ CEM. MALTOU MC25 XF4</t>
  </si>
  <si>
    <t>digitálně odměřeno ze situace: 80,5m=80,500 [A]m</t>
  </si>
  <si>
    <t>48</t>
  </si>
  <si>
    <t>919111</t>
  </si>
  <si>
    <t>ŘEZÁNÍ ASFALTOVÉHO KRYTU VOZOVEK TL DO 50MM</t>
  </si>
  <si>
    <t>digitálně odměřeno ze situace 
vozovka: 56,0m+275,0m=331,000 [A]m 
pro pokládku kabelu VO do komunikace: 56,0m=56,000 [B]m 
Celkem: A+B=387,000 [C]m</t>
  </si>
  <si>
    <t>položka zahrnuje řezání vozovkové vrstvy v předepsané tloušťce, včetně spotřeby vody</t>
  </si>
  <si>
    <t>SO 401</t>
  </si>
  <si>
    <t>VEŘEJNÉ OSVĚTLENÍ</t>
  </si>
  <si>
    <t>VÝKOPEK, POPLATEK ZA ULOŽENÍ MATERIÁLU NA RECYKLAČNÍ STŘEDISKO</t>
  </si>
  <si>
    <t>z pol. č. 17120: 35,745m3*1,8t/m3=64,341 [A]t</t>
  </si>
  <si>
    <t>z pol. č. 96615: 7,0m3*2,4/m3=16,800 [A]t</t>
  </si>
  <si>
    <t>GEODETICKÉ PRÁCE BĚHEM VÝSTAVBY A GEOMETRICKÝ PLÁN SKUTEČNÉHO PROVEDENÍ STAVBY</t>
  </si>
  <si>
    <t>02950</t>
  </si>
  <si>
    <t>OSTATNÍ POŽADAVKY - POSUDKY, KONTROLY, REVIZNÍ ZPRÁVY</t>
  </si>
  <si>
    <t>VÝCHOZÍ REVIZE + REVIZE PO SKONČENÍ MONTÁŽE NOVÝCH LAMP</t>
  </si>
  <si>
    <t>13173</t>
  </si>
  <si>
    <t>HLOUBENÍ JAM ZAPAŽ I NEPAŽ TŘ. I</t>
  </si>
  <si>
    <t>VČ. NALOŽENÍ A ODVOZU DO RECYKLAČNÍHO STŘEDISKA, POPLATEK UVEDEN V POLOŽCE 014102.a</t>
  </si>
  <si>
    <t>výkop jámy pro stožár: 0,5m3*8ks=4,000 [A]m3 
výkop jámy pro spojku NN: 1,5m3=1,500 [B]m3 
Celkem: A+B=5,500 [C]m3</t>
  </si>
  <si>
    <t>položka zahrnuje:  
- vodorovná a svislá doprava, přemístění, přeložení, manipulace s výkopkem  
- kompletní provedení vykopávky nezapažené i zapažené  
- ošetření výkopiště po celou dobu práce v něm vč. klimatických opatření  
- ztížení vykopávek v blízkosti podzemního vedení, konstrukcí a objektů vč. jejich dočasného zajištění  
- ztížení pod vodou, v okolí výbušnin, ve stísněných prostorech a pod.  
- příplatek za lepivost  
- těžení po vrstvách, pásech a po jiných nutných částech (figurách)  
- čerpání vody vč. čerpacích jímek, potrubí a pohotovostní čerpací soupravy (viz ustanovení k pol. 1151,2)  
- potřebné snížení hladiny podzemní vody  
- těžení a rozpojování jednotlivých balvanů  
- vytahování a nošení výkopku  
- svahování a přesvah. svahů do konečného tvaru, výměna hornin v podloží a v pláni znehodnocené klimatickými vlivy  
- ruční vykopávky, odstranění kořenů a napadávek  
- pažení, vzepření a rozepření vč. přepažování (vyjma štětových stěn)  
- úpravu, ochranu a očištění dna, základové spáry, stěn a svahů  
- odvedení nebo obvedení vody v okolí výkopiště a ve výkopišti  
- třídění výkopku  
- veškeré pomocné konstrukce umožňující provedení vykopávky (příjezdy, sjezdy, nájezdy, lešení, podpěr. konstr., přemostění, zpevněné plochy, zakrytí a pod.)  
- nezahrnuje uložení zeminy (na skládku, do násypu) ani poplatky za skládku, vykazují se v položce č.0141**</t>
  </si>
  <si>
    <t>13273</t>
  </si>
  <si>
    <t>HLOUBENÍ RÝH ŠÍŘ DO 2M PAŽ I NEPAŽ TŘ. I</t>
  </si>
  <si>
    <t>výkop kabelové rýhy chodník 35 x 50 cm ručně (30 cm provedeno v rámci chodníku - SO 101) 
ulice Brožíkova u školy: 0,35m*0,2m*28,0m=1,960 [A]m3 
ullice Škroupova: 0,35m*0,2m*132,0m=9,240 [B]m3 
ullice Škroupova: 0,35m*0,2m*63,0m=4,410 [C]m3 
výkop kabelové rýhy vjezd na pozemky 35 x 80 cm ručně  (30 cm provedeno v rámci chodníku - SO 101) 
ulice Škroupova: 0,35m*0,5m*28,0m=4,900 [D]m3 
výkop kabelové rýhy vozovka 50 x 120 cm ručně  (45 cm provedeno v rámci chodníku - SO 101) 
ulice Brožíkova u školy: 0,5m*0,75m*8,0m=3,000 [E]m3 
ulice Škroupova: 0,5m*0,75m*11,0m=4,125 [F]m3 
výkop rýhy 10 x 10 cm pro uzemnění: 0,1m*0,1m*(222,0m+39,0m)=2,610 [G]m3 
Celkem: A+B+C+D+E+F+G=30,245 [H]m3</t>
  </si>
  <si>
    <t>17120</t>
  </si>
  <si>
    <t>ULOŽENÍ SYPANINY DO NÁSYPŮ A NA SKLÁDKY BEZ ZHUTNĚNÍ</t>
  </si>
  <si>
    <t>RECYKLAČNÍ STŘEDISKO</t>
  </si>
  <si>
    <t>uložení zeminy do recyklačního střediska  
z pol. č. 13173: 5,5m3=5,500 [A]m3 
z pol. č. 13273: 30,245m3=30,245 [B]m3 
Celkem: A+B=35,745 [C]m3</t>
  </si>
  <si>
    <t>položka zahrnuje: 
- kompletní provedení zemní konstrukce do předepsaného tvaru 
- ošetření úložiště po celou dobu práce v něm vč. klimatických opatření 
- ztížení v okolí vedení, konstrukcí a objektů a jejich dočasné zajištění 
- ztížení provádění ve ztížených podmínkách a stísněných prostorech 
- ztížené ukládání sypaniny pod vodu 
- ukládání po vrstvách a po jiných nutných částech (figurách) vč. dosypávek 
- spouštění a nošení materiálu 
- úprava, očištění a ochrana podloží a svahů 
- svahování, uzavírání povrchů svahů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</t>
  </si>
  <si>
    <t>17481</t>
  </si>
  <si>
    <t>ZÁSYP JAM A RÝH Z NAKUPOVANÝCH MATERIÁLŮ</t>
  </si>
  <si>
    <t>položka zahrnuje: 
- kompletní provedení zemní konstrukce včetně nákupu a dopravy materiálu dle zadávací dokumentace 
- úprava  ukládaného  materiálu  vlhčením,  tříděním,  promícháním  nebo  vysoušením,  příp. jiné úpravy za účelem zlepšení jeho  mech. vlastností 
- hutnění i různé míry hutnění  
- ošetření úložiště po celou dobu práce v něm vč. klimatických opatření 
- ztížení v okolí vedení, konstrukcí a objektů a jejich dočasné zajištění 
- ztížení provádění vč. hutnění ve ztížených podmínkách a stísněných prostorech 
- ztížené ukládání sypaniny pod vodu 
- ukládání po vrstvách a po jiných nutných částech (figurách) vč. dosypávek 
- spouštění a nošení materiálu 
- výměna částí zemní konstrukce znehodnocené klimatickými vlivy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</t>
  </si>
  <si>
    <t>Základy</t>
  </si>
  <si>
    <t>272313</t>
  </si>
  <si>
    <t>ZÁKLADY Z PROSTÉHO BETONU DO C16/20 (B20)</t>
  </si>
  <si>
    <t>VČ. DLAŽDICE 300 X 300 MM (8 KS) V PATĚ POUZDRA</t>
  </si>
  <si>
    <t>bet. základ s otvorem pro stožár: 0,5m3*8ks=4,000 [A]m3</t>
  </si>
  <si>
    <t>- dodání  čerstvého  betonu  (betonové  směsi)  požadované  kvality,  jeho  uložení  do požadovaného tvaru při jakékoliv hustotě výztuže, konzistenci čerstvého betonu a způsobu hutnění, ošetření a ochranu betonu,  
- zhotovení nepropustného, mrazuvzdorného betonu a betonu požadované trvanlivosti a vlastností,  
- užití potřebných přísad a technologií výroby betonu,  
- zřízení pracovních a dilatačních spar, včetně potřebných úprav, výplně, vložek, opracování, očištění a ošetření,  
- bednění  požadovaných  konstr. (i ztracené) s úpravou  dle požadované  kvality povrchu betonu, včetně odbedňovacích a odskružovacích prostředků,  
- podpěrné  konstr. (skruže) a lešení všech druhů pro bednění, uložení čerstvého betonu, výztuže a doplňkových konstr., vč. požadovaných otvorů, ochranných a bezpečnostních opatření a základů těchto konstrukcí a lešení,  
- vytvoření kotevních čel, kapes, nálitků, a sedel,  
- zřízení  všech  požadovaných  otvorů, kapes, výklenků, prostupů, dutin, drážek a pod., vč. ztížení práce a úprav  kolem nich,  
- úpravy pro osazení výztuže, doplňkových konstrukcí a vybavení,  
- úpravy povrchu pro položení požadované izolace, povlaků a nátěrů, případně vyspravení,  
- ztížení práce u kabelových a injektážních trubek a ostatních zařízení osazovaných do betonu,  
- konstrukce betonových kloubů, upevnění kotevních prvků a doplňkových konstrukcí,  
- nátěry zabraňující soudržnost betonu a bednění,  
- výplň, těsnění  a tmelení spar a spojů,  
- opatření  povrchů  betonu  izolací  proti zemní vlhkosti v částech, kde přijdou do styku se zeminou nebo kamenivem,  
- případné zřízení spojovací vrstvy u základů,  
- úpravy pro osazení zařízení ochrany konstrukce proti vlivu bludných proudů,</t>
  </si>
  <si>
    <t>Vodorovné konstrukce</t>
  </si>
  <si>
    <t>451312</t>
  </si>
  <si>
    <t>PODKLADNÍ A VÝPLŇOVÉ VRSTVY Z PROSTÉHO BETONU C12/15</t>
  </si>
  <si>
    <t>bet lože tl. 100 mm 
ul. Škroupova - chodník: 0,5m*0,1m*11,0m=0,550 [A]m3 
ul. Škroupova - vjezd na pozemky: 0,35m*0,1m*28,0m=0,980 [B]m3 
Celkem: A+B=1,530 [C]m3</t>
  </si>
  <si>
    <t>- dodání  čerstvého  betonu  (betonové  směsi)  požadované  kvality,  jeho  uložení  do požadovaného tvaru při jakékoliv hustotě výztuže, konzistenci čerstvého betonu a způsobu hutnění, ošetření a ochranu betonu,  
- zhotovení nepropustného, mrazuvzdorného betonu a betonu požadované trvanlivosti a vlastností,  
- užití potřebných přísad a technologií výroby betonu,  
- zřízení pracovních a dilatačních spar, včetně potřebných úprav, výplně, vložek, opracování, očištění a ošetření,  
- bednění  požadovaných  konstr. (i ztracené) s úpravou  dle požadované  kvality povrchu betonu, včetně odbedňovacích a odskružovacích prostředků,  
- podpěrné  konstr. (skruže) a lešení všech druhů pro bednění, uložení čerstvého betonu, výztuže a doplňkových konstr., vč. požadovaných otvorů, ochranných a bezpečnostních opatření a základů těchto konstrukcí a lešení,  
- vytvoření kotevních čel, kapes, nálitků, a sedel,  
- zřízení  všech  požadovaných  otvorů, kapes, výklenků, prostupů, dutin, drážek a pod., vč. ztížení práce a úprav  kolem nich,  
- úpravy pro osazení výztuže, doplňkových konstrukcí a vybavení,  
- úpravy povrchu pro položení požadované izolace, povlaků a nátěrů, případně vyspravení,  
- ztížení práce u kabelových a injektážních trubek a ostatních zařízení osazovaných do betonu,  
- konstrukce betonových kloubů, upevnění kotevních prvků a doplňkových konstrukcí,  
- nátěry zabraňující soudržnost betonu a bednění,  
- výplň, těsnění  a tmelení spar a spojů,  
- opatření  povrchů  betonu  izolací  proti zemní vlhkosti v částech, kde přijdou do styku se zeminou nebo kamenivem,  
- případné zřízení spojovací vrstvy u základů,  
- úpravy pro osazení zařízení ochrany konstrukce proti vlivu bludných proudů</t>
  </si>
  <si>
    <t>45157</t>
  </si>
  <si>
    <t>PODKLADNÍ A VÝPLŇOVÉ VRSTVY Z KAMENIVA TĚŽENÉHO</t>
  </si>
  <si>
    <t>pískové lože - tl. 100 mm 
ul. Brožíkova u školy - chodník: 0,35m*0,1m*28,0m=0,980 [A]m3 
ul. Škroupova - vozovka: 0,35m*0,1m*132,0m=4,620 [B]m3 
ul. Škroupova - chodník: 0,35m*0,1m*63,0m=2,205 [C]m3 
Celkem: A+B+C=7,805 [D]m3</t>
  </si>
  <si>
    <t>položka zahrnuje dodávku předepsaného kameniva, mimostaveništní a vnitrostaveništní dopravu a jeho uložení 
není-li v zadávací dokumentaci uvedeno jinak, jedná se o nakupovaný materiál</t>
  </si>
  <si>
    <t>Úpravy povrchů, podlahy, výplně otvorů</t>
  </si>
  <si>
    <t>62444</t>
  </si>
  <si>
    <t>ÚPRAVA POVRCHŮ VNĚJŠ KONSTR ZDĚNÝCH OMÍTKOU ŠTUKOVOU</t>
  </si>
  <si>
    <t>obnova omítky po drážce pro kabel 
napojovací bod škola v ul. Brožíkova: 1,0m2=1,000 [A]m2</t>
  </si>
  <si>
    <t>položka zahrnuje: 
dodávku veškerého materiálu potřebného pro předepsanou úpravu v předepsané kvalitě 
nutné vyspravení podkladu, případně zatření spar zdiva 
položení vrstvy v předepsané tloušťce 
potřebná lešení a podpěrné konstrukce</t>
  </si>
  <si>
    <t>701001</t>
  </si>
  <si>
    <t>OZNAČOVACÍ ŠTÍTEK KABELOVÉHO VEDENÍ, SPOJKY NEBO KABELOVÉ SKŘÍNĚ (VČETNĚ OBJÍMKY)</t>
  </si>
  <si>
    <t>popis skříně popisovačem: 1ks=1,000 [A]ks 
popis nového kabelu ve skříni: 1ks=1,000 [B]ks 
popis kabelů ve stožárových svorkovnicích: 15ks=15,000 [C]ks 
Celkem: A+B+C=17,000 [D]ks</t>
  </si>
  <si>
    <t>1. Položka obsahuje:  
 – pomocné mechanismy  
2. Položka neobsahuje:  
 X  
3. Způsob měření:  
Měří se plocha v metrech čtverečných.</t>
  </si>
  <si>
    <t>702211</t>
  </si>
  <si>
    <t>KABELOVÁ CHRÁNIČKA ZEMNÍ DN DO 100 MM</t>
  </si>
  <si>
    <t>KORUGOVANÁ TRUBKA DN 63 MM</t>
  </si>
  <si>
    <t>ulice Škroupova - chodník: 8,0m+11,0m=19,000 [A]m 
ulice Škroupova - vozovka: 132,0m=132,000 [B]m 
ulice Škroupova - vjezd na pozemky: 28,0m=28,000 [C]m 
Celkem: A+B+C=179,000 [D]m</t>
  </si>
  <si>
    <t>1. Položka obsahuje: 
– přípravu podkladu pro osazení 
2. Položka neobsahuje: 
 X 
3. Způsob měření: 
Měří se metr délkový.</t>
  </si>
  <si>
    <t>702311</t>
  </si>
  <si>
    <t>ZAKRYTÍ KABELŮ VÝSTRAŽNOU FÓLIÍ ŠÍŘKY DO 20 CM</t>
  </si>
  <si>
    <t>FÓLIE ČERVENÉ BARVY</t>
  </si>
  <si>
    <t>výstražná fólie šířky 125 mm  
ulice Brožíkova u školy - chodník: 28,0m=28,000 [A]m 
ulice Škroupova - chodník: 8,0m+11,0m=19,000 [B]m 
ulice Škroupova - vozovka:132,0m=132,000 [C]m 
ulice Škroupova - vjezd na pozemky: 91,0m=91,000 [D]m 
Celkem: A+B+C+D=270,000 [E]m</t>
  </si>
  <si>
    <t>741911</t>
  </si>
  <si>
    <t>UZEMŇOVACÍ VODIČ V ZEMI FEZN DO 120 MM2</t>
  </si>
  <si>
    <t>ZEMNÍCÍ PÁSKA, VČ. PŘECHODU ZEMNÍCÍ PÁSKY VZDUCH - ZEMĚ 8 KS 
VČ. NÁTĚRU GUMOASFALTEM - 4,0 M 
VČ. VYRAŽENÍ HODNOTY DO ZEMNÍCÍ PÁSKY - 16 KS</t>
  </si>
  <si>
    <t>261,0m=261,000 [A]m</t>
  </si>
  <si>
    <t>1. Položka obsahuje: 
 – přípravu podkladu pro osazení 
 – měření, dělení, spojování, tvarování 
 – ochranný nátěr spojů a při průchodu vodiče nad terén apod. dle příslušných norem 
2. Položka neobsahuje: 
 – zemní práce 
 – ochranu vodiče - chráničky apod. 
3. Způsob měření: 
Měří se metr délkový.</t>
  </si>
  <si>
    <t>742H12</t>
  </si>
  <si>
    <t>KABEL NN ČTYŘ- A PĚTIŽÍLOVÝ CU S PLASTOVOU IZOLACÍ OD 4 DO 16 MM2</t>
  </si>
  <si>
    <t>KABEL CYKY 4 X 16 MM2</t>
  </si>
  <si>
    <t>295,0m=295,000 [A]m</t>
  </si>
  <si>
    <t>1. Položka obsahuje: 
 – manipulace a uložení kabelu (do země, chráničky, kanálu, na rošty, na TV a pod.) 
2. Položka neobsahuje: 
 – příchytky, spojky, koncovky, chráničky apod. 
3. Způsob měření: 
Měří se metr délkový.</t>
  </si>
  <si>
    <t>742L23</t>
  </si>
  <si>
    <t>UKONČENÍ DVOU AŽ PĚTIŽÍLOVÉHO KABELU KABELOVOU SPOJKOU OD 25 DO 50 MM2</t>
  </si>
  <si>
    <t>ukončení kabelu do 16 mm2: 1ks=1,000 [A]ks 
spojka pro CYKY 4 x 16: 1ks=1,000 [B]ks 
Celkem: A+B=2,000 [C]ks</t>
  </si>
  <si>
    <t>1. Položka obsahuje: 
 – všechny práce spojené s úpravou kabelů pro montáž včetně veškerého příslušentsví 
2. Položka neobsahuje: 
 X 
3. Způsob měření: 
Udává se počet kusů kompletní konstrukce nebo práce.</t>
  </si>
  <si>
    <t>742Z11</t>
  </si>
  <si>
    <t>DEMONTÁŽ SLOUPU/STOŽÁRU NN VČETNĚ VEŠKERÉ VÝSTROJE</t>
  </si>
  <si>
    <t>8ks=8,000 [A]ks</t>
  </si>
  <si>
    <t>1. Položka obsahuje: 
 – veškeré práce a materiál obsažený v názvu položky 
2. Položka neobsahuje: 
 X 
3. Způsob měření: 
Udává se počet kusů kompletní konstrukce nebo práce.</t>
  </si>
  <si>
    <t>742Z23</t>
  </si>
  <si>
    <t>DEMONTÁŽ KABELOVÉHO VEDENÍ NN</t>
  </si>
  <si>
    <t>VČETNĚ ODVOZU A EKOLOGICKÉ LIKVIDACE, VČ. UKONČENÍ KABELU</t>
  </si>
  <si>
    <t>2,0m=2,000 [A]m</t>
  </si>
  <si>
    <t>1. Položka obsahuje: 
 – všechny náklady na demontáž stávajícího zařízení se všemi pomocnými doplňujícími úpravami pro jeho likvidaci 
 – naložení vybouraného materiálu na dopravní prostředek 
2. Položka neobsahuje: 
 – odvoz vybouraného materiálu 
 – poplatek za likvidaci odpadů (nacení se dle SSD 0) 
3. Způsob měření: 
Měří se metr délkový.</t>
  </si>
  <si>
    <t>743122</t>
  </si>
  <si>
    <t>OSVĚTLOVACÍ STOŽÁR  PEVNÝ ŽÁROVĚ ZINKOVANÝ DÉLKY PŘES 6,5 DO 12 M</t>
  </si>
  <si>
    <t>STOŽÁR BEZPATICOVÝ TŘÍSTUPŇOVÝ DL. 9,0 M, VETKNUTÍ DO ZEMĚ 1,0 M, VČETNĚ POUZDRA V ZÁKLADU STOŽÁRU, VČETNĚ SVORKOVNICE A ELEKTROINSTALACE CYKY 5 X 1,5 MM2</t>
  </si>
  <si>
    <t>1. Položka obsahuje: 
 – základovou konstrukci a veškeré příslušenství 
 – připojovací svorkovnici ve třídě izolace II ( pro 2x svítidlo ) a kabelové vedení ke svítidlům 
 – uzavírací nátěr, technický popis viz. projektová dokumentace 
2. Položka neobsahuje: 
 – zemní práce,  betonový základ, svítidlo, výložník 
3. Způsob měření: 
Udává se počet kusů kompletní konstrukce nebo práce.</t>
  </si>
  <si>
    <t>743322</t>
  </si>
  <si>
    <t>VÝLOŽNÍK PRO MONTÁŽ SVÍTIDLA NA STOŽÁR DVOURAMENNÝ DÉLKA VYLOŽENÍ PŘES 1 DO 2 M</t>
  </si>
  <si>
    <t>výložník pro dvě svítidla: 1ks=1,000 [A]ks</t>
  </si>
  <si>
    <t>1. Položka obsahuje:  
 – veškeré příslušenství a uzavírací nátěr, technický popis viz. projektová dokumentace  
2. Položka neobsahuje:  
 X  
3. Způsob měření:  
Udává se počet kusů kompletní konstrukce nebo práce.</t>
  </si>
  <si>
    <t>743554</t>
  </si>
  <si>
    <t>SVÍTIDLO VENKOVNÍ VŠEOBECNÉ LED, MIN. IP 44, PŘES 45 W</t>
  </si>
  <si>
    <t>MIN. IP 66</t>
  </si>
  <si>
    <t>9ks=9,000 [A]ks</t>
  </si>
  <si>
    <t>1. Položka obsahuje:  
 – zdroj a veškeré příslušenství  
 – technický popis viz. projektová dokumentace  
2. Položka neobsahuje:  
 X  
3. Způsob měření:  
Udává se počet kusů kompletní konstrukce nebo práce.</t>
  </si>
  <si>
    <t>Potrubí</t>
  </si>
  <si>
    <t>87615</t>
  </si>
  <si>
    <t>CHRÁNIČKY Z TRUB PLAST DN DO 50MM</t>
  </si>
  <si>
    <t>D 48 MM</t>
  </si>
  <si>
    <t>položky pro zhotovení potrubí platí bez ohledu na sklon 
zahrnuje: 
- výrobní dokumentaci (včetně technologického předpisu) 
- dodání veškerého trubního a pomocného materiálu  (trouby,  trubky,  tvarovky,  spojovací a těsnící  materiál a pod.), podpěrných, závěsných a upevňovacích prvků, včetně potřebných úprav 
- úprava a příprava podkladu a podpěr, očištění a ošetření podkladu a podpěr 
- zřízení plně funkčního potrubí, kompletní soustavy, podle příslušného technologického předpisu 
- zřízení potrubí i jednotlivých částí po etapách, včetně pracovních spar a spojů, pracovního zaslepení konců a pod. 
- úprava prostupů, průchodů  šachtami a komorami, okolí podpěr a vyústění, zaústění, napojení, vyvedení a upevnění odpad. výustí 
- ochrana potrubí nátěrem (vč. úpravy povrchu), případně izolací, nejsou-li tyto práce předmětem jiné položky 
- úprava, očištění a ošetření prostoru kolem potrubí 
 včetně případně předepsaného utěsnění konců chrániček 
- položky platí pro práce prováděné v prostoru zapaženém i nezapaženém a i v kolektorech, chráničkách</t>
  </si>
  <si>
    <t>96615</t>
  </si>
  <si>
    <t>BOURÁNÍ KONSTRUKCÍ Z PROSTÉHO BETONU</t>
  </si>
  <si>
    <t>VČ. NALOŽENÍ, ODVOZU A ULOŽENÍ DO RECYKLAČNÍHO STŘEDISKA, POPLATEK UVEDEN V POLOŽCE 014102.c</t>
  </si>
  <si>
    <t>bourání betonu: 7,0m3=7,000 [A]m3</t>
  </si>
  <si>
    <t>položka zahrnuje: 
- rozbourání konstrukce bez ohledu na použitou technologii 
- veškeré pomocné konstrukce (lešení a pod.) 
-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 
- veškeré další práce plynoucí z technologického předpisu a z platných předpisů</t>
  </si>
  <si>
    <t>96813</t>
  </si>
  <si>
    <t>VYSEKÁNÍ OTVORŮ, KAPES, RÝH V CIHELNÉM ZDIVU</t>
  </si>
  <si>
    <t>VČETNĚ LIKVIDACE ODPADU</t>
  </si>
  <si>
    <t>vysekání drážky pro trubku D48 
3,14*0,024m*0,024m*2,0m=0,004 [A]m3</t>
  </si>
  <si>
    <t>- položka zahrnuje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 
- položka zahrnuje veškeré další práce plynoucí z technologického předpisu a z platných předpisů</t>
  </si>
</sst>
</file>

<file path=xl/styles.xml><?xml version="1.0" encoding="utf-8"?>
<styleSheet xmlns="http://schemas.openxmlformats.org/spreadsheetml/2006/main">
  <numFmts count="2">
    <numFmt numFmtId="177" formatCode="#,##0.00"/>
    <numFmt numFmtId="178" formatCode="#,##0.000"/>
  </numFmts>
  <fonts count="7">
    <font>
      <sz val="10"/>
      <name val="Arial"/>
      <family val="0"/>
    </font>
    <font>
      <b/>
      <sz val="16"/>
      <color rgb="FF000000"/>
      <name val="Arial"/>
      <family val="0"/>
    </font>
    <font>
      <b/>
      <sz val="16"/>
      <name val="Arial"/>
      <family val="0"/>
    </font>
    <font>
      <b/>
      <sz val="10"/>
      <name val="Arial"/>
      <family val="0"/>
    </font>
    <font>
      <sz val="10"/>
      <color rgb="FFFFFFFF"/>
      <name val="Arial"/>
      <family val="0"/>
    </font>
    <font>
      <b/>
      <sz val="11"/>
      <name val="Arial"/>
      <family val="0"/>
    </font>
    <font>
      <i/>
      <sz val="10"/>
      <name val="Arial"/>
      <family val="0"/>
    </font>
  </fonts>
  <fills count="5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CB441A"/>
        <bgColor indexed="64"/>
      </patternFill>
    </fill>
    <fill>
      <patternFill patternType="solid">
        <fgColor rgb="FFADD8E6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/>
      <top style="thin"/>
      <bottom/>
    </border>
    <border>
      <left/>
      <right/>
      <top style="thin"/>
      <bottom style="thin"/>
    </border>
  </borders>
  <cellStyleXfs count="3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43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3" fillId="2" borderId="0" xfId="0" applyFont="1" applyFill="1" applyAlignment="1">
      <alignment horizontal="right"/>
    </xf>
    <xf numFmtId="0" fontId="4" fillId="3" borderId="1" xfId="0" applyFont="1" applyFill="1" applyBorder="1" applyAlignment="1">
      <alignment horizontal="center"/>
    </xf>
    <xf numFmtId="0" fontId="0" fillId="2" borderId="2" xfId="0" applyFill="1" applyBorder="1"/>
    <xf numFmtId="177" fontId="3" fillId="2" borderId="0" xfId="0" applyNumberFormat="1" applyFont="1" applyFill="1" applyAlignment="1">
      <alignment horizontal="right"/>
    </xf>
    <xf numFmtId="0" fontId="0" fillId="2" borderId="1" xfId="0" applyFill="1" applyBorder="1" applyAlignment="1">
      <alignment horizontal="center"/>
    </xf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5" fillId="2" borderId="0" xfId="0" applyFont="1" applyFill="1"/>
    <xf numFmtId="0" fontId="5" fillId="2" borderId="0" xfId="0" applyFont="1" applyFill="1" applyAlignment="1">
      <alignment horizontal="right"/>
    </xf>
    <xf numFmtId="0" fontId="5" fillId="2" borderId="0" xfId="0" applyFont="1" applyFill="1" applyAlignment="1">
      <alignment horizontal="left"/>
    </xf>
    <xf numFmtId="0" fontId="4" fillId="3" borderId="1" xfId="0" applyFont="1" applyFill="1" applyBorder="1" applyAlignment="1">
      <alignment horizontal="center" vertical="center" wrapText="1"/>
    </xf>
    <xf numFmtId="0" fontId="5" fillId="2" borderId="2" xfId="0" applyFont="1" applyFill="1" applyBorder="1"/>
    <xf numFmtId="0" fontId="5" fillId="2" borderId="2" xfId="0" applyFont="1" applyFill="1" applyBorder="1" applyAlignment="1">
      <alignment horizontal="right"/>
    </xf>
    <xf numFmtId="0" fontId="5" fillId="2" borderId="2" xfId="0" applyFont="1" applyFill="1" applyBorder="1" applyAlignment="1">
      <alignment horizontal="left"/>
    </xf>
    <xf numFmtId="0" fontId="0" fillId="2" borderId="6" xfId="0" applyFill="1" applyBorder="1"/>
    <xf numFmtId="0" fontId="3" fillId="0" borderId="1" xfId="0" applyFont="1" applyBorder="1" applyAlignment="1">
      <alignment horizontal="left"/>
    </xf>
    <xf numFmtId="177" fontId="3" fillId="0" borderId="1" xfId="0" applyNumberFormat="1" applyFont="1" applyBorder="1" applyAlignment="1">
      <alignment horizontal="right"/>
    </xf>
    <xf numFmtId="0" fontId="3" fillId="2" borderId="5" xfId="0" applyFont="1" applyFill="1" applyBorder="1" applyAlignment="1">
      <alignment horizontal="right"/>
    </xf>
    <xf numFmtId="177" fontId="3" fillId="2" borderId="5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wrapText="1"/>
    </xf>
    <xf numFmtId="0" fontId="0" fillId="0" borderId="1" xfId="0" applyBorder="1"/>
    <xf numFmtId="0" fontId="3" fillId="2" borderId="6" xfId="0" applyFont="1" applyFill="1" applyBorder="1" applyAlignment="1">
      <alignment horizontal="right"/>
    </xf>
    <xf numFmtId="0" fontId="3" fillId="2" borderId="6" xfId="0" applyFont="1" applyFill="1" applyBorder="1" applyAlignment="1">
      <alignment wrapText="1"/>
    </xf>
    <xf numFmtId="177" fontId="3" fillId="2" borderId="6" xfId="0" applyNumberFormat="1" applyFont="1" applyFill="1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178" fontId="0" fillId="0" borderId="1" xfId="0" applyNumberFormat="1" applyBorder="1" applyAlignment="1">
      <alignment horizontal="center"/>
    </xf>
    <xf numFmtId="177" fontId="0" fillId="4" borderId="1" xfId="0" applyNumberFormat="1" applyFill="1" applyBorder="1" applyAlignment="1" applyProtection="1">
      <alignment horizontal="center"/>
      <protection locked="0"/>
    </xf>
    <xf numFmtId="177" fontId="0" fillId="0" borderId="1" xfId="0" applyNumberFormat="1" applyBorder="1" applyAlignment="1">
      <alignment horizontal="center"/>
    </xf>
    <xf numFmtId="0" fontId="0" fillId="0" borderId="5" xfId="0" applyBorder="1" applyAlignment="1">
      <alignment vertical="top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vertical="top"/>
    </xf>
    <xf numFmtId="0" fontId="6" fillId="0" borderId="1" xfId="0" applyFont="1" applyBorder="1" applyAlignment="1">
      <alignment horizontal="left" vertical="center" wrapText="1"/>
    </xf>
    <xf numFmtId="177" fontId="3" fillId="2" borderId="0" xfId="0" applyNumberFormat="1" applyFont="1" applyFill="1" applyAlignment="1">
      <alignment horizontal="center"/>
    </xf>
    <xf numFmtId="0" fontId="3" fillId="2" borderId="2" xfId="0" applyFont="1" applyFill="1" applyBorder="1" applyAlignment="1">
      <alignment horizontal="right"/>
    </xf>
    <xf numFmtId="177" fontId="3" fillId="2" borderId="2" xfId="0" applyNumberFormat="1" applyFont="1" applyFill="1" applyBorder="1" applyAlignment="1">
      <alignment horizontal="center"/>
    </xf>
    <xf numFmtId="177" fontId="0" fillId="2" borderId="1" xfId="0" applyNumberForma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0</xdr:col>
      <xdr:colOff>1390650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"/>
          <a:ext cx="1333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"/>
  <sheetViews>
    <sheetView tabSelected="1" workbookViewId="0" topLeftCell="A1"/>
  </sheetViews>
  <sheetFormatPr defaultColWidth="9.140625" defaultRowHeight="12.75" customHeight="1"/>
  <cols>
    <col min="1" max="1" width="25.7109375" style="0" customWidth="1"/>
    <col min="2" max="2" width="66.7109375" style="0" customWidth="1"/>
    <col min="3" max="5" width="20.7109375" style="0" customWidth="1"/>
  </cols>
  <sheetData>
    <row r="1" spans="1:5" ht="12.75" customHeight="1">
      <c r="A1" s="1"/>
      <c r="B1" s="1"/>
      <c r="C1" s="1"/>
      <c r="D1" s="1"/>
      <c r="E1" s="1"/>
    </row>
    <row r="2" spans="1:5" ht="12.75" customHeight="1">
      <c r="A2" s="1"/>
      <c r="B2" s="2" t="s">
        <v>0</v>
      </c>
      <c r="C2" s="1"/>
      <c r="D2" s="1"/>
      <c r="E2" s="1"/>
    </row>
    <row r="3" spans="1:5" ht="20" customHeight="1">
      <c r="A3" s="1"/>
      <c r="B3" s="1"/>
      <c r="C3" s="1"/>
      <c r="D3" s="1"/>
      <c r="E3" s="1"/>
    </row>
    <row r="4" spans="1:5" ht="20" customHeight="1">
      <c r="A4" s="1"/>
      <c r="B4" s="3" t="s">
        <v>1</v>
      </c>
      <c r="C4" s="1"/>
      <c r="D4" s="1"/>
      <c r="E4" s="1"/>
    </row>
    <row r="5" spans="1:5" ht="12.75" customHeight="1">
      <c r="A5" s="1"/>
      <c r="B5" s="1" t="s">
        <v>2</v>
      </c>
      <c r="C5" s="1"/>
      <c r="D5" s="1"/>
      <c r="E5" s="1"/>
    </row>
    <row r="6" spans="1:5" ht="12.75" customHeight="1">
      <c r="A6" s="1"/>
      <c r="B6" s="4" t="s">
        <v>3</v>
      </c>
      <c r="C6" s="7">
        <f>SUM(C10:C11)</f>
      </c>
      <c r="D6" s="1"/>
      <c r="E6" s="1"/>
    </row>
    <row r="7" spans="1:5" ht="12.75" customHeight="1">
      <c r="A7" s="1"/>
      <c r="B7" s="4" t="s">
        <v>4</v>
      </c>
      <c r="C7" s="7">
        <f>SUM(E10:E11)</f>
      </c>
      <c r="D7" s="1"/>
      <c r="E7" s="1"/>
    </row>
    <row r="8" spans="1:5" ht="12.75" customHeight="1">
      <c r="A8" s="6"/>
      <c r="B8" s="6"/>
      <c r="C8" s="6"/>
      <c r="D8" s="6"/>
      <c r="E8" s="6"/>
    </row>
    <row r="9" spans="1:5" ht="12.75" customHeight="1">
      <c r="A9" s="5" t="s">
        <v>5</v>
      </c>
      <c r="B9" s="5" t="s">
        <v>6</v>
      </c>
      <c r="C9" s="5" t="s">
        <v>7</v>
      </c>
      <c r="D9" s="5" t="s">
        <v>8</v>
      </c>
      <c r="E9" s="5" t="s">
        <v>9</v>
      </c>
    </row>
    <row r="10" spans="1:5" ht="12.75" customHeight="1">
      <c r="A10" s="20" t="s">
        <v>23</v>
      </c>
      <c r="B10" s="20" t="s">
        <v>24</v>
      </c>
      <c r="C10" s="21">
        <f>'SO 101'!I3</f>
      </c>
      <c r="D10" s="21">
        <f>'SO 101'!O2</f>
      </c>
      <c r="E10" s="21">
        <f>C10+D10</f>
      </c>
    </row>
    <row r="11" spans="1:5" ht="12.75" customHeight="1">
      <c r="A11" s="20" t="s">
        <v>285</v>
      </c>
      <c r="B11" s="20" t="s">
        <v>286</v>
      </c>
      <c r="C11" s="21">
        <f>'SO 401'!I3</f>
      </c>
      <c r="D11" s="21">
        <f>'SO 401'!O2</f>
      </c>
      <c r="E11" s="21">
        <f>C11+D11</f>
      </c>
    </row>
  </sheetData>
  <sheetProtection sheet="1" objects="1" scenarios="1"/>
  <mergeCells count="4">
    <mergeCell ref="A1:A3"/>
    <mergeCell ref="B2:B3"/>
    <mergeCell ref="B4:D4"/>
    <mergeCell ref="B5:D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04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10</v>
      </c>
      <c r="B1" s="1"/>
      <c r="C1" s="1"/>
      <c r="D1" s="1"/>
      <c r="E1" s="1"/>
      <c r="F1" s="1"/>
      <c r="G1" s="1"/>
      <c r="H1" s="1"/>
      <c r="I1" s="1"/>
      <c r="P1" t="s">
        <v>21</v>
      </c>
    </row>
    <row r="2" spans="2:16" ht="25" customHeight="1">
      <c r="B2" s="1"/>
      <c r="C2" s="1"/>
      <c r="D2" s="1"/>
      <c r="E2" s="2" t="s">
        <v>12</v>
      </c>
      <c r="F2" s="1"/>
      <c r="G2" s="1"/>
      <c r="H2" s="6"/>
      <c r="I2" s="6"/>
      <c r="O2">
        <f>0+O8+O49+O98+O159+O168</f>
      </c>
      <c r="P2" t="s">
        <v>21</v>
      </c>
    </row>
    <row r="3" spans="1:16" ht="15" customHeight="1">
      <c r="A3" t="s">
        <v>11</v>
      </c>
      <c r="B3" s="12" t="s">
        <v>13</v>
      </c>
      <c r="C3" s="13" t="s">
        <v>14</v>
      </c>
      <c r="D3" s="1"/>
      <c r="E3" s="14" t="s">
        <v>15</v>
      </c>
      <c r="F3" s="1"/>
      <c r="G3" s="9"/>
      <c r="H3" s="8" t="s">
        <v>23</v>
      </c>
      <c r="I3" s="42">
        <f>0+I8+I49+I98+I159+I168</f>
      </c>
      <c r="O3" t="s">
        <v>18</v>
      </c>
      <c r="P3" t="s">
        <v>22</v>
      </c>
    </row>
    <row r="4" spans="1:16" ht="15" customHeight="1">
      <c r="A4" t="s">
        <v>16</v>
      </c>
      <c r="B4" s="16" t="s">
        <v>17</v>
      </c>
      <c r="C4" s="17" t="s">
        <v>23</v>
      </c>
      <c r="D4" s="6"/>
      <c r="E4" s="18" t="s">
        <v>24</v>
      </c>
      <c r="F4" s="6"/>
      <c r="G4" s="6"/>
      <c r="H4" s="19"/>
      <c r="I4" s="19"/>
      <c r="O4" t="s">
        <v>19</v>
      </c>
      <c r="P4" t="s">
        <v>22</v>
      </c>
    </row>
    <row r="5" spans="1:16" ht="12.75" customHeight="1">
      <c r="A5" s="15" t="s">
        <v>25</v>
      </c>
      <c r="B5" s="15" t="s">
        <v>27</v>
      </c>
      <c r="C5" s="15" t="s">
        <v>29</v>
      </c>
      <c r="D5" s="15" t="s">
        <v>30</v>
      </c>
      <c r="E5" s="15" t="s">
        <v>31</v>
      </c>
      <c r="F5" s="15" t="s">
        <v>33</v>
      </c>
      <c r="G5" s="15" t="s">
        <v>35</v>
      </c>
      <c r="H5" s="15" t="s">
        <v>37</v>
      </c>
      <c r="I5" s="15"/>
      <c r="O5" t="s">
        <v>20</v>
      </c>
      <c r="P5" t="s">
        <v>22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38</v>
      </c>
      <c r="I6" s="15" t="s">
        <v>40</v>
      </c>
    </row>
    <row r="7" spans="1:9" ht="12.75" customHeight="1">
      <c r="A7" s="15" t="s">
        <v>26</v>
      </c>
      <c r="B7" s="15" t="s">
        <v>28</v>
      </c>
      <c r="C7" s="15" t="s">
        <v>22</v>
      </c>
      <c r="D7" s="15" t="s">
        <v>21</v>
      </c>
      <c r="E7" s="15" t="s">
        <v>32</v>
      </c>
      <c r="F7" s="15" t="s">
        <v>34</v>
      </c>
      <c r="G7" s="15" t="s">
        <v>36</v>
      </c>
      <c r="H7" s="15" t="s">
        <v>39</v>
      </c>
      <c r="I7" s="15" t="s">
        <v>41</v>
      </c>
    </row>
    <row r="8" spans="1:18" ht="12.75" customHeight="1">
      <c r="A8" s="19" t="s">
        <v>42</v>
      </c>
      <c r="B8" s="19"/>
      <c r="C8" s="26" t="s">
        <v>26</v>
      </c>
      <c r="D8" s="19"/>
      <c r="E8" s="27" t="s">
        <v>43</v>
      </c>
      <c r="F8" s="19"/>
      <c r="G8" s="19"/>
      <c r="H8" s="19"/>
      <c r="I8" s="28">
        <f>0+Q8</f>
      </c>
      <c r="O8">
        <f>0+R8</f>
      </c>
      <c r="Q8">
        <f>0+I9+I13+I17+I21+I25+I29+I33+I37+I41+I45</f>
      </c>
      <c r="R8">
        <f>0+O9+O13+O17+O21+O25+O29+O33+O37+O41+O45</f>
      </c>
    </row>
    <row r="9" spans="1:16" ht="12.75">
      <c r="A9" s="25" t="s">
        <v>44</v>
      </c>
      <c r="B9" s="29" t="s">
        <v>28</v>
      </c>
      <c r="C9" s="29" t="s">
        <v>45</v>
      </c>
      <c r="D9" s="25" t="s">
        <v>46</v>
      </c>
      <c r="E9" s="30" t="s">
        <v>47</v>
      </c>
      <c r="F9" s="31" t="s">
        <v>48</v>
      </c>
      <c r="G9" s="32">
        <v>55.44</v>
      </c>
      <c r="H9" s="33">
        <v>0</v>
      </c>
      <c r="I9" s="34">
        <f>ROUND(ROUND(H9,2)*ROUND(G9,3),2)</f>
      </c>
      <c r="O9">
        <f>(I9*21)/100</f>
      </c>
      <c r="P9" t="s">
        <v>22</v>
      </c>
    </row>
    <row r="10" spans="1:5" ht="12.75">
      <c r="A10" s="35" t="s">
        <v>49</v>
      </c>
      <c r="E10" s="36" t="s">
        <v>50</v>
      </c>
    </row>
    <row r="11" spans="1:5" ht="38.25">
      <c r="A11" s="37" t="s">
        <v>51</v>
      </c>
      <c r="E11" s="38" t="s">
        <v>52</v>
      </c>
    </row>
    <row r="12" spans="1:5" ht="25.5">
      <c r="A12" t="s">
        <v>53</v>
      </c>
      <c r="E12" s="36" t="s">
        <v>54</v>
      </c>
    </row>
    <row r="13" spans="1:16" ht="12.75">
      <c r="A13" s="25" t="s">
        <v>44</v>
      </c>
      <c r="B13" s="29" t="s">
        <v>22</v>
      </c>
      <c r="C13" s="29" t="s">
        <v>45</v>
      </c>
      <c r="D13" s="25" t="s">
        <v>55</v>
      </c>
      <c r="E13" s="30" t="s">
        <v>47</v>
      </c>
      <c r="F13" s="31" t="s">
        <v>48</v>
      </c>
      <c r="G13" s="32">
        <v>69.762</v>
      </c>
      <c r="H13" s="33">
        <v>0</v>
      </c>
      <c r="I13" s="34">
        <f>ROUND(ROUND(H13,2)*ROUND(G13,3),2)</f>
      </c>
      <c r="O13">
        <f>(I13*21)/100</f>
      </c>
      <c r="P13" t="s">
        <v>22</v>
      </c>
    </row>
    <row r="14" spans="1:5" ht="12.75">
      <c r="A14" s="35" t="s">
        <v>49</v>
      </c>
      <c r="E14" s="36" t="s">
        <v>56</v>
      </c>
    </row>
    <row r="15" spans="1:5" ht="38.25">
      <c r="A15" s="37" t="s">
        <v>51</v>
      </c>
      <c r="E15" s="38" t="s">
        <v>57</v>
      </c>
    </row>
    <row r="16" spans="1:5" ht="25.5">
      <c r="A16" t="s">
        <v>53</v>
      </c>
      <c r="E16" s="36" t="s">
        <v>54</v>
      </c>
    </row>
    <row r="17" spans="1:16" ht="12.75">
      <c r="A17" s="25" t="s">
        <v>44</v>
      </c>
      <c r="B17" s="29" t="s">
        <v>21</v>
      </c>
      <c r="C17" s="29" t="s">
        <v>45</v>
      </c>
      <c r="D17" s="25" t="s">
        <v>58</v>
      </c>
      <c r="E17" s="30" t="s">
        <v>47</v>
      </c>
      <c r="F17" s="31" t="s">
        <v>48</v>
      </c>
      <c r="G17" s="32">
        <v>348.975</v>
      </c>
      <c r="H17" s="33">
        <v>0</v>
      </c>
      <c r="I17" s="34">
        <f>ROUND(ROUND(H17,2)*ROUND(G17,3),2)</f>
      </c>
      <c r="O17">
        <f>(I17*21)/100</f>
      </c>
      <c r="P17" t="s">
        <v>22</v>
      </c>
    </row>
    <row r="18" spans="1:5" ht="25.5">
      <c r="A18" s="35" t="s">
        <v>49</v>
      </c>
      <c r="E18" s="36" t="s">
        <v>59</v>
      </c>
    </row>
    <row r="19" spans="1:5" ht="12.75">
      <c r="A19" s="37" t="s">
        <v>51</v>
      </c>
      <c r="E19" s="38" t="s">
        <v>60</v>
      </c>
    </row>
    <row r="20" spans="1:5" ht="25.5">
      <c r="A20" t="s">
        <v>53</v>
      </c>
      <c r="E20" s="36" t="s">
        <v>54</v>
      </c>
    </row>
    <row r="21" spans="1:16" ht="12.75">
      <c r="A21" s="25" t="s">
        <v>44</v>
      </c>
      <c r="B21" s="29" t="s">
        <v>32</v>
      </c>
      <c r="C21" s="29" t="s">
        <v>45</v>
      </c>
      <c r="D21" s="25" t="s">
        <v>61</v>
      </c>
      <c r="E21" s="30" t="s">
        <v>47</v>
      </c>
      <c r="F21" s="31" t="s">
        <v>48</v>
      </c>
      <c r="G21" s="32">
        <v>18.48</v>
      </c>
      <c r="H21" s="33">
        <v>0</v>
      </c>
      <c r="I21" s="34">
        <f>ROUND(ROUND(H21,2)*ROUND(G21,3),2)</f>
      </c>
      <c r="O21">
        <f>(I21*21)/100</f>
      </c>
      <c r="P21" t="s">
        <v>22</v>
      </c>
    </row>
    <row r="22" spans="1:5" ht="25.5">
      <c r="A22" s="35" t="s">
        <v>49</v>
      </c>
      <c r="E22" s="36" t="s">
        <v>62</v>
      </c>
    </row>
    <row r="23" spans="1:5" ht="12.75">
      <c r="A23" s="37" t="s">
        <v>51</v>
      </c>
      <c r="E23" s="38" t="s">
        <v>63</v>
      </c>
    </row>
    <row r="24" spans="1:5" ht="25.5">
      <c r="A24" t="s">
        <v>53</v>
      </c>
      <c r="E24" s="36" t="s">
        <v>54</v>
      </c>
    </row>
    <row r="25" spans="1:16" ht="12.75">
      <c r="A25" s="25" t="s">
        <v>44</v>
      </c>
      <c r="B25" s="29" t="s">
        <v>34</v>
      </c>
      <c r="C25" s="29" t="s">
        <v>64</v>
      </c>
      <c r="D25" s="25" t="s">
        <v>65</v>
      </c>
      <c r="E25" s="30" t="s">
        <v>66</v>
      </c>
      <c r="F25" s="31" t="s">
        <v>67</v>
      </c>
      <c r="G25" s="32">
        <v>1</v>
      </c>
      <c r="H25" s="33">
        <v>0</v>
      </c>
      <c r="I25" s="34">
        <f>ROUND(ROUND(H25,2)*ROUND(G25,3),2)</f>
      </c>
      <c r="O25">
        <f>(I25*21)/100</f>
      </c>
      <c r="P25" t="s">
        <v>22</v>
      </c>
    </row>
    <row r="26" spans="1:5" ht="25.5">
      <c r="A26" s="35" t="s">
        <v>49</v>
      </c>
      <c r="E26" s="36" t="s">
        <v>68</v>
      </c>
    </row>
    <row r="27" spans="1:5" ht="12.75">
      <c r="A27" s="37" t="s">
        <v>51</v>
      </c>
      <c r="E27" s="38" t="s">
        <v>65</v>
      </c>
    </row>
    <row r="28" spans="1:5" ht="12.75">
      <c r="A28" t="s">
        <v>53</v>
      </c>
      <c r="E28" s="36" t="s">
        <v>69</v>
      </c>
    </row>
    <row r="29" spans="1:16" ht="12.75">
      <c r="A29" s="25" t="s">
        <v>44</v>
      </c>
      <c r="B29" s="29" t="s">
        <v>36</v>
      </c>
      <c r="C29" s="29" t="s">
        <v>70</v>
      </c>
      <c r="D29" s="25" t="s">
        <v>65</v>
      </c>
      <c r="E29" s="30" t="s">
        <v>71</v>
      </c>
      <c r="F29" s="31" t="s">
        <v>67</v>
      </c>
      <c r="G29" s="32">
        <v>1</v>
      </c>
      <c r="H29" s="33">
        <v>0</v>
      </c>
      <c r="I29" s="34">
        <f>ROUND(ROUND(H29,2)*ROUND(G29,3),2)</f>
      </c>
      <c r="O29">
        <f>(I29*21)/100</f>
      </c>
      <c r="P29" t="s">
        <v>22</v>
      </c>
    </row>
    <row r="30" spans="1:5" ht="38.25">
      <c r="A30" s="35" t="s">
        <v>49</v>
      </c>
      <c r="E30" s="36" t="s">
        <v>72</v>
      </c>
    </row>
    <row r="31" spans="1:5" ht="12.75">
      <c r="A31" s="37" t="s">
        <v>51</v>
      </c>
      <c r="E31" s="38" t="s">
        <v>65</v>
      </c>
    </row>
    <row r="32" spans="1:5" ht="12.75">
      <c r="A32" t="s">
        <v>53</v>
      </c>
      <c r="E32" s="36" t="s">
        <v>69</v>
      </c>
    </row>
    <row r="33" spans="1:16" ht="12.75">
      <c r="A33" s="25" t="s">
        <v>44</v>
      </c>
      <c r="B33" s="29" t="s">
        <v>73</v>
      </c>
      <c r="C33" s="29" t="s">
        <v>74</v>
      </c>
      <c r="D33" s="25" t="s">
        <v>65</v>
      </c>
      <c r="E33" s="30" t="s">
        <v>75</v>
      </c>
      <c r="F33" s="31" t="s">
        <v>67</v>
      </c>
      <c r="G33" s="32">
        <v>1</v>
      </c>
      <c r="H33" s="33">
        <v>0</v>
      </c>
      <c r="I33" s="34">
        <f>ROUND(ROUND(H33,2)*ROUND(G33,3),2)</f>
      </c>
      <c r="O33">
        <f>(I33*21)/100</f>
      </c>
      <c r="P33" t="s">
        <v>22</v>
      </c>
    </row>
    <row r="34" spans="1:5" ht="12.75">
      <c r="A34" s="35" t="s">
        <v>49</v>
      </c>
      <c r="E34" s="36" t="s">
        <v>76</v>
      </c>
    </row>
    <row r="35" spans="1:5" ht="12.75">
      <c r="A35" s="37" t="s">
        <v>51</v>
      </c>
      <c r="E35" s="38" t="s">
        <v>65</v>
      </c>
    </row>
    <row r="36" spans="1:5" ht="12.75">
      <c r="A36" t="s">
        <v>53</v>
      </c>
      <c r="E36" s="36" t="s">
        <v>77</v>
      </c>
    </row>
    <row r="37" spans="1:16" ht="12.75">
      <c r="A37" s="25" t="s">
        <v>44</v>
      </c>
      <c r="B37" s="29" t="s">
        <v>78</v>
      </c>
      <c r="C37" s="29" t="s">
        <v>79</v>
      </c>
      <c r="D37" s="25" t="s">
        <v>65</v>
      </c>
      <c r="E37" s="30" t="s">
        <v>80</v>
      </c>
      <c r="F37" s="31" t="s">
        <v>67</v>
      </c>
      <c r="G37" s="32">
        <v>1</v>
      </c>
      <c r="H37" s="33">
        <v>0</v>
      </c>
      <c r="I37" s="34">
        <f>ROUND(ROUND(H37,2)*ROUND(G37,3),2)</f>
      </c>
      <c r="O37">
        <f>(I37*21)/100</f>
      </c>
      <c r="P37" t="s">
        <v>22</v>
      </c>
    </row>
    <row r="38" spans="1:5" ht="12.75">
      <c r="A38" s="35" t="s">
        <v>49</v>
      </c>
      <c r="E38" s="36" t="s">
        <v>81</v>
      </c>
    </row>
    <row r="39" spans="1:5" ht="12.75">
      <c r="A39" s="37" t="s">
        <v>51</v>
      </c>
      <c r="E39" s="38" t="s">
        <v>65</v>
      </c>
    </row>
    <row r="40" spans="1:5" ht="12.75">
      <c r="A40" t="s">
        <v>53</v>
      </c>
      <c r="E40" s="36" t="s">
        <v>77</v>
      </c>
    </row>
    <row r="41" spans="1:16" ht="12.75">
      <c r="A41" s="25" t="s">
        <v>44</v>
      </c>
      <c r="B41" s="29" t="s">
        <v>39</v>
      </c>
      <c r="C41" s="29" t="s">
        <v>82</v>
      </c>
      <c r="D41" s="25" t="s">
        <v>65</v>
      </c>
      <c r="E41" s="30" t="s">
        <v>83</v>
      </c>
      <c r="F41" s="31" t="s">
        <v>67</v>
      </c>
      <c r="G41" s="32">
        <v>1</v>
      </c>
      <c r="H41" s="33">
        <v>0</v>
      </c>
      <c r="I41" s="34">
        <f>ROUND(ROUND(H41,2)*ROUND(G41,3),2)</f>
      </c>
      <c r="O41">
        <f>(I41*21)/100</f>
      </c>
      <c r="P41" t="s">
        <v>22</v>
      </c>
    </row>
    <row r="42" spans="1:5" ht="12.75">
      <c r="A42" s="35" t="s">
        <v>49</v>
      </c>
      <c r="E42" s="36" t="s">
        <v>84</v>
      </c>
    </row>
    <row r="43" spans="1:5" ht="12.75">
      <c r="A43" s="37" t="s">
        <v>51</v>
      </c>
      <c r="E43" s="38" t="s">
        <v>65</v>
      </c>
    </row>
    <row r="44" spans="1:5" ht="12.75">
      <c r="A44" t="s">
        <v>53</v>
      </c>
      <c r="E44" s="36" t="s">
        <v>77</v>
      </c>
    </row>
    <row r="45" spans="1:16" ht="12.75">
      <c r="A45" s="25" t="s">
        <v>44</v>
      </c>
      <c r="B45" s="29" t="s">
        <v>41</v>
      </c>
      <c r="C45" s="29" t="s">
        <v>85</v>
      </c>
      <c r="D45" s="25" t="s">
        <v>65</v>
      </c>
      <c r="E45" s="30" t="s">
        <v>86</v>
      </c>
      <c r="F45" s="31" t="s">
        <v>67</v>
      </c>
      <c r="G45" s="32">
        <v>1</v>
      </c>
      <c r="H45" s="33">
        <v>0</v>
      </c>
      <c r="I45" s="34">
        <f>ROUND(ROUND(H45,2)*ROUND(G45,3),2)</f>
      </c>
      <c r="O45">
        <f>(I45*21)/100</f>
      </c>
      <c r="P45" t="s">
        <v>22</v>
      </c>
    </row>
    <row r="46" spans="1:5" ht="12.75">
      <c r="A46" s="35" t="s">
        <v>49</v>
      </c>
      <c r="E46" s="36" t="s">
        <v>87</v>
      </c>
    </row>
    <row r="47" spans="1:5" ht="12.75">
      <c r="A47" s="37" t="s">
        <v>51</v>
      </c>
      <c r="E47" s="38" t="s">
        <v>65</v>
      </c>
    </row>
    <row r="48" spans="1:5" ht="76.5">
      <c r="A48" t="s">
        <v>53</v>
      </c>
      <c r="E48" s="36" t="s">
        <v>88</v>
      </c>
    </row>
    <row r="49" spans="1:18" ht="12.75" customHeight="1">
      <c r="A49" s="6" t="s">
        <v>42</v>
      </c>
      <c r="B49" s="6"/>
      <c r="C49" s="40" t="s">
        <v>28</v>
      </c>
      <c r="D49" s="6"/>
      <c r="E49" s="27" t="s">
        <v>89</v>
      </c>
      <c r="F49" s="6"/>
      <c r="G49" s="6"/>
      <c r="H49" s="6"/>
      <c r="I49" s="41">
        <f>0+Q49</f>
      </c>
      <c r="O49">
        <f>0+R49</f>
      </c>
      <c r="Q49">
        <f>0+I50+I54+I58+I62+I66+I70+I74+I78+I82+I86+I90+I94</f>
      </c>
      <c r="R49">
        <f>0+O50+O54+O58+O62+O66+O70+O74+O78+O82+O86+O90+O94</f>
      </c>
    </row>
    <row r="50" spans="1:16" ht="12.75">
      <c r="A50" s="25" t="s">
        <v>44</v>
      </c>
      <c r="B50" s="29" t="s">
        <v>90</v>
      </c>
      <c r="C50" s="29" t="s">
        <v>91</v>
      </c>
      <c r="D50" s="25" t="s">
        <v>65</v>
      </c>
      <c r="E50" s="30" t="s">
        <v>92</v>
      </c>
      <c r="F50" s="31" t="s">
        <v>93</v>
      </c>
      <c r="G50" s="32">
        <v>6.2</v>
      </c>
      <c r="H50" s="33">
        <v>0</v>
      </c>
      <c r="I50" s="34">
        <f>ROUND(ROUND(H50,2)*ROUND(G50,3),2)</f>
      </c>
      <c r="O50">
        <f>(I50*21)/100</f>
      </c>
      <c r="P50" t="s">
        <v>22</v>
      </c>
    </row>
    <row r="51" spans="1:5" ht="25.5">
      <c r="A51" s="35" t="s">
        <v>49</v>
      </c>
      <c r="E51" s="36" t="s">
        <v>94</v>
      </c>
    </row>
    <row r="52" spans="1:5" ht="76.5">
      <c r="A52" s="37" t="s">
        <v>51</v>
      </c>
      <c r="E52" s="38" t="s">
        <v>95</v>
      </c>
    </row>
    <row r="53" spans="1:5" ht="63.75">
      <c r="A53" t="s">
        <v>53</v>
      </c>
      <c r="E53" s="36" t="s">
        <v>96</v>
      </c>
    </row>
    <row r="54" spans="1:16" ht="12.75">
      <c r="A54" s="25" t="s">
        <v>44</v>
      </c>
      <c r="B54" s="29" t="s">
        <v>97</v>
      </c>
      <c r="C54" s="29" t="s">
        <v>98</v>
      </c>
      <c r="D54" s="25" t="s">
        <v>65</v>
      </c>
      <c r="E54" s="30" t="s">
        <v>99</v>
      </c>
      <c r="F54" s="31" t="s">
        <v>93</v>
      </c>
      <c r="G54" s="32">
        <v>1.2</v>
      </c>
      <c r="H54" s="33">
        <v>0</v>
      </c>
      <c r="I54" s="34">
        <f>ROUND(ROUND(H54,2)*ROUND(G54,3),2)</f>
      </c>
      <c r="O54">
        <f>(I54*21)/100</f>
      </c>
      <c r="P54" t="s">
        <v>22</v>
      </c>
    </row>
    <row r="55" spans="1:5" ht="12.75">
      <c r="A55" s="35" t="s">
        <v>49</v>
      </c>
      <c r="E55" s="36" t="s">
        <v>100</v>
      </c>
    </row>
    <row r="56" spans="1:5" ht="25.5">
      <c r="A56" s="37" t="s">
        <v>51</v>
      </c>
      <c r="E56" s="38" t="s">
        <v>101</v>
      </c>
    </row>
    <row r="57" spans="1:5" ht="63.75">
      <c r="A57" t="s">
        <v>53</v>
      </c>
      <c r="E57" s="36" t="s">
        <v>96</v>
      </c>
    </row>
    <row r="58" spans="1:16" ht="12.75">
      <c r="A58" s="25" t="s">
        <v>44</v>
      </c>
      <c r="B58" s="29" t="s">
        <v>102</v>
      </c>
      <c r="C58" s="29" t="s">
        <v>103</v>
      </c>
      <c r="D58" s="25" t="s">
        <v>65</v>
      </c>
      <c r="E58" s="30" t="s">
        <v>104</v>
      </c>
      <c r="F58" s="31" t="s">
        <v>93</v>
      </c>
      <c r="G58" s="32">
        <v>29.16</v>
      </c>
      <c r="H58" s="33">
        <v>0</v>
      </c>
      <c r="I58" s="34">
        <f>ROUND(ROUND(H58,2)*ROUND(G58,3),2)</f>
      </c>
      <c r="O58">
        <f>(I58*21)/100</f>
      </c>
      <c r="P58" t="s">
        <v>22</v>
      </c>
    </row>
    <row r="59" spans="1:5" ht="25.5">
      <c r="A59" s="35" t="s">
        <v>49</v>
      </c>
      <c r="E59" s="36" t="s">
        <v>105</v>
      </c>
    </row>
    <row r="60" spans="1:5" ht="25.5">
      <c r="A60" s="37" t="s">
        <v>51</v>
      </c>
      <c r="E60" s="38" t="s">
        <v>106</v>
      </c>
    </row>
    <row r="61" spans="1:5" ht="63.75">
      <c r="A61" t="s">
        <v>53</v>
      </c>
      <c r="E61" s="36" t="s">
        <v>96</v>
      </c>
    </row>
    <row r="62" spans="1:16" ht="25.5">
      <c r="A62" s="25" t="s">
        <v>44</v>
      </c>
      <c r="B62" s="29" t="s">
        <v>107</v>
      </c>
      <c r="C62" s="29" t="s">
        <v>108</v>
      </c>
      <c r="D62" s="25" t="s">
        <v>65</v>
      </c>
      <c r="E62" s="30" t="s">
        <v>109</v>
      </c>
      <c r="F62" s="31" t="s">
        <v>93</v>
      </c>
      <c r="G62" s="32">
        <v>158.625</v>
      </c>
      <c r="H62" s="33">
        <v>0</v>
      </c>
      <c r="I62" s="34">
        <f>ROUND(ROUND(H62,2)*ROUND(G62,3),2)</f>
      </c>
      <c r="O62">
        <f>(I62*21)/100</f>
      </c>
      <c r="P62" t="s">
        <v>22</v>
      </c>
    </row>
    <row r="63" spans="1:5" ht="25.5">
      <c r="A63" s="35" t="s">
        <v>49</v>
      </c>
      <c r="E63" s="36" t="s">
        <v>110</v>
      </c>
    </row>
    <row r="64" spans="1:5" ht="165.75">
      <c r="A64" s="37" t="s">
        <v>51</v>
      </c>
      <c r="E64" s="38" t="s">
        <v>111</v>
      </c>
    </row>
    <row r="65" spans="1:5" ht="63.75">
      <c r="A65" t="s">
        <v>53</v>
      </c>
      <c r="E65" s="36" t="s">
        <v>96</v>
      </c>
    </row>
    <row r="66" spans="1:16" ht="12.75">
      <c r="A66" s="25" t="s">
        <v>44</v>
      </c>
      <c r="B66" s="29" t="s">
        <v>112</v>
      </c>
      <c r="C66" s="29" t="s">
        <v>113</v>
      </c>
      <c r="D66" s="25" t="s">
        <v>65</v>
      </c>
      <c r="E66" s="30" t="s">
        <v>114</v>
      </c>
      <c r="F66" s="31" t="s">
        <v>93</v>
      </c>
      <c r="G66" s="32">
        <v>8.4</v>
      </c>
      <c r="H66" s="33">
        <v>0</v>
      </c>
      <c r="I66" s="34">
        <f>ROUND(ROUND(H66,2)*ROUND(G66,3),2)</f>
      </c>
      <c r="O66">
        <f>(I66*21)/100</f>
      </c>
      <c r="P66" t="s">
        <v>22</v>
      </c>
    </row>
    <row r="67" spans="1:5" ht="25.5">
      <c r="A67" s="35" t="s">
        <v>49</v>
      </c>
      <c r="E67" s="36" t="s">
        <v>115</v>
      </c>
    </row>
    <row r="68" spans="1:5" ht="38.25">
      <c r="A68" s="37" t="s">
        <v>51</v>
      </c>
      <c r="E68" s="38" t="s">
        <v>116</v>
      </c>
    </row>
    <row r="69" spans="1:5" ht="63.75">
      <c r="A69" t="s">
        <v>53</v>
      </c>
      <c r="E69" s="36" t="s">
        <v>96</v>
      </c>
    </row>
    <row r="70" spans="1:16" ht="12.75">
      <c r="A70" s="25" t="s">
        <v>44</v>
      </c>
      <c r="B70" s="29" t="s">
        <v>117</v>
      </c>
      <c r="C70" s="29" t="s">
        <v>118</v>
      </c>
      <c r="D70" s="25" t="s">
        <v>65</v>
      </c>
      <c r="E70" s="30" t="s">
        <v>119</v>
      </c>
      <c r="F70" s="31" t="s">
        <v>120</v>
      </c>
      <c r="G70" s="32">
        <v>68</v>
      </c>
      <c r="H70" s="33">
        <v>0</v>
      </c>
      <c r="I70" s="34">
        <f>ROUND(ROUND(H70,2)*ROUND(G70,3),2)</f>
      </c>
      <c r="O70">
        <f>(I70*21)/100</f>
      </c>
      <c r="P70" t="s">
        <v>22</v>
      </c>
    </row>
    <row r="71" spans="1:5" ht="25.5">
      <c r="A71" s="35" t="s">
        <v>49</v>
      </c>
      <c r="E71" s="36" t="s">
        <v>105</v>
      </c>
    </row>
    <row r="72" spans="1:5" ht="25.5">
      <c r="A72" s="37" t="s">
        <v>51</v>
      </c>
      <c r="E72" s="38" t="s">
        <v>121</v>
      </c>
    </row>
    <row r="73" spans="1:5" ht="63.75">
      <c r="A73" t="s">
        <v>53</v>
      </c>
      <c r="E73" s="36" t="s">
        <v>96</v>
      </c>
    </row>
    <row r="74" spans="1:16" ht="12.75">
      <c r="A74" s="25" t="s">
        <v>44</v>
      </c>
      <c r="B74" s="29" t="s">
        <v>122</v>
      </c>
      <c r="C74" s="29" t="s">
        <v>123</v>
      </c>
      <c r="D74" s="25" t="s">
        <v>65</v>
      </c>
      <c r="E74" s="30" t="s">
        <v>124</v>
      </c>
      <c r="F74" s="31" t="s">
        <v>120</v>
      </c>
      <c r="G74" s="32">
        <v>280</v>
      </c>
      <c r="H74" s="33">
        <v>0</v>
      </c>
      <c r="I74" s="34">
        <f>ROUND(ROUND(H74,2)*ROUND(G74,3),2)</f>
      </c>
      <c r="O74">
        <f>(I74*21)/100</f>
      </c>
      <c r="P74" t="s">
        <v>22</v>
      </c>
    </row>
    <row r="75" spans="1:5" ht="25.5">
      <c r="A75" s="35" t="s">
        <v>49</v>
      </c>
      <c r="E75" s="36" t="s">
        <v>125</v>
      </c>
    </row>
    <row r="76" spans="1:5" ht="25.5">
      <c r="A76" s="37" t="s">
        <v>51</v>
      </c>
      <c r="E76" s="38" t="s">
        <v>126</v>
      </c>
    </row>
    <row r="77" spans="1:5" ht="63.75">
      <c r="A77" t="s">
        <v>53</v>
      </c>
      <c r="E77" s="36" t="s">
        <v>96</v>
      </c>
    </row>
    <row r="78" spans="1:16" ht="12.75">
      <c r="A78" s="25" t="s">
        <v>44</v>
      </c>
      <c r="B78" s="29" t="s">
        <v>127</v>
      </c>
      <c r="C78" s="29" t="s">
        <v>128</v>
      </c>
      <c r="D78" s="25" t="s">
        <v>65</v>
      </c>
      <c r="E78" s="30" t="s">
        <v>129</v>
      </c>
      <c r="F78" s="31" t="s">
        <v>93</v>
      </c>
      <c r="G78" s="32">
        <v>19</v>
      </c>
      <c r="H78" s="33">
        <v>0</v>
      </c>
      <c r="I78" s="34">
        <f>ROUND(ROUND(H78,2)*ROUND(G78,3),2)</f>
      </c>
      <c r="O78">
        <f>(I78*21)/100</f>
      </c>
      <c r="P78" t="s">
        <v>22</v>
      </c>
    </row>
    <row r="79" spans="1:5" ht="25.5">
      <c r="A79" s="35" t="s">
        <v>49</v>
      </c>
      <c r="E79" s="36" t="s">
        <v>94</v>
      </c>
    </row>
    <row r="80" spans="1:5" ht="25.5">
      <c r="A80" s="37" t="s">
        <v>51</v>
      </c>
      <c r="E80" s="38" t="s">
        <v>130</v>
      </c>
    </row>
    <row r="81" spans="1:5" ht="63.75">
      <c r="A81" t="s">
        <v>53</v>
      </c>
      <c r="E81" s="36" t="s">
        <v>96</v>
      </c>
    </row>
    <row r="82" spans="1:16" ht="12.75">
      <c r="A82" s="25" t="s">
        <v>44</v>
      </c>
      <c r="B82" s="29" t="s">
        <v>131</v>
      </c>
      <c r="C82" s="29" t="s">
        <v>132</v>
      </c>
      <c r="D82" s="25" t="s">
        <v>65</v>
      </c>
      <c r="E82" s="30" t="s">
        <v>133</v>
      </c>
      <c r="F82" s="31" t="s">
        <v>120</v>
      </c>
      <c r="G82" s="32">
        <v>561</v>
      </c>
      <c r="H82" s="33">
        <v>0</v>
      </c>
      <c r="I82" s="34">
        <f>ROUND(ROUND(H82,2)*ROUND(G82,3),2)</f>
      </c>
      <c r="O82">
        <f>(I82*21)/100</f>
      </c>
      <c r="P82" t="s">
        <v>22</v>
      </c>
    </row>
    <row r="83" spans="1:5" ht="12.75">
      <c r="A83" s="35" t="s">
        <v>49</v>
      </c>
      <c r="E83" s="36" t="s">
        <v>134</v>
      </c>
    </row>
    <row r="84" spans="1:5" ht="51">
      <c r="A84" s="37" t="s">
        <v>51</v>
      </c>
      <c r="E84" s="38" t="s">
        <v>135</v>
      </c>
    </row>
    <row r="85" spans="1:5" ht="25.5">
      <c r="A85" t="s">
        <v>53</v>
      </c>
      <c r="E85" s="36" t="s">
        <v>136</v>
      </c>
    </row>
    <row r="86" spans="1:16" ht="12.75">
      <c r="A86" s="25" t="s">
        <v>44</v>
      </c>
      <c r="B86" s="29" t="s">
        <v>137</v>
      </c>
      <c r="C86" s="29" t="s">
        <v>138</v>
      </c>
      <c r="D86" s="25" t="s">
        <v>65</v>
      </c>
      <c r="E86" s="30" t="s">
        <v>139</v>
      </c>
      <c r="F86" s="31" t="s">
        <v>93</v>
      </c>
      <c r="G86" s="32">
        <v>12</v>
      </c>
      <c r="H86" s="33">
        <v>0</v>
      </c>
      <c r="I86" s="34">
        <f>ROUND(ROUND(H86,2)*ROUND(G86,3),2)</f>
      </c>
      <c r="O86">
        <f>(I86*21)/100</f>
      </c>
      <c r="P86" t="s">
        <v>22</v>
      </c>
    </row>
    <row r="87" spans="1:5" ht="12.75">
      <c r="A87" s="35" t="s">
        <v>49</v>
      </c>
      <c r="E87" s="36" t="s">
        <v>140</v>
      </c>
    </row>
    <row r="88" spans="1:5" ht="25.5">
      <c r="A88" s="37" t="s">
        <v>51</v>
      </c>
      <c r="E88" s="38" t="s">
        <v>141</v>
      </c>
    </row>
    <row r="89" spans="1:5" ht="38.25">
      <c r="A89" t="s">
        <v>53</v>
      </c>
      <c r="E89" s="36" t="s">
        <v>142</v>
      </c>
    </row>
    <row r="90" spans="1:16" ht="12.75">
      <c r="A90" s="25" t="s">
        <v>44</v>
      </c>
      <c r="B90" s="29" t="s">
        <v>143</v>
      </c>
      <c r="C90" s="29" t="s">
        <v>144</v>
      </c>
      <c r="D90" s="25" t="s">
        <v>65</v>
      </c>
      <c r="E90" s="30" t="s">
        <v>145</v>
      </c>
      <c r="F90" s="31" t="s">
        <v>93</v>
      </c>
      <c r="G90" s="32">
        <v>12</v>
      </c>
      <c r="H90" s="33">
        <v>0</v>
      </c>
      <c r="I90" s="34">
        <f>ROUND(ROUND(H90,2)*ROUND(G90,3),2)</f>
      </c>
      <c r="O90">
        <f>(I90*21)/100</f>
      </c>
      <c r="P90" t="s">
        <v>22</v>
      </c>
    </row>
    <row r="91" spans="1:5" ht="12.75">
      <c r="A91" s="35" t="s">
        <v>49</v>
      </c>
      <c r="E91" s="36" t="s">
        <v>146</v>
      </c>
    </row>
    <row r="92" spans="1:5" ht="25.5">
      <c r="A92" s="37" t="s">
        <v>51</v>
      </c>
      <c r="E92" s="38" t="s">
        <v>141</v>
      </c>
    </row>
    <row r="93" spans="1:5" ht="38.25">
      <c r="A93" t="s">
        <v>53</v>
      </c>
      <c r="E93" s="36" t="s">
        <v>147</v>
      </c>
    </row>
    <row r="94" spans="1:16" ht="12.75">
      <c r="A94" s="25" t="s">
        <v>44</v>
      </c>
      <c r="B94" s="29" t="s">
        <v>148</v>
      </c>
      <c r="C94" s="29" t="s">
        <v>149</v>
      </c>
      <c r="D94" s="25" t="s">
        <v>65</v>
      </c>
      <c r="E94" s="30" t="s">
        <v>150</v>
      </c>
      <c r="F94" s="31" t="s">
        <v>151</v>
      </c>
      <c r="G94" s="32">
        <v>80</v>
      </c>
      <c r="H94" s="33">
        <v>0</v>
      </c>
      <c r="I94" s="34">
        <f>ROUND(ROUND(H94,2)*ROUND(G94,3),2)</f>
      </c>
      <c r="O94">
        <f>(I94*21)/100</f>
      </c>
      <c r="P94" t="s">
        <v>22</v>
      </c>
    </row>
    <row r="95" spans="1:5" ht="12.75">
      <c r="A95" s="35" t="s">
        <v>49</v>
      </c>
      <c r="E95" s="36" t="s">
        <v>65</v>
      </c>
    </row>
    <row r="96" spans="1:5" ht="25.5">
      <c r="A96" s="37" t="s">
        <v>51</v>
      </c>
      <c r="E96" s="38" t="s">
        <v>152</v>
      </c>
    </row>
    <row r="97" spans="1:5" ht="25.5">
      <c r="A97" t="s">
        <v>53</v>
      </c>
      <c r="E97" s="36" t="s">
        <v>153</v>
      </c>
    </row>
    <row r="98" spans="1:18" ht="12.75" customHeight="1">
      <c r="A98" s="6" t="s">
        <v>42</v>
      </c>
      <c r="B98" s="6"/>
      <c r="C98" s="40" t="s">
        <v>34</v>
      </c>
      <c r="D98" s="6"/>
      <c r="E98" s="27" t="s">
        <v>154</v>
      </c>
      <c r="F98" s="6"/>
      <c r="G98" s="6"/>
      <c r="H98" s="6"/>
      <c r="I98" s="41">
        <f>0+Q98</f>
      </c>
      <c r="O98">
        <f>0+R98</f>
      </c>
      <c r="Q98">
        <f>0+I99+I103+I107+I111+I115+I119+I123+I127+I131+I135+I139+I143+I147+I151+I155</f>
      </c>
      <c r="R98">
        <f>0+O99+O103+O107+O111+O115+O119+O123+O127+O131+O135+O139+O143+O147+O151+O155</f>
      </c>
    </row>
    <row r="99" spans="1:16" ht="12.75">
      <c r="A99" s="25" t="s">
        <v>44</v>
      </c>
      <c r="B99" s="29" t="s">
        <v>155</v>
      </c>
      <c r="C99" s="29" t="s">
        <v>156</v>
      </c>
      <c r="D99" s="25" t="s">
        <v>65</v>
      </c>
      <c r="E99" s="30" t="s">
        <v>157</v>
      </c>
      <c r="F99" s="31" t="s">
        <v>151</v>
      </c>
      <c r="G99" s="32">
        <v>42</v>
      </c>
      <c r="H99" s="33">
        <v>0</v>
      </c>
      <c r="I99" s="34">
        <f>ROUND(ROUND(H99,2)*ROUND(G99,3),2)</f>
      </c>
      <c r="O99">
        <f>(I99*21)/100</f>
      </c>
      <c r="P99" t="s">
        <v>22</v>
      </c>
    </row>
    <row r="100" spans="1:5" ht="12.75">
      <c r="A100" s="35" t="s">
        <v>49</v>
      </c>
      <c r="E100" s="36" t="s">
        <v>158</v>
      </c>
    </row>
    <row r="101" spans="1:5" ht="25.5">
      <c r="A101" s="37" t="s">
        <v>51</v>
      </c>
      <c r="E101" s="38" t="s">
        <v>159</v>
      </c>
    </row>
    <row r="102" spans="1:5" ht="127.5">
      <c r="A102" t="s">
        <v>53</v>
      </c>
      <c r="E102" s="36" t="s">
        <v>160</v>
      </c>
    </row>
    <row r="103" spans="1:16" ht="12.75">
      <c r="A103" s="25" t="s">
        <v>44</v>
      </c>
      <c r="B103" s="29" t="s">
        <v>161</v>
      </c>
      <c r="C103" s="29" t="s">
        <v>162</v>
      </c>
      <c r="D103" s="25" t="s">
        <v>65</v>
      </c>
      <c r="E103" s="30" t="s">
        <v>163</v>
      </c>
      <c r="F103" s="31" t="s">
        <v>151</v>
      </c>
      <c r="G103" s="32">
        <v>664.5</v>
      </c>
      <c r="H103" s="33">
        <v>0</v>
      </c>
      <c r="I103" s="34">
        <f>ROUND(ROUND(H103,2)*ROUND(G103,3),2)</f>
      </c>
      <c r="O103">
        <f>(I103*21)/100</f>
      </c>
      <c r="P103" t="s">
        <v>22</v>
      </c>
    </row>
    <row r="104" spans="1:5" ht="12.75">
      <c r="A104" s="35" t="s">
        <v>49</v>
      </c>
      <c r="E104" s="36" t="s">
        <v>164</v>
      </c>
    </row>
    <row r="105" spans="1:5" ht="114.75">
      <c r="A105" s="37" t="s">
        <v>51</v>
      </c>
      <c r="E105" s="38" t="s">
        <v>165</v>
      </c>
    </row>
    <row r="106" spans="1:5" ht="51">
      <c r="A106" t="s">
        <v>53</v>
      </c>
      <c r="E106" s="36" t="s">
        <v>166</v>
      </c>
    </row>
    <row r="107" spans="1:16" ht="12.75">
      <c r="A107" s="25" t="s">
        <v>44</v>
      </c>
      <c r="B107" s="29" t="s">
        <v>167</v>
      </c>
      <c r="C107" s="29" t="s">
        <v>168</v>
      </c>
      <c r="D107" s="25" t="s">
        <v>65</v>
      </c>
      <c r="E107" s="30" t="s">
        <v>169</v>
      </c>
      <c r="F107" s="31" t="s">
        <v>93</v>
      </c>
      <c r="G107" s="32">
        <v>38</v>
      </c>
      <c r="H107" s="33">
        <v>0</v>
      </c>
      <c r="I107" s="34">
        <f>ROUND(ROUND(H107,2)*ROUND(G107,3),2)</f>
      </c>
      <c r="O107">
        <f>(I107*21)/100</f>
      </c>
      <c r="P107" t="s">
        <v>22</v>
      </c>
    </row>
    <row r="108" spans="1:5" ht="12.75">
      <c r="A108" s="35" t="s">
        <v>49</v>
      </c>
      <c r="E108" s="36" t="s">
        <v>170</v>
      </c>
    </row>
    <row r="109" spans="1:5" ht="38.25">
      <c r="A109" s="37" t="s">
        <v>51</v>
      </c>
      <c r="E109" s="38" t="s">
        <v>171</v>
      </c>
    </row>
    <row r="110" spans="1:5" ht="127.5">
      <c r="A110" t="s">
        <v>53</v>
      </c>
      <c r="E110" s="36" t="s">
        <v>160</v>
      </c>
    </row>
    <row r="111" spans="1:16" ht="12.75">
      <c r="A111" s="25" t="s">
        <v>44</v>
      </c>
      <c r="B111" s="29" t="s">
        <v>172</v>
      </c>
      <c r="C111" s="29" t="s">
        <v>173</v>
      </c>
      <c r="D111" s="25" t="s">
        <v>65</v>
      </c>
      <c r="E111" s="30" t="s">
        <v>174</v>
      </c>
      <c r="F111" s="31" t="s">
        <v>151</v>
      </c>
      <c r="G111" s="32">
        <v>422</v>
      </c>
      <c r="H111" s="33">
        <v>0</v>
      </c>
      <c r="I111" s="34">
        <f>ROUND(ROUND(H111,2)*ROUND(G111,3),2)</f>
      </c>
      <c r="O111">
        <f>(I111*21)/100</f>
      </c>
      <c r="P111" t="s">
        <v>22</v>
      </c>
    </row>
    <row r="112" spans="1:5" ht="12.75">
      <c r="A112" s="35" t="s">
        <v>49</v>
      </c>
      <c r="E112" s="36" t="s">
        <v>175</v>
      </c>
    </row>
    <row r="113" spans="1:5" ht="25.5">
      <c r="A113" s="37" t="s">
        <v>51</v>
      </c>
      <c r="E113" s="38" t="s">
        <v>176</v>
      </c>
    </row>
    <row r="114" spans="1:5" ht="51">
      <c r="A114" t="s">
        <v>53</v>
      </c>
      <c r="E114" s="36" t="s">
        <v>177</v>
      </c>
    </row>
    <row r="115" spans="1:16" ht="12.75">
      <c r="A115" s="25" t="s">
        <v>44</v>
      </c>
      <c r="B115" s="29" t="s">
        <v>178</v>
      </c>
      <c r="C115" s="29" t="s">
        <v>179</v>
      </c>
      <c r="D115" s="25" t="s">
        <v>65</v>
      </c>
      <c r="E115" s="30" t="s">
        <v>180</v>
      </c>
      <c r="F115" s="31" t="s">
        <v>151</v>
      </c>
      <c r="G115" s="32">
        <v>42</v>
      </c>
      <c r="H115" s="33">
        <v>0</v>
      </c>
      <c r="I115" s="34">
        <f>ROUND(ROUND(H115,2)*ROUND(G115,3),2)</f>
      </c>
      <c r="O115">
        <f>(I115*21)/100</f>
      </c>
      <c r="P115" t="s">
        <v>22</v>
      </c>
    </row>
    <row r="116" spans="1:5" ht="12.75">
      <c r="A116" s="35" t="s">
        <v>49</v>
      </c>
      <c r="E116" s="36" t="s">
        <v>181</v>
      </c>
    </row>
    <row r="117" spans="1:5" ht="25.5">
      <c r="A117" s="37" t="s">
        <v>51</v>
      </c>
      <c r="E117" s="38" t="s">
        <v>159</v>
      </c>
    </row>
    <row r="118" spans="1:5" ht="51">
      <c r="A118" t="s">
        <v>53</v>
      </c>
      <c r="E118" s="36" t="s">
        <v>177</v>
      </c>
    </row>
    <row r="119" spans="1:16" ht="12.75">
      <c r="A119" s="25" t="s">
        <v>44</v>
      </c>
      <c r="B119" s="29" t="s">
        <v>182</v>
      </c>
      <c r="C119" s="29" t="s">
        <v>183</v>
      </c>
      <c r="D119" s="25" t="s">
        <v>65</v>
      </c>
      <c r="E119" s="30" t="s">
        <v>184</v>
      </c>
      <c r="F119" s="31" t="s">
        <v>151</v>
      </c>
      <c r="G119" s="32">
        <v>42</v>
      </c>
      <c r="H119" s="33">
        <v>0</v>
      </c>
      <c r="I119" s="34">
        <f>ROUND(ROUND(H119,2)*ROUND(G119,3),2)</f>
      </c>
      <c r="O119">
        <f>(I119*21)/100</f>
      </c>
      <c r="P119" t="s">
        <v>22</v>
      </c>
    </row>
    <row r="120" spans="1:5" ht="12.75">
      <c r="A120" s="35" t="s">
        <v>49</v>
      </c>
      <c r="E120" s="36" t="s">
        <v>185</v>
      </c>
    </row>
    <row r="121" spans="1:5" ht="25.5">
      <c r="A121" s="37" t="s">
        <v>51</v>
      </c>
      <c r="E121" s="38" t="s">
        <v>159</v>
      </c>
    </row>
    <row r="122" spans="1:5" ht="140.25">
      <c r="A122" t="s">
        <v>53</v>
      </c>
      <c r="E122" s="36" t="s">
        <v>186</v>
      </c>
    </row>
    <row r="123" spans="1:16" ht="12.75">
      <c r="A123" s="25" t="s">
        <v>44</v>
      </c>
      <c r="B123" s="29" t="s">
        <v>187</v>
      </c>
      <c r="C123" s="29" t="s">
        <v>188</v>
      </c>
      <c r="D123" s="25" t="s">
        <v>65</v>
      </c>
      <c r="E123" s="30" t="s">
        <v>189</v>
      </c>
      <c r="F123" s="31" t="s">
        <v>151</v>
      </c>
      <c r="G123" s="32">
        <v>380</v>
      </c>
      <c r="H123" s="33">
        <v>0</v>
      </c>
      <c r="I123" s="34">
        <f>ROUND(ROUND(H123,2)*ROUND(G123,3),2)</f>
      </c>
      <c r="O123">
        <f>(I123*21)/100</f>
      </c>
      <c r="P123" t="s">
        <v>22</v>
      </c>
    </row>
    <row r="124" spans="1:5" ht="12.75">
      <c r="A124" s="35" t="s">
        <v>49</v>
      </c>
      <c r="E124" s="36" t="s">
        <v>185</v>
      </c>
    </row>
    <row r="125" spans="1:5" ht="25.5">
      <c r="A125" s="37" t="s">
        <v>51</v>
      </c>
      <c r="E125" s="38" t="s">
        <v>190</v>
      </c>
    </row>
    <row r="126" spans="1:5" ht="140.25">
      <c r="A126" t="s">
        <v>53</v>
      </c>
      <c r="E126" s="36" t="s">
        <v>186</v>
      </c>
    </row>
    <row r="127" spans="1:16" ht="12.75">
      <c r="A127" s="25" t="s">
        <v>44</v>
      </c>
      <c r="B127" s="29" t="s">
        <v>191</v>
      </c>
      <c r="C127" s="29" t="s">
        <v>192</v>
      </c>
      <c r="D127" s="25" t="s">
        <v>65</v>
      </c>
      <c r="E127" s="30" t="s">
        <v>193</v>
      </c>
      <c r="F127" s="31" t="s">
        <v>151</v>
      </c>
      <c r="G127" s="32">
        <v>42</v>
      </c>
      <c r="H127" s="33">
        <v>0</v>
      </c>
      <c r="I127" s="34">
        <f>ROUND(ROUND(H127,2)*ROUND(G127,3),2)</f>
      </c>
      <c r="O127">
        <f>(I127*21)/100</f>
      </c>
      <c r="P127" t="s">
        <v>22</v>
      </c>
    </row>
    <row r="128" spans="1:5" ht="12.75">
      <c r="A128" s="35" t="s">
        <v>49</v>
      </c>
      <c r="E128" s="36" t="s">
        <v>194</v>
      </c>
    </row>
    <row r="129" spans="1:5" ht="25.5">
      <c r="A129" s="37" t="s">
        <v>51</v>
      </c>
      <c r="E129" s="38" t="s">
        <v>159</v>
      </c>
    </row>
    <row r="130" spans="1:5" ht="140.25">
      <c r="A130" t="s">
        <v>53</v>
      </c>
      <c r="E130" s="36" t="s">
        <v>186</v>
      </c>
    </row>
    <row r="131" spans="1:16" ht="12.75">
      <c r="A131" s="25" t="s">
        <v>44</v>
      </c>
      <c r="B131" s="29" t="s">
        <v>195</v>
      </c>
      <c r="C131" s="29" t="s">
        <v>196</v>
      </c>
      <c r="D131" s="25" t="s">
        <v>197</v>
      </c>
      <c r="E131" s="30" t="s">
        <v>198</v>
      </c>
      <c r="F131" s="31" t="s">
        <v>151</v>
      </c>
      <c r="G131" s="32">
        <v>518</v>
      </c>
      <c r="H131" s="33">
        <v>0</v>
      </c>
      <c r="I131" s="34">
        <f>ROUND(ROUND(H131,2)*ROUND(G131,3),2)</f>
      </c>
      <c r="O131">
        <f>(I131*21)/100</f>
      </c>
      <c r="P131" t="s">
        <v>22</v>
      </c>
    </row>
    <row r="132" spans="1:5" ht="12.75">
      <c r="A132" s="35" t="s">
        <v>49</v>
      </c>
      <c r="E132" s="36" t="s">
        <v>199</v>
      </c>
    </row>
    <row r="133" spans="1:5" ht="25.5">
      <c r="A133" s="37" t="s">
        <v>51</v>
      </c>
      <c r="E133" s="38" t="s">
        <v>200</v>
      </c>
    </row>
    <row r="134" spans="1:5" ht="153">
      <c r="A134" t="s">
        <v>53</v>
      </c>
      <c r="E134" s="36" t="s">
        <v>201</v>
      </c>
    </row>
    <row r="135" spans="1:16" ht="12.75">
      <c r="A135" s="25" t="s">
        <v>44</v>
      </c>
      <c r="B135" s="29" t="s">
        <v>202</v>
      </c>
      <c r="C135" s="29" t="s">
        <v>196</v>
      </c>
      <c r="D135" s="25" t="s">
        <v>46</v>
      </c>
      <c r="E135" s="30" t="s">
        <v>198</v>
      </c>
      <c r="F135" s="31" t="s">
        <v>151</v>
      </c>
      <c r="G135" s="32">
        <v>25</v>
      </c>
      <c r="H135" s="33">
        <v>0</v>
      </c>
      <c r="I135" s="34">
        <f>ROUND(ROUND(H135,2)*ROUND(G135,3),2)</f>
      </c>
      <c r="O135">
        <f>(I135*21)/100</f>
      </c>
      <c r="P135" t="s">
        <v>22</v>
      </c>
    </row>
    <row r="136" spans="1:5" ht="25.5">
      <c r="A136" s="35" t="s">
        <v>49</v>
      </c>
      <c r="E136" s="36" t="s">
        <v>203</v>
      </c>
    </row>
    <row r="137" spans="1:5" ht="25.5">
      <c r="A137" s="37" t="s">
        <v>51</v>
      </c>
      <c r="E137" s="38" t="s">
        <v>204</v>
      </c>
    </row>
    <row r="138" spans="1:5" ht="153">
      <c r="A138" t="s">
        <v>53</v>
      </c>
      <c r="E138" s="36" t="s">
        <v>201</v>
      </c>
    </row>
    <row r="139" spans="1:16" ht="12.75">
      <c r="A139" s="25" t="s">
        <v>44</v>
      </c>
      <c r="B139" s="29" t="s">
        <v>205</v>
      </c>
      <c r="C139" s="29" t="s">
        <v>196</v>
      </c>
      <c r="D139" s="25" t="s">
        <v>55</v>
      </c>
      <c r="E139" s="30" t="s">
        <v>198</v>
      </c>
      <c r="F139" s="31" t="s">
        <v>151</v>
      </c>
      <c r="G139" s="32">
        <v>14</v>
      </c>
      <c r="H139" s="33">
        <v>0</v>
      </c>
      <c r="I139" s="34">
        <f>ROUND(ROUND(H139,2)*ROUND(G139,3),2)</f>
      </c>
      <c r="O139">
        <f>(I139*21)/100</f>
      </c>
      <c r="P139" t="s">
        <v>22</v>
      </c>
    </row>
    <row r="140" spans="1:5" ht="25.5">
      <c r="A140" s="35" t="s">
        <v>49</v>
      </c>
      <c r="E140" s="36" t="s">
        <v>206</v>
      </c>
    </row>
    <row r="141" spans="1:5" ht="25.5">
      <c r="A141" s="37" t="s">
        <v>51</v>
      </c>
      <c r="E141" s="38" t="s">
        <v>207</v>
      </c>
    </row>
    <row r="142" spans="1:5" ht="153">
      <c r="A142" t="s">
        <v>53</v>
      </c>
      <c r="E142" s="36" t="s">
        <v>201</v>
      </c>
    </row>
    <row r="143" spans="1:16" ht="12.75">
      <c r="A143" s="25" t="s">
        <v>44</v>
      </c>
      <c r="B143" s="29" t="s">
        <v>208</v>
      </c>
      <c r="C143" s="29" t="s">
        <v>209</v>
      </c>
      <c r="D143" s="25" t="s">
        <v>65</v>
      </c>
      <c r="E143" s="30" t="s">
        <v>210</v>
      </c>
      <c r="F143" s="31" t="s">
        <v>151</v>
      </c>
      <c r="G143" s="32">
        <v>7.8</v>
      </c>
      <c r="H143" s="33">
        <v>0</v>
      </c>
      <c r="I143" s="34">
        <f>ROUND(ROUND(H143,2)*ROUND(G143,3),2)</f>
      </c>
      <c r="O143">
        <f>(I143*21)/100</f>
      </c>
      <c r="P143" t="s">
        <v>22</v>
      </c>
    </row>
    <row r="144" spans="1:5" ht="25.5">
      <c r="A144" s="35" t="s">
        <v>49</v>
      </c>
      <c r="E144" s="36" t="s">
        <v>211</v>
      </c>
    </row>
    <row r="145" spans="1:5" ht="38.25">
      <c r="A145" s="37" t="s">
        <v>51</v>
      </c>
      <c r="E145" s="38" t="s">
        <v>212</v>
      </c>
    </row>
    <row r="146" spans="1:5" ht="153">
      <c r="A146" t="s">
        <v>53</v>
      </c>
      <c r="E146" s="36" t="s">
        <v>201</v>
      </c>
    </row>
    <row r="147" spans="1:16" ht="25.5">
      <c r="A147" s="25" t="s">
        <v>44</v>
      </c>
      <c r="B147" s="29" t="s">
        <v>213</v>
      </c>
      <c r="C147" s="29" t="s">
        <v>214</v>
      </c>
      <c r="D147" s="25" t="s">
        <v>65</v>
      </c>
      <c r="E147" s="30" t="s">
        <v>215</v>
      </c>
      <c r="F147" s="31" t="s">
        <v>151</v>
      </c>
      <c r="G147" s="32">
        <v>38</v>
      </c>
      <c r="H147" s="33">
        <v>0</v>
      </c>
      <c r="I147" s="34">
        <f>ROUND(ROUND(H147,2)*ROUND(G147,3),2)</f>
      </c>
      <c r="O147">
        <f>(I147*21)/100</f>
      </c>
      <c r="P147" t="s">
        <v>22</v>
      </c>
    </row>
    <row r="148" spans="1:5" ht="25.5">
      <c r="A148" s="35" t="s">
        <v>49</v>
      </c>
      <c r="E148" s="36" t="s">
        <v>216</v>
      </c>
    </row>
    <row r="149" spans="1:5" ht="25.5">
      <c r="A149" s="37" t="s">
        <v>51</v>
      </c>
      <c r="E149" s="38" t="s">
        <v>217</v>
      </c>
    </row>
    <row r="150" spans="1:5" ht="153">
      <c r="A150" t="s">
        <v>53</v>
      </c>
      <c r="E150" s="36" t="s">
        <v>201</v>
      </c>
    </row>
    <row r="151" spans="1:16" ht="12.75">
      <c r="A151" s="25" t="s">
        <v>44</v>
      </c>
      <c r="B151" s="29" t="s">
        <v>218</v>
      </c>
      <c r="C151" s="29" t="s">
        <v>219</v>
      </c>
      <c r="D151" s="25" t="s">
        <v>65</v>
      </c>
      <c r="E151" s="30" t="s">
        <v>220</v>
      </c>
      <c r="F151" s="31" t="s">
        <v>151</v>
      </c>
      <c r="G151" s="32">
        <v>52</v>
      </c>
      <c r="H151" s="33">
        <v>0</v>
      </c>
      <c r="I151" s="34">
        <f>ROUND(ROUND(H151,2)*ROUND(G151,3),2)</f>
      </c>
      <c r="O151">
        <f>(I151*21)/100</f>
      </c>
      <c r="P151" t="s">
        <v>22</v>
      </c>
    </row>
    <row r="152" spans="1:5" ht="25.5">
      <c r="A152" s="35" t="s">
        <v>49</v>
      </c>
      <c r="E152" s="36" t="s">
        <v>221</v>
      </c>
    </row>
    <row r="153" spans="1:5" ht="25.5">
      <c r="A153" s="37" t="s">
        <v>51</v>
      </c>
      <c r="E153" s="38" t="s">
        <v>222</v>
      </c>
    </row>
    <row r="154" spans="1:5" ht="89.25">
      <c r="A154" t="s">
        <v>53</v>
      </c>
      <c r="E154" s="36" t="s">
        <v>223</v>
      </c>
    </row>
    <row r="155" spans="1:16" ht="12.75">
      <c r="A155" s="25" t="s">
        <v>44</v>
      </c>
      <c r="B155" s="29" t="s">
        <v>224</v>
      </c>
      <c r="C155" s="29" t="s">
        <v>225</v>
      </c>
      <c r="D155" s="25" t="s">
        <v>65</v>
      </c>
      <c r="E155" s="30" t="s">
        <v>226</v>
      </c>
      <c r="F155" s="31" t="s">
        <v>120</v>
      </c>
      <c r="G155" s="32">
        <v>617</v>
      </c>
      <c r="H155" s="33">
        <v>0</v>
      </c>
      <c r="I155" s="34">
        <f>ROUND(ROUND(H155,2)*ROUND(G155,3),2)</f>
      </c>
      <c r="O155">
        <f>(I155*21)/100</f>
      </c>
      <c r="P155" t="s">
        <v>22</v>
      </c>
    </row>
    <row r="156" spans="1:5" ht="25.5">
      <c r="A156" s="35" t="s">
        <v>49</v>
      </c>
      <c r="E156" s="36" t="s">
        <v>227</v>
      </c>
    </row>
    <row r="157" spans="1:5" ht="51">
      <c r="A157" s="37" t="s">
        <v>51</v>
      </c>
      <c r="E157" s="38" t="s">
        <v>228</v>
      </c>
    </row>
    <row r="158" spans="1:5" ht="38.25">
      <c r="A158" t="s">
        <v>53</v>
      </c>
      <c r="E158" s="36" t="s">
        <v>229</v>
      </c>
    </row>
    <row r="159" spans="1:18" ht="12.75" customHeight="1">
      <c r="A159" s="6" t="s">
        <v>42</v>
      </c>
      <c r="B159" s="6"/>
      <c r="C159" s="40" t="s">
        <v>73</v>
      </c>
      <c r="D159" s="6"/>
      <c r="E159" s="27" t="s">
        <v>230</v>
      </c>
      <c r="F159" s="6"/>
      <c r="G159" s="6"/>
      <c r="H159" s="6"/>
      <c r="I159" s="41">
        <f>0+Q159</f>
      </c>
      <c r="O159">
        <f>0+R159</f>
      </c>
      <c r="Q159">
        <f>0+I160+I164</f>
      </c>
      <c r="R159">
        <f>0+O160+O164</f>
      </c>
    </row>
    <row r="160" spans="1:16" ht="12.75">
      <c r="A160" s="25" t="s">
        <v>44</v>
      </c>
      <c r="B160" s="29" t="s">
        <v>231</v>
      </c>
      <c r="C160" s="29" t="s">
        <v>232</v>
      </c>
      <c r="D160" s="25" t="s">
        <v>65</v>
      </c>
      <c r="E160" s="30" t="s">
        <v>233</v>
      </c>
      <c r="F160" s="31" t="s">
        <v>151</v>
      </c>
      <c r="G160" s="32">
        <v>165</v>
      </c>
      <c r="H160" s="33">
        <v>0</v>
      </c>
      <c r="I160" s="34">
        <f>ROUND(ROUND(H160,2)*ROUND(G160,3),2)</f>
      </c>
      <c r="O160">
        <f>(I160*21)/100</f>
      </c>
      <c r="P160" t="s">
        <v>22</v>
      </c>
    </row>
    <row r="161" spans="1:5" ht="12.75">
      <c r="A161" s="35" t="s">
        <v>49</v>
      </c>
      <c r="E161" s="36" t="s">
        <v>234</v>
      </c>
    </row>
    <row r="162" spans="1:5" ht="12.75">
      <c r="A162" s="37" t="s">
        <v>51</v>
      </c>
      <c r="E162" s="38" t="s">
        <v>235</v>
      </c>
    </row>
    <row r="163" spans="1:5" ht="38.25">
      <c r="A163" t="s">
        <v>53</v>
      </c>
      <c r="E163" s="36" t="s">
        <v>236</v>
      </c>
    </row>
    <row r="164" spans="1:16" ht="12.75">
      <c r="A164" s="25" t="s">
        <v>44</v>
      </c>
      <c r="B164" s="29" t="s">
        <v>237</v>
      </c>
      <c r="C164" s="29" t="s">
        <v>238</v>
      </c>
      <c r="D164" s="25" t="s">
        <v>65</v>
      </c>
      <c r="E164" s="30" t="s">
        <v>239</v>
      </c>
      <c r="F164" s="31" t="s">
        <v>151</v>
      </c>
      <c r="G164" s="32">
        <v>165</v>
      </c>
      <c r="H164" s="33">
        <v>0</v>
      </c>
      <c r="I164" s="34">
        <f>ROUND(ROUND(H164,2)*ROUND(G164,3),2)</f>
      </c>
      <c r="O164">
        <f>(I164*21)/100</f>
      </c>
      <c r="P164" t="s">
        <v>22</v>
      </c>
    </row>
    <row r="165" spans="1:5" ht="12.75">
      <c r="A165" s="35" t="s">
        <v>49</v>
      </c>
      <c r="E165" s="36" t="s">
        <v>240</v>
      </c>
    </row>
    <row r="166" spans="1:5" ht="12.75">
      <c r="A166" s="37" t="s">
        <v>51</v>
      </c>
      <c r="E166" s="38" t="s">
        <v>235</v>
      </c>
    </row>
    <row r="167" spans="1:5" ht="38.25">
      <c r="A167" t="s">
        <v>53</v>
      </c>
      <c r="E167" s="36" t="s">
        <v>236</v>
      </c>
    </row>
    <row r="168" spans="1:18" ht="12.75" customHeight="1">
      <c r="A168" s="6" t="s">
        <v>42</v>
      </c>
      <c r="B168" s="6"/>
      <c r="C168" s="40" t="s">
        <v>39</v>
      </c>
      <c r="D168" s="6"/>
      <c r="E168" s="27" t="s">
        <v>241</v>
      </c>
      <c r="F168" s="6"/>
      <c r="G168" s="6"/>
      <c r="H168" s="6"/>
      <c r="I168" s="41">
        <f>0+Q168</f>
      </c>
      <c r="O168">
        <f>0+R168</f>
      </c>
      <c r="Q168">
        <f>0+I169+I173+I177+I181+I185+I189+I193+I197+I201</f>
      </c>
      <c r="R168">
        <f>0+O169+O173+O177+O181+O185+O189+O193+O197+O201</f>
      </c>
    </row>
    <row r="169" spans="1:16" ht="25.5">
      <c r="A169" s="25" t="s">
        <v>44</v>
      </c>
      <c r="B169" s="29" t="s">
        <v>242</v>
      </c>
      <c r="C169" s="29" t="s">
        <v>243</v>
      </c>
      <c r="D169" s="25" t="s">
        <v>65</v>
      </c>
      <c r="E169" s="30" t="s">
        <v>244</v>
      </c>
      <c r="F169" s="31" t="s">
        <v>245</v>
      </c>
      <c r="G169" s="32">
        <v>16</v>
      </c>
      <c r="H169" s="33">
        <v>0</v>
      </c>
      <c r="I169" s="34">
        <f>ROUND(ROUND(H169,2)*ROUND(G169,3),2)</f>
      </c>
      <c r="O169">
        <f>(I169*21)/100</f>
      </c>
      <c r="P169" t="s">
        <v>22</v>
      </c>
    </row>
    <row r="170" spans="1:5" ht="12.75">
      <c r="A170" s="35" t="s">
        <v>49</v>
      </c>
      <c r="E170" s="36" t="s">
        <v>65</v>
      </c>
    </row>
    <row r="171" spans="1:5" ht="114.75">
      <c r="A171" s="37" t="s">
        <v>51</v>
      </c>
      <c r="E171" s="38" t="s">
        <v>246</v>
      </c>
    </row>
    <row r="172" spans="1:5" ht="63.75">
      <c r="A172" t="s">
        <v>53</v>
      </c>
      <c r="E172" s="36" t="s">
        <v>247</v>
      </c>
    </row>
    <row r="173" spans="1:16" ht="12.75">
      <c r="A173" s="25" t="s">
        <v>44</v>
      </c>
      <c r="B173" s="29" t="s">
        <v>248</v>
      </c>
      <c r="C173" s="29" t="s">
        <v>249</v>
      </c>
      <c r="D173" s="25" t="s">
        <v>65</v>
      </c>
      <c r="E173" s="30" t="s">
        <v>250</v>
      </c>
      <c r="F173" s="31" t="s">
        <v>245</v>
      </c>
      <c r="G173" s="32">
        <v>16</v>
      </c>
      <c r="H173" s="33">
        <v>0</v>
      </c>
      <c r="I173" s="34">
        <f>ROUND(ROUND(H173,2)*ROUND(G173,3),2)</f>
      </c>
      <c r="O173">
        <f>(I173*21)/100</f>
      </c>
      <c r="P173" t="s">
        <v>22</v>
      </c>
    </row>
    <row r="174" spans="1:5" ht="12.75">
      <c r="A174" s="35" t="s">
        <v>49</v>
      </c>
      <c r="E174" s="36" t="s">
        <v>251</v>
      </c>
    </row>
    <row r="175" spans="1:5" ht="114.75">
      <c r="A175" s="37" t="s">
        <v>51</v>
      </c>
      <c r="E175" s="38" t="s">
        <v>246</v>
      </c>
    </row>
    <row r="176" spans="1:5" ht="25.5">
      <c r="A176" t="s">
        <v>53</v>
      </c>
      <c r="E176" s="36" t="s">
        <v>252</v>
      </c>
    </row>
    <row r="177" spans="1:16" ht="25.5">
      <c r="A177" s="25" t="s">
        <v>44</v>
      </c>
      <c r="B177" s="29" t="s">
        <v>253</v>
      </c>
      <c r="C177" s="29" t="s">
        <v>254</v>
      </c>
      <c r="D177" s="25" t="s">
        <v>65</v>
      </c>
      <c r="E177" s="30" t="s">
        <v>255</v>
      </c>
      <c r="F177" s="31" t="s">
        <v>245</v>
      </c>
      <c r="G177" s="32">
        <v>10</v>
      </c>
      <c r="H177" s="33">
        <v>0</v>
      </c>
      <c r="I177" s="34">
        <f>ROUND(ROUND(H177,2)*ROUND(G177,3),2)</f>
      </c>
      <c r="O177">
        <f>(I177*21)/100</f>
      </c>
      <c r="P177" t="s">
        <v>22</v>
      </c>
    </row>
    <row r="178" spans="1:5" ht="12.75">
      <c r="A178" s="35" t="s">
        <v>49</v>
      </c>
      <c r="E178" s="36" t="s">
        <v>65</v>
      </c>
    </row>
    <row r="179" spans="1:5" ht="127.5">
      <c r="A179" s="37" t="s">
        <v>51</v>
      </c>
      <c r="E179" s="38" t="s">
        <v>256</v>
      </c>
    </row>
    <row r="180" spans="1:5" ht="25.5">
      <c r="A180" t="s">
        <v>53</v>
      </c>
      <c r="E180" s="36" t="s">
        <v>257</v>
      </c>
    </row>
    <row r="181" spans="1:16" ht="12.75">
      <c r="A181" s="25" t="s">
        <v>44</v>
      </c>
      <c r="B181" s="29" t="s">
        <v>258</v>
      </c>
      <c r="C181" s="29" t="s">
        <v>259</v>
      </c>
      <c r="D181" s="25" t="s">
        <v>65</v>
      </c>
      <c r="E181" s="30" t="s">
        <v>260</v>
      </c>
      <c r="F181" s="31" t="s">
        <v>245</v>
      </c>
      <c r="G181" s="32">
        <v>9</v>
      </c>
      <c r="H181" s="33">
        <v>0</v>
      </c>
      <c r="I181" s="34">
        <f>ROUND(ROUND(H181,2)*ROUND(G181,3),2)</f>
      </c>
      <c r="O181">
        <f>(I181*21)/100</f>
      </c>
      <c r="P181" t="s">
        <v>22</v>
      </c>
    </row>
    <row r="182" spans="1:5" ht="38.25">
      <c r="A182" s="35" t="s">
        <v>49</v>
      </c>
      <c r="E182" s="36" t="s">
        <v>261</v>
      </c>
    </row>
    <row r="183" spans="1:5" ht="114.75">
      <c r="A183" s="37" t="s">
        <v>51</v>
      </c>
      <c r="E183" s="38" t="s">
        <v>262</v>
      </c>
    </row>
    <row r="184" spans="1:5" ht="25.5">
      <c r="A184" t="s">
        <v>53</v>
      </c>
      <c r="E184" s="36" t="s">
        <v>252</v>
      </c>
    </row>
    <row r="185" spans="1:16" ht="12.75">
      <c r="A185" s="25" t="s">
        <v>44</v>
      </c>
      <c r="B185" s="29" t="s">
        <v>263</v>
      </c>
      <c r="C185" s="29" t="s">
        <v>264</v>
      </c>
      <c r="D185" s="25" t="s">
        <v>65</v>
      </c>
      <c r="E185" s="30" t="s">
        <v>265</v>
      </c>
      <c r="F185" s="31" t="s">
        <v>120</v>
      </c>
      <c r="G185" s="32">
        <v>67</v>
      </c>
      <c r="H185" s="33">
        <v>0</v>
      </c>
      <c r="I185" s="34">
        <f>ROUND(ROUND(H185,2)*ROUND(G185,3),2)</f>
      </c>
      <c r="O185">
        <f>(I185*21)/100</f>
      </c>
      <c r="P185" t="s">
        <v>22</v>
      </c>
    </row>
    <row r="186" spans="1:5" ht="25.5">
      <c r="A186" s="35" t="s">
        <v>49</v>
      </c>
      <c r="E186" s="36" t="s">
        <v>266</v>
      </c>
    </row>
    <row r="187" spans="1:5" ht="12.75">
      <c r="A187" s="37" t="s">
        <v>51</v>
      </c>
      <c r="E187" s="38" t="s">
        <v>267</v>
      </c>
    </row>
    <row r="188" spans="1:5" ht="51">
      <c r="A188" t="s">
        <v>53</v>
      </c>
      <c r="E188" s="36" t="s">
        <v>268</v>
      </c>
    </row>
    <row r="189" spans="1:16" ht="12.75">
      <c r="A189" s="25" t="s">
        <v>44</v>
      </c>
      <c r="B189" s="29" t="s">
        <v>269</v>
      </c>
      <c r="C189" s="29" t="s">
        <v>270</v>
      </c>
      <c r="D189" s="25" t="s">
        <v>197</v>
      </c>
      <c r="E189" s="30" t="s">
        <v>271</v>
      </c>
      <c r="F189" s="31" t="s">
        <v>120</v>
      </c>
      <c r="G189" s="32">
        <v>189.5</v>
      </c>
      <c r="H189" s="33">
        <v>0</v>
      </c>
      <c r="I189" s="34">
        <f>ROUND(ROUND(H189,2)*ROUND(G189,3),2)</f>
      </c>
      <c r="O189">
        <f>(I189*21)/100</f>
      </c>
      <c r="P189" t="s">
        <v>22</v>
      </c>
    </row>
    <row r="190" spans="1:5" ht="25.5">
      <c r="A190" s="35" t="s">
        <v>49</v>
      </c>
      <c r="E190" s="36" t="s">
        <v>272</v>
      </c>
    </row>
    <row r="191" spans="1:5" ht="12.75">
      <c r="A191" s="37" t="s">
        <v>51</v>
      </c>
      <c r="E191" s="38" t="s">
        <v>273</v>
      </c>
    </row>
    <row r="192" spans="1:5" ht="51">
      <c r="A192" t="s">
        <v>53</v>
      </c>
      <c r="E192" s="36" t="s">
        <v>268</v>
      </c>
    </row>
    <row r="193" spans="1:16" ht="12.75">
      <c r="A193" s="25" t="s">
        <v>44</v>
      </c>
      <c r="B193" s="29" t="s">
        <v>274</v>
      </c>
      <c r="C193" s="29" t="s">
        <v>270</v>
      </c>
      <c r="D193" s="25" t="s">
        <v>46</v>
      </c>
      <c r="E193" s="30" t="s">
        <v>271</v>
      </c>
      <c r="F193" s="31" t="s">
        <v>120</v>
      </c>
      <c r="G193" s="32">
        <v>16</v>
      </c>
      <c r="H193" s="33">
        <v>0</v>
      </c>
      <c r="I193" s="34">
        <f>ROUND(ROUND(H193,2)*ROUND(G193,3),2)</f>
      </c>
      <c r="O193">
        <f>(I193*21)/100</f>
      </c>
      <c r="P193" t="s">
        <v>22</v>
      </c>
    </row>
    <row r="194" spans="1:5" ht="25.5">
      <c r="A194" s="35" t="s">
        <v>49</v>
      </c>
      <c r="E194" s="36" t="s">
        <v>275</v>
      </c>
    </row>
    <row r="195" spans="1:5" ht="12.75">
      <c r="A195" s="37" t="s">
        <v>51</v>
      </c>
      <c r="E195" s="38" t="s">
        <v>276</v>
      </c>
    </row>
    <row r="196" spans="1:5" ht="51">
      <c r="A196" t="s">
        <v>53</v>
      </c>
      <c r="E196" s="36" t="s">
        <v>268</v>
      </c>
    </row>
    <row r="197" spans="1:16" ht="12.75">
      <c r="A197" s="25" t="s">
        <v>44</v>
      </c>
      <c r="B197" s="29" t="s">
        <v>277</v>
      </c>
      <c r="C197" s="29" t="s">
        <v>270</v>
      </c>
      <c r="D197" s="25" t="s">
        <v>55</v>
      </c>
      <c r="E197" s="30" t="s">
        <v>271</v>
      </c>
      <c r="F197" s="31" t="s">
        <v>120</v>
      </c>
      <c r="G197" s="32">
        <v>80.5</v>
      </c>
      <c r="H197" s="33">
        <v>0</v>
      </c>
      <c r="I197" s="34">
        <f>ROUND(ROUND(H197,2)*ROUND(G197,3),2)</f>
      </c>
      <c r="O197">
        <f>(I197*21)/100</f>
      </c>
      <c r="P197" t="s">
        <v>22</v>
      </c>
    </row>
    <row r="198" spans="1:5" ht="25.5">
      <c r="A198" s="35" t="s">
        <v>49</v>
      </c>
      <c r="E198" s="36" t="s">
        <v>278</v>
      </c>
    </row>
    <row r="199" spans="1:5" ht="12.75">
      <c r="A199" s="37" t="s">
        <v>51</v>
      </c>
      <c r="E199" s="38" t="s">
        <v>279</v>
      </c>
    </row>
    <row r="200" spans="1:5" ht="51">
      <c r="A200" t="s">
        <v>53</v>
      </c>
      <c r="E200" s="36" t="s">
        <v>268</v>
      </c>
    </row>
    <row r="201" spans="1:16" ht="12.75">
      <c r="A201" s="25" t="s">
        <v>44</v>
      </c>
      <c r="B201" s="29" t="s">
        <v>280</v>
      </c>
      <c r="C201" s="29" t="s">
        <v>281</v>
      </c>
      <c r="D201" s="25" t="s">
        <v>65</v>
      </c>
      <c r="E201" s="30" t="s">
        <v>282</v>
      </c>
      <c r="F201" s="31" t="s">
        <v>120</v>
      </c>
      <c r="G201" s="32">
        <v>387</v>
      </c>
      <c r="H201" s="33">
        <v>0</v>
      </c>
      <c r="I201" s="34">
        <f>ROUND(ROUND(H201,2)*ROUND(G201,3),2)</f>
      </c>
      <c r="O201">
        <f>(I201*21)/100</f>
      </c>
      <c r="P201" t="s">
        <v>22</v>
      </c>
    </row>
    <row r="202" spans="1:5" ht="12.75">
      <c r="A202" s="35" t="s">
        <v>49</v>
      </c>
      <c r="E202" s="36" t="s">
        <v>65</v>
      </c>
    </row>
    <row r="203" spans="1:5" ht="51">
      <c r="A203" s="37" t="s">
        <v>51</v>
      </c>
      <c r="E203" s="38" t="s">
        <v>283</v>
      </c>
    </row>
    <row r="204" spans="1:5" ht="25.5">
      <c r="A204" t="s">
        <v>53</v>
      </c>
      <c r="E204" s="36" t="s">
        <v>284</v>
      </c>
    </row>
  </sheetData>
  <sheetProtection sheet="1" objects="1" scenarios="1"/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3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10</v>
      </c>
      <c r="B1" s="1"/>
      <c r="C1" s="1"/>
      <c r="D1" s="1"/>
      <c r="E1" s="1"/>
      <c r="F1" s="1"/>
      <c r="G1" s="1"/>
      <c r="H1" s="1"/>
      <c r="I1" s="1"/>
      <c r="P1" t="s">
        <v>21</v>
      </c>
    </row>
    <row r="2" spans="2:16" ht="25" customHeight="1">
      <c r="B2" s="1"/>
      <c r="C2" s="1"/>
      <c r="D2" s="1"/>
      <c r="E2" s="2" t="s">
        <v>12</v>
      </c>
      <c r="F2" s="1"/>
      <c r="G2" s="1"/>
      <c r="H2" s="6"/>
      <c r="I2" s="6"/>
      <c r="O2">
        <f>0+O8+O29+O46+O51+O60+O65+O110+O115</f>
      </c>
      <c r="P2" t="s">
        <v>21</v>
      </c>
    </row>
    <row r="3" spans="1:16" ht="15" customHeight="1">
      <c r="A3" t="s">
        <v>11</v>
      </c>
      <c r="B3" s="12" t="s">
        <v>13</v>
      </c>
      <c r="C3" s="13" t="s">
        <v>14</v>
      </c>
      <c r="D3" s="1"/>
      <c r="E3" s="14" t="s">
        <v>15</v>
      </c>
      <c r="F3" s="1"/>
      <c r="G3" s="9"/>
      <c r="H3" s="8" t="s">
        <v>285</v>
      </c>
      <c r="I3" s="42">
        <f>0+I8+I29+I46+I51+I60+I65+I110+I115</f>
      </c>
      <c r="O3" t="s">
        <v>18</v>
      </c>
      <c r="P3" t="s">
        <v>22</v>
      </c>
    </row>
    <row r="4" spans="1:16" ht="15" customHeight="1">
      <c r="A4" t="s">
        <v>16</v>
      </c>
      <c r="B4" s="16" t="s">
        <v>17</v>
      </c>
      <c r="C4" s="17" t="s">
        <v>285</v>
      </c>
      <c r="D4" s="6"/>
      <c r="E4" s="18" t="s">
        <v>286</v>
      </c>
      <c r="F4" s="6"/>
      <c r="G4" s="6"/>
      <c r="H4" s="19"/>
      <c r="I4" s="19"/>
      <c r="O4" t="s">
        <v>19</v>
      </c>
      <c r="P4" t="s">
        <v>22</v>
      </c>
    </row>
    <row r="5" spans="1:16" ht="12.75" customHeight="1">
      <c r="A5" s="15" t="s">
        <v>25</v>
      </c>
      <c r="B5" s="15" t="s">
        <v>27</v>
      </c>
      <c r="C5" s="15" t="s">
        <v>29</v>
      </c>
      <c r="D5" s="15" t="s">
        <v>30</v>
      </c>
      <c r="E5" s="15" t="s">
        <v>31</v>
      </c>
      <c r="F5" s="15" t="s">
        <v>33</v>
      </c>
      <c r="G5" s="15" t="s">
        <v>35</v>
      </c>
      <c r="H5" s="15" t="s">
        <v>37</v>
      </c>
      <c r="I5" s="15"/>
      <c r="O5" t="s">
        <v>20</v>
      </c>
      <c r="P5" t="s">
        <v>22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38</v>
      </c>
      <c r="I6" s="15" t="s">
        <v>40</v>
      </c>
    </row>
    <row r="7" spans="1:9" ht="12.75" customHeight="1">
      <c r="A7" s="15" t="s">
        <v>26</v>
      </c>
      <c r="B7" s="15" t="s">
        <v>28</v>
      </c>
      <c r="C7" s="15" t="s">
        <v>22</v>
      </c>
      <c r="D7" s="15" t="s">
        <v>21</v>
      </c>
      <c r="E7" s="15" t="s">
        <v>32</v>
      </c>
      <c r="F7" s="15" t="s">
        <v>34</v>
      </c>
      <c r="G7" s="15" t="s">
        <v>36</v>
      </c>
      <c r="H7" s="15" t="s">
        <v>39</v>
      </c>
      <c r="I7" s="15" t="s">
        <v>41</v>
      </c>
    </row>
    <row r="8" spans="1:18" ht="12.75" customHeight="1">
      <c r="A8" s="19" t="s">
        <v>42</v>
      </c>
      <c r="B8" s="19"/>
      <c r="C8" s="26" t="s">
        <v>26</v>
      </c>
      <c r="D8" s="19"/>
      <c r="E8" s="27" t="s">
        <v>43</v>
      </c>
      <c r="F8" s="19"/>
      <c r="G8" s="19"/>
      <c r="H8" s="19"/>
      <c r="I8" s="28">
        <f>0+Q8</f>
      </c>
      <c r="O8">
        <f>0+R8</f>
      </c>
      <c r="Q8">
        <f>0+I9+I13+I17+I21+I25</f>
      </c>
      <c r="R8">
        <f>0+O9+O13+O17+O21+O25</f>
      </c>
    </row>
    <row r="9" spans="1:16" ht="12.75">
      <c r="A9" s="25" t="s">
        <v>44</v>
      </c>
      <c r="B9" s="29" t="s">
        <v>28</v>
      </c>
      <c r="C9" s="29" t="s">
        <v>45</v>
      </c>
      <c r="D9" s="25" t="s">
        <v>197</v>
      </c>
      <c r="E9" s="30" t="s">
        <v>47</v>
      </c>
      <c r="F9" s="31" t="s">
        <v>48</v>
      </c>
      <c r="G9" s="32">
        <v>64.341</v>
      </c>
      <c r="H9" s="33">
        <v>0</v>
      </c>
      <c r="I9" s="34">
        <f>ROUND(ROUND(H9,2)*ROUND(G9,3),2)</f>
      </c>
      <c r="O9">
        <f>(I9*21)/100</f>
      </c>
      <c r="P9" t="s">
        <v>22</v>
      </c>
    </row>
    <row r="10" spans="1:5" ht="12.75">
      <c r="A10" s="35" t="s">
        <v>49</v>
      </c>
      <c r="E10" s="36" t="s">
        <v>287</v>
      </c>
    </row>
    <row r="11" spans="1:5" ht="12.75">
      <c r="A11" s="37" t="s">
        <v>51</v>
      </c>
      <c r="E11" s="38" t="s">
        <v>288</v>
      </c>
    </row>
    <row r="12" spans="1:5" ht="25.5">
      <c r="A12" t="s">
        <v>53</v>
      </c>
      <c r="E12" s="36" t="s">
        <v>54</v>
      </c>
    </row>
    <row r="13" spans="1:16" ht="12.75">
      <c r="A13" s="25" t="s">
        <v>44</v>
      </c>
      <c r="B13" s="29" t="s">
        <v>22</v>
      </c>
      <c r="C13" s="29" t="s">
        <v>45</v>
      </c>
      <c r="D13" s="25" t="s">
        <v>55</v>
      </c>
      <c r="E13" s="30" t="s">
        <v>47</v>
      </c>
      <c r="F13" s="31" t="s">
        <v>48</v>
      </c>
      <c r="G13" s="32">
        <v>16.8</v>
      </c>
      <c r="H13" s="33">
        <v>0</v>
      </c>
      <c r="I13" s="34">
        <f>ROUND(ROUND(H13,2)*ROUND(G13,3),2)</f>
      </c>
      <c r="O13">
        <f>(I13*21)/100</f>
      </c>
      <c r="P13" t="s">
        <v>22</v>
      </c>
    </row>
    <row r="14" spans="1:5" ht="12.75">
      <c r="A14" s="35" t="s">
        <v>49</v>
      </c>
      <c r="E14" s="36" t="s">
        <v>56</v>
      </c>
    </row>
    <row r="15" spans="1:5" ht="12.75">
      <c r="A15" s="37" t="s">
        <v>51</v>
      </c>
      <c r="E15" s="38" t="s">
        <v>289</v>
      </c>
    </row>
    <row r="16" spans="1:5" ht="25.5">
      <c r="A16" t="s">
        <v>53</v>
      </c>
      <c r="E16" s="36" t="s">
        <v>54</v>
      </c>
    </row>
    <row r="17" spans="1:16" ht="12.75">
      <c r="A17" s="25" t="s">
        <v>44</v>
      </c>
      <c r="B17" s="29" t="s">
        <v>21</v>
      </c>
      <c r="C17" s="29" t="s">
        <v>74</v>
      </c>
      <c r="D17" s="25" t="s">
        <v>65</v>
      </c>
      <c r="E17" s="30" t="s">
        <v>75</v>
      </c>
      <c r="F17" s="31" t="s">
        <v>67</v>
      </c>
      <c r="G17" s="32">
        <v>1</v>
      </c>
      <c r="H17" s="33">
        <v>0</v>
      </c>
      <c r="I17" s="34">
        <f>ROUND(ROUND(H17,2)*ROUND(G17,3),2)</f>
      </c>
      <c r="O17">
        <f>(I17*21)/100</f>
      </c>
      <c r="P17" t="s">
        <v>22</v>
      </c>
    </row>
    <row r="18" spans="1:5" ht="25.5">
      <c r="A18" s="35" t="s">
        <v>49</v>
      </c>
      <c r="E18" s="36" t="s">
        <v>290</v>
      </c>
    </row>
    <row r="19" spans="1:5" ht="12.75">
      <c r="A19" s="37" t="s">
        <v>51</v>
      </c>
      <c r="E19" s="38" t="s">
        <v>65</v>
      </c>
    </row>
    <row r="20" spans="1:5" ht="12.75">
      <c r="A20" t="s">
        <v>53</v>
      </c>
      <c r="E20" s="36" t="s">
        <v>77</v>
      </c>
    </row>
    <row r="21" spans="1:16" ht="12.75">
      <c r="A21" s="25" t="s">
        <v>44</v>
      </c>
      <c r="B21" s="29" t="s">
        <v>32</v>
      </c>
      <c r="C21" s="29" t="s">
        <v>82</v>
      </c>
      <c r="D21" s="25" t="s">
        <v>65</v>
      </c>
      <c r="E21" s="30" t="s">
        <v>83</v>
      </c>
      <c r="F21" s="31" t="s">
        <v>67</v>
      </c>
      <c r="G21" s="32">
        <v>1</v>
      </c>
      <c r="H21" s="33">
        <v>0</v>
      </c>
      <c r="I21" s="34">
        <f>ROUND(ROUND(H21,2)*ROUND(G21,3),2)</f>
      </c>
      <c r="O21">
        <f>(I21*21)/100</f>
      </c>
      <c r="P21" t="s">
        <v>22</v>
      </c>
    </row>
    <row r="22" spans="1:5" ht="12.75">
      <c r="A22" s="35" t="s">
        <v>49</v>
      </c>
      <c r="E22" s="36" t="s">
        <v>84</v>
      </c>
    </row>
    <row r="23" spans="1:5" ht="12.75">
      <c r="A23" s="37" t="s">
        <v>51</v>
      </c>
      <c r="E23" s="38" t="s">
        <v>65</v>
      </c>
    </row>
    <row r="24" spans="1:5" ht="12.75">
      <c r="A24" t="s">
        <v>53</v>
      </c>
      <c r="E24" s="36" t="s">
        <v>77</v>
      </c>
    </row>
    <row r="25" spans="1:16" ht="12.75">
      <c r="A25" s="25" t="s">
        <v>44</v>
      </c>
      <c r="B25" s="29" t="s">
        <v>34</v>
      </c>
      <c r="C25" s="29" t="s">
        <v>291</v>
      </c>
      <c r="D25" s="25" t="s">
        <v>65</v>
      </c>
      <c r="E25" s="30" t="s">
        <v>292</v>
      </c>
      <c r="F25" s="31" t="s">
        <v>67</v>
      </c>
      <c r="G25" s="32">
        <v>1</v>
      </c>
      <c r="H25" s="33">
        <v>0</v>
      </c>
      <c r="I25" s="34">
        <f>ROUND(ROUND(H25,2)*ROUND(G25,3),2)</f>
      </c>
      <c r="O25">
        <f>(I25*21)/100</f>
      </c>
      <c r="P25" t="s">
        <v>22</v>
      </c>
    </row>
    <row r="26" spans="1:5" ht="12.75">
      <c r="A26" s="35" t="s">
        <v>49</v>
      </c>
      <c r="E26" s="36" t="s">
        <v>293</v>
      </c>
    </row>
    <row r="27" spans="1:5" ht="12.75">
      <c r="A27" s="37" t="s">
        <v>51</v>
      </c>
      <c r="E27" s="38" t="s">
        <v>65</v>
      </c>
    </row>
    <row r="28" spans="1:5" ht="12.75">
      <c r="A28" t="s">
        <v>53</v>
      </c>
      <c r="E28" s="36" t="s">
        <v>77</v>
      </c>
    </row>
    <row r="29" spans="1:18" ht="12.75" customHeight="1">
      <c r="A29" s="6" t="s">
        <v>42</v>
      </c>
      <c r="B29" s="6"/>
      <c r="C29" s="40" t="s">
        <v>28</v>
      </c>
      <c r="D29" s="6"/>
      <c r="E29" s="27" t="s">
        <v>89</v>
      </c>
      <c r="F29" s="6"/>
      <c r="G29" s="6"/>
      <c r="H29" s="6"/>
      <c r="I29" s="41">
        <f>0+Q29</f>
      </c>
      <c r="O29">
        <f>0+R29</f>
      </c>
      <c r="Q29">
        <f>0+I30+I34+I38+I42</f>
      </c>
      <c r="R29">
        <f>0+O30+O34+O38+O42</f>
      </c>
    </row>
    <row r="30" spans="1:16" ht="12.75">
      <c r="A30" s="25" t="s">
        <v>44</v>
      </c>
      <c r="B30" s="29" t="s">
        <v>36</v>
      </c>
      <c r="C30" s="29" t="s">
        <v>294</v>
      </c>
      <c r="D30" s="25" t="s">
        <v>65</v>
      </c>
      <c r="E30" s="30" t="s">
        <v>295</v>
      </c>
      <c r="F30" s="31" t="s">
        <v>93</v>
      </c>
      <c r="G30" s="32">
        <v>5.5</v>
      </c>
      <c r="H30" s="33">
        <v>0</v>
      </c>
      <c r="I30" s="34">
        <f>ROUND(ROUND(H30,2)*ROUND(G30,3),2)</f>
      </c>
      <c r="O30">
        <f>(I30*21)/100</f>
      </c>
      <c r="P30" t="s">
        <v>22</v>
      </c>
    </row>
    <row r="31" spans="1:5" ht="25.5">
      <c r="A31" s="35" t="s">
        <v>49</v>
      </c>
      <c r="E31" s="36" t="s">
        <v>296</v>
      </c>
    </row>
    <row r="32" spans="1:5" ht="38.25">
      <c r="A32" s="37" t="s">
        <v>51</v>
      </c>
      <c r="E32" s="38" t="s">
        <v>297</v>
      </c>
    </row>
    <row r="33" spans="1:5" ht="318.75">
      <c r="A33" t="s">
        <v>53</v>
      </c>
      <c r="E33" s="36" t="s">
        <v>298</v>
      </c>
    </row>
    <row r="34" spans="1:16" ht="12.75">
      <c r="A34" s="25" t="s">
        <v>44</v>
      </c>
      <c r="B34" s="29" t="s">
        <v>73</v>
      </c>
      <c r="C34" s="29" t="s">
        <v>299</v>
      </c>
      <c r="D34" s="25" t="s">
        <v>65</v>
      </c>
      <c r="E34" s="30" t="s">
        <v>300</v>
      </c>
      <c r="F34" s="31" t="s">
        <v>93</v>
      </c>
      <c r="G34" s="32">
        <v>30.245</v>
      </c>
      <c r="H34" s="33">
        <v>0</v>
      </c>
      <c r="I34" s="34">
        <f>ROUND(ROUND(H34,2)*ROUND(G34,3),2)</f>
      </c>
      <c r="O34">
        <f>(I34*21)/100</f>
      </c>
      <c r="P34" t="s">
        <v>22</v>
      </c>
    </row>
    <row r="35" spans="1:5" ht="25.5">
      <c r="A35" s="35" t="s">
        <v>49</v>
      </c>
      <c r="E35" s="36" t="s">
        <v>296</v>
      </c>
    </row>
    <row r="36" spans="1:5" ht="178.5">
      <c r="A36" s="37" t="s">
        <v>51</v>
      </c>
      <c r="E36" s="38" t="s">
        <v>301</v>
      </c>
    </row>
    <row r="37" spans="1:5" ht="318.75">
      <c r="A37" t="s">
        <v>53</v>
      </c>
      <c r="E37" s="36" t="s">
        <v>298</v>
      </c>
    </row>
    <row r="38" spans="1:16" ht="12.75">
      <c r="A38" s="25" t="s">
        <v>44</v>
      </c>
      <c r="B38" s="29" t="s">
        <v>78</v>
      </c>
      <c r="C38" s="29" t="s">
        <v>302</v>
      </c>
      <c r="D38" s="25" t="s">
        <v>65</v>
      </c>
      <c r="E38" s="30" t="s">
        <v>303</v>
      </c>
      <c r="F38" s="31" t="s">
        <v>93</v>
      </c>
      <c r="G38" s="32">
        <v>35.745</v>
      </c>
      <c r="H38" s="33">
        <v>0</v>
      </c>
      <c r="I38" s="34">
        <f>ROUND(ROUND(H38,2)*ROUND(G38,3),2)</f>
      </c>
      <c r="O38">
        <f>(I38*21)/100</f>
      </c>
      <c r="P38" t="s">
        <v>22</v>
      </c>
    </row>
    <row r="39" spans="1:5" ht="12.75">
      <c r="A39" s="35" t="s">
        <v>49</v>
      </c>
      <c r="E39" s="36" t="s">
        <v>304</v>
      </c>
    </row>
    <row r="40" spans="1:5" ht="51">
      <c r="A40" s="37" t="s">
        <v>51</v>
      </c>
      <c r="E40" s="38" t="s">
        <v>305</v>
      </c>
    </row>
    <row r="41" spans="1:5" ht="191.25">
      <c r="A41" t="s">
        <v>53</v>
      </c>
      <c r="E41" s="36" t="s">
        <v>306</v>
      </c>
    </row>
    <row r="42" spans="1:16" ht="12.75">
      <c r="A42" s="25" t="s">
        <v>44</v>
      </c>
      <c r="B42" s="29" t="s">
        <v>39</v>
      </c>
      <c r="C42" s="29" t="s">
        <v>307</v>
      </c>
      <c r="D42" s="25" t="s">
        <v>65</v>
      </c>
      <c r="E42" s="30" t="s">
        <v>308</v>
      </c>
      <c r="F42" s="31" t="s">
        <v>93</v>
      </c>
      <c r="G42" s="32">
        <v>30.245</v>
      </c>
      <c r="H42" s="33">
        <v>0</v>
      </c>
      <c r="I42" s="34">
        <f>ROUND(ROUND(H42,2)*ROUND(G42,3),2)</f>
      </c>
      <c r="O42">
        <f>(I42*21)/100</f>
      </c>
      <c r="P42" t="s">
        <v>22</v>
      </c>
    </row>
    <row r="43" spans="1:5" ht="12.75">
      <c r="A43" s="35" t="s">
        <v>49</v>
      </c>
      <c r="E43" s="36" t="s">
        <v>65</v>
      </c>
    </row>
    <row r="44" spans="1:5" ht="178.5">
      <c r="A44" s="37" t="s">
        <v>51</v>
      </c>
      <c r="E44" s="38" t="s">
        <v>301</v>
      </c>
    </row>
    <row r="45" spans="1:5" ht="229.5">
      <c r="A45" t="s">
        <v>53</v>
      </c>
      <c r="E45" s="36" t="s">
        <v>309</v>
      </c>
    </row>
    <row r="46" spans="1:18" ht="12.75" customHeight="1">
      <c r="A46" s="6" t="s">
        <v>42</v>
      </c>
      <c r="B46" s="6"/>
      <c r="C46" s="40" t="s">
        <v>22</v>
      </c>
      <c r="D46" s="6"/>
      <c r="E46" s="27" t="s">
        <v>310</v>
      </c>
      <c r="F46" s="6"/>
      <c r="G46" s="6"/>
      <c r="H46" s="6"/>
      <c r="I46" s="41">
        <f>0+Q46</f>
      </c>
      <c r="O46">
        <f>0+R46</f>
      </c>
      <c r="Q46">
        <f>0+I47</f>
      </c>
      <c r="R46">
        <f>0+O47</f>
      </c>
    </row>
    <row r="47" spans="1:16" ht="12.75">
      <c r="A47" s="25" t="s">
        <v>44</v>
      </c>
      <c r="B47" s="29" t="s">
        <v>41</v>
      </c>
      <c r="C47" s="29" t="s">
        <v>311</v>
      </c>
      <c r="D47" s="25" t="s">
        <v>65</v>
      </c>
      <c r="E47" s="30" t="s">
        <v>312</v>
      </c>
      <c r="F47" s="31" t="s">
        <v>93</v>
      </c>
      <c r="G47" s="32">
        <v>4</v>
      </c>
      <c r="H47" s="33">
        <v>0</v>
      </c>
      <c r="I47" s="34">
        <f>ROUND(ROUND(H47,2)*ROUND(G47,3),2)</f>
      </c>
      <c r="O47">
        <f>(I47*21)/100</f>
      </c>
      <c r="P47" t="s">
        <v>22</v>
      </c>
    </row>
    <row r="48" spans="1:5" ht="12.75">
      <c r="A48" s="35" t="s">
        <v>49</v>
      </c>
      <c r="E48" s="36" t="s">
        <v>313</v>
      </c>
    </row>
    <row r="49" spans="1:5" ht="12.75">
      <c r="A49" s="37" t="s">
        <v>51</v>
      </c>
      <c r="E49" s="38" t="s">
        <v>314</v>
      </c>
    </row>
    <row r="50" spans="1:5" ht="369.75">
      <c r="A50" t="s">
        <v>53</v>
      </c>
      <c r="E50" s="36" t="s">
        <v>315</v>
      </c>
    </row>
    <row r="51" spans="1:18" ht="12.75" customHeight="1">
      <c r="A51" s="6" t="s">
        <v>42</v>
      </c>
      <c r="B51" s="6"/>
      <c r="C51" s="40" t="s">
        <v>32</v>
      </c>
      <c r="D51" s="6"/>
      <c r="E51" s="27" t="s">
        <v>316</v>
      </c>
      <c r="F51" s="6"/>
      <c r="G51" s="6"/>
      <c r="H51" s="6"/>
      <c r="I51" s="41">
        <f>0+Q51</f>
      </c>
      <c r="O51">
        <f>0+R51</f>
      </c>
      <c r="Q51">
        <f>0+I52+I56</f>
      </c>
      <c r="R51">
        <f>0+O52+O56</f>
      </c>
    </row>
    <row r="52" spans="1:16" ht="12.75">
      <c r="A52" s="25" t="s">
        <v>44</v>
      </c>
      <c r="B52" s="29" t="s">
        <v>90</v>
      </c>
      <c r="C52" s="29" t="s">
        <v>317</v>
      </c>
      <c r="D52" s="25" t="s">
        <v>65</v>
      </c>
      <c r="E52" s="30" t="s">
        <v>318</v>
      </c>
      <c r="F52" s="31" t="s">
        <v>93</v>
      </c>
      <c r="G52" s="32">
        <v>1.53</v>
      </c>
      <c r="H52" s="33">
        <v>0</v>
      </c>
      <c r="I52" s="34">
        <f>ROUND(ROUND(H52,2)*ROUND(G52,3),2)</f>
      </c>
      <c r="O52">
        <f>(I52*21)/100</f>
      </c>
      <c r="P52" t="s">
        <v>22</v>
      </c>
    </row>
    <row r="53" spans="1:5" ht="12.75">
      <c r="A53" s="35" t="s">
        <v>49</v>
      </c>
      <c r="E53" s="36" t="s">
        <v>65</v>
      </c>
    </row>
    <row r="54" spans="1:5" ht="51">
      <c r="A54" s="37" t="s">
        <v>51</v>
      </c>
      <c r="E54" s="38" t="s">
        <v>319</v>
      </c>
    </row>
    <row r="55" spans="1:5" ht="369.75">
      <c r="A55" t="s">
        <v>53</v>
      </c>
      <c r="E55" s="36" t="s">
        <v>320</v>
      </c>
    </row>
    <row r="56" spans="1:16" ht="12.75">
      <c r="A56" s="25" t="s">
        <v>44</v>
      </c>
      <c r="B56" s="29" t="s">
        <v>97</v>
      </c>
      <c r="C56" s="29" t="s">
        <v>321</v>
      </c>
      <c r="D56" s="25" t="s">
        <v>65</v>
      </c>
      <c r="E56" s="30" t="s">
        <v>322</v>
      </c>
      <c r="F56" s="31" t="s">
        <v>93</v>
      </c>
      <c r="G56" s="32">
        <v>7.805</v>
      </c>
      <c r="H56" s="33">
        <v>0</v>
      </c>
      <c r="I56" s="34">
        <f>ROUND(ROUND(H56,2)*ROUND(G56,3),2)</f>
      </c>
      <c r="O56">
        <f>(I56*21)/100</f>
      </c>
      <c r="P56" t="s">
        <v>22</v>
      </c>
    </row>
    <row r="57" spans="1:5" ht="12.75">
      <c r="A57" s="35" t="s">
        <v>49</v>
      </c>
      <c r="E57" s="36" t="s">
        <v>65</v>
      </c>
    </row>
    <row r="58" spans="1:5" ht="63.75">
      <c r="A58" s="37" t="s">
        <v>51</v>
      </c>
      <c r="E58" s="38" t="s">
        <v>323</v>
      </c>
    </row>
    <row r="59" spans="1:5" ht="38.25">
      <c r="A59" t="s">
        <v>53</v>
      </c>
      <c r="E59" s="36" t="s">
        <v>324</v>
      </c>
    </row>
    <row r="60" spans="1:18" ht="12.75" customHeight="1">
      <c r="A60" s="6" t="s">
        <v>42</v>
      </c>
      <c r="B60" s="6"/>
      <c r="C60" s="40" t="s">
        <v>36</v>
      </c>
      <c r="D60" s="6"/>
      <c r="E60" s="27" t="s">
        <v>325</v>
      </c>
      <c r="F60" s="6"/>
      <c r="G60" s="6"/>
      <c r="H60" s="6"/>
      <c r="I60" s="41">
        <f>0+Q60</f>
      </c>
      <c r="O60">
        <f>0+R60</f>
      </c>
      <c r="Q60">
        <f>0+I61</f>
      </c>
      <c r="R60">
        <f>0+O61</f>
      </c>
    </row>
    <row r="61" spans="1:16" ht="12.75">
      <c r="A61" s="25" t="s">
        <v>44</v>
      </c>
      <c r="B61" s="29" t="s">
        <v>102</v>
      </c>
      <c r="C61" s="29" t="s">
        <v>326</v>
      </c>
      <c r="D61" s="25" t="s">
        <v>65</v>
      </c>
      <c r="E61" s="30" t="s">
        <v>327</v>
      </c>
      <c r="F61" s="31" t="s">
        <v>151</v>
      </c>
      <c r="G61" s="32">
        <v>1</v>
      </c>
      <c r="H61" s="33">
        <v>0</v>
      </c>
      <c r="I61" s="34">
        <f>ROUND(ROUND(H61,2)*ROUND(G61,3),2)</f>
      </c>
      <c r="O61">
        <f>(I61*21)/100</f>
      </c>
      <c r="P61" t="s">
        <v>22</v>
      </c>
    </row>
    <row r="62" spans="1:5" ht="12.75">
      <c r="A62" s="35" t="s">
        <v>49</v>
      </c>
      <c r="E62" s="36" t="s">
        <v>65</v>
      </c>
    </row>
    <row r="63" spans="1:5" ht="25.5">
      <c r="A63" s="37" t="s">
        <v>51</v>
      </c>
      <c r="E63" s="38" t="s">
        <v>328</v>
      </c>
    </row>
    <row r="64" spans="1:5" ht="76.5">
      <c r="A64" t="s">
        <v>53</v>
      </c>
      <c r="E64" s="36" t="s">
        <v>329</v>
      </c>
    </row>
    <row r="65" spans="1:18" ht="12.75" customHeight="1">
      <c r="A65" s="6" t="s">
        <v>42</v>
      </c>
      <c r="B65" s="6"/>
      <c r="C65" s="40" t="s">
        <v>73</v>
      </c>
      <c r="D65" s="6"/>
      <c r="E65" s="27" t="s">
        <v>230</v>
      </c>
      <c r="F65" s="6"/>
      <c r="G65" s="6"/>
      <c r="H65" s="6"/>
      <c r="I65" s="41">
        <f>0+Q65</f>
      </c>
      <c r="O65">
        <f>0+R65</f>
      </c>
      <c r="Q65">
        <f>0+I66+I70+I74+I78+I82+I86+I90+I94+I98+I102+I106</f>
      </c>
      <c r="R65">
        <f>0+O66+O70+O74+O78+O82+O86+O90+O94+O98+O102+O106</f>
      </c>
    </row>
    <row r="66" spans="1:16" ht="25.5">
      <c r="A66" s="25" t="s">
        <v>44</v>
      </c>
      <c r="B66" s="29" t="s">
        <v>107</v>
      </c>
      <c r="C66" s="29" t="s">
        <v>330</v>
      </c>
      <c r="D66" s="25" t="s">
        <v>65</v>
      </c>
      <c r="E66" s="30" t="s">
        <v>331</v>
      </c>
      <c r="F66" s="31" t="s">
        <v>245</v>
      </c>
      <c r="G66" s="32">
        <v>17</v>
      </c>
      <c r="H66" s="33">
        <v>0</v>
      </c>
      <c r="I66" s="34">
        <f>ROUND(ROUND(H66,2)*ROUND(G66,3),2)</f>
      </c>
      <c r="O66">
        <f>(I66*21)/100</f>
      </c>
      <c r="P66" t="s">
        <v>22</v>
      </c>
    </row>
    <row r="67" spans="1:5" ht="12.75">
      <c r="A67" s="35" t="s">
        <v>49</v>
      </c>
      <c r="E67" s="36" t="s">
        <v>65</v>
      </c>
    </row>
    <row r="68" spans="1:5" ht="51">
      <c r="A68" s="37" t="s">
        <v>51</v>
      </c>
      <c r="E68" s="38" t="s">
        <v>332</v>
      </c>
    </row>
    <row r="69" spans="1:5" ht="76.5">
      <c r="A69" t="s">
        <v>53</v>
      </c>
      <c r="E69" s="36" t="s">
        <v>333</v>
      </c>
    </row>
    <row r="70" spans="1:16" ht="12.75">
      <c r="A70" s="25" t="s">
        <v>44</v>
      </c>
      <c r="B70" s="29" t="s">
        <v>112</v>
      </c>
      <c r="C70" s="29" t="s">
        <v>334</v>
      </c>
      <c r="D70" s="25" t="s">
        <v>65</v>
      </c>
      <c r="E70" s="30" t="s">
        <v>335</v>
      </c>
      <c r="F70" s="31" t="s">
        <v>120</v>
      </c>
      <c r="G70" s="32">
        <v>179</v>
      </c>
      <c r="H70" s="33">
        <v>0</v>
      </c>
      <c r="I70" s="34">
        <f>ROUND(ROUND(H70,2)*ROUND(G70,3),2)</f>
      </c>
      <c r="O70">
        <f>(I70*21)/100</f>
      </c>
      <c r="P70" t="s">
        <v>22</v>
      </c>
    </row>
    <row r="71" spans="1:5" ht="12.75">
      <c r="A71" s="35" t="s">
        <v>49</v>
      </c>
      <c r="E71" s="36" t="s">
        <v>336</v>
      </c>
    </row>
    <row r="72" spans="1:5" ht="51">
      <c r="A72" s="37" t="s">
        <v>51</v>
      </c>
      <c r="E72" s="38" t="s">
        <v>337</v>
      </c>
    </row>
    <row r="73" spans="1:5" ht="76.5">
      <c r="A73" t="s">
        <v>53</v>
      </c>
      <c r="E73" s="36" t="s">
        <v>338</v>
      </c>
    </row>
    <row r="74" spans="1:16" ht="12.75">
      <c r="A74" s="25" t="s">
        <v>44</v>
      </c>
      <c r="B74" s="29" t="s">
        <v>117</v>
      </c>
      <c r="C74" s="29" t="s">
        <v>339</v>
      </c>
      <c r="D74" s="25" t="s">
        <v>65</v>
      </c>
      <c r="E74" s="30" t="s">
        <v>340</v>
      </c>
      <c r="F74" s="31" t="s">
        <v>120</v>
      </c>
      <c r="G74" s="32">
        <v>270</v>
      </c>
      <c r="H74" s="33">
        <v>0</v>
      </c>
      <c r="I74" s="34">
        <f>ROUND(ROUND(H74,2)*ROUND(G74,3),2)</f>
      </c>
      <c r="O74">
        <f>(I74*21)/100</f>
      </c>
      <c r="P74" t="s">
        <v>22</v>
      </c>
    </row>
    <row r="75" spans="1:5" ht="12.75">
      <c r="A75" s="35" t="s">
        <v>49</v>
      </c>
      <c r="E75" s="36" t="s">
        <v>341</v>
      </c>
    </row>
    <row r="76" spans="1:5" ht="76.5">
      <c r="A76" s="37" t="s">
        <v>51</v>
      </c>
      <c r="E76" s="38" t="s">
        <v>342</v>
      </c>
    </row>
    <row r="77" spans="1:5" ht="76.5">
      <c r="A77" t="s">
        <v>53</v>
      </c>
      <c r="E77" s="36" t="s">
        <v>338</v>
      </c>
    </row>
    <row r="78" spans="1:16" ht="12.75">
      <c r="A78" s="25" t="s">
        <v>44</v>
      </c>
      <c r="B78" s="29" t="s">
        <v>122</v>
      </c>
      <c r="C78" s="29" t="s">
        <v>343</v>
      </c>
      <c r="D78" s="25" t="s">
        <v>65</v>
      </c>
      <c r="E78" s="30" t="s">
        <v>344</v>
      </c>
      <c r="F78" s="31" t="s">
        <v>120</v>
      </c>
      <c r="G78" s="32">
        <v>261</v>
      </c>
      <c r="H78" s="33">
        <v>0</v>
      </c>
      <c r="I78" s="34">
        <f>ROUND(ROUND(H78,2)*ROUND(G78,3),2)</f>
      </c>
      <c r="O78">
        <f>(I78*21)/100</f>
      </c>
      <c r="P78" t="s">
        <v>22</v>
      </c>
    </row>
    <row r="79" spans="1:5" ht="38.25">
      <c r="A79" s="35" t="s">
        <v>49</v>
      </c>
      <c r="E79" s="36" t="s">
        <v>345</v>
      </c>
    </row>
    <row r="80" spans="1:5" ht="12.75">
      <c r="A80" s="37" t="s">
        <v>51</v>
      </c>
      <c r="E80" s="38" t="s">
        <v>346</v>
      </c>
    </row>
    <row r="81" spans="1:5" ht="127.5">
      <c r="A81" t="s">
        <v>53</v>
      </c>
      <c r="E81" s="36" t="s">
        <v>347</v>
      </c>
    </row>
    <row r="82" spans="1:16" ht="12.75">
      <c r="A82" s="25" t="s">
        <v>44</v>
      </c>
      <c r="B82" s="29" t="s">
        <v>127</v>
      </c>
      <c r="C82" s="29" t="s">
        <v>348</v>
      </c>
      <c r="D82" s="25" t="s">
        <v>65</v>
      </c>
      <c r="E82" s="30" t="s">
        <v>349</v>
      </c>
      <c r="F82" s="31" t="s">
        <v>120</v>
      </c>
      <c r="G82" s="32">
        <v>295</v>
      </c>
      <c r="H82" s="33">
        <v>0</v>
      </c>
      <c r="I82" s="34">
        <f>ROUND(ROUND(H82,2)*ROUND(G82,3),2)</f>
      </c>
      <c r="O82">
        <f>(I82*21)/100</f>
      </c>
      <c r="P82" t="s">
        <v>22</v>
      </c>
    </row>
    <row r="83" spans="1:5" ht="12.75">
      <c r="A83" s="35" t="s">
        <v>49</v>
      </c>
      <c r="E83" s="36" t="s">
        <v>350</v>
      </c>
    </row>
    <row r="84" spans="1:5" ht="12.75">
      <c r="A84" s="37" t="s">
        <v>51</v>
      </c>
      <c r="E84" s="38" t="s">
        <v>351</v>
      </c>
    </row>
    <row r="85" spans="1:5" ht="89.25">
      <c r="A85" t="s">
        <v>53</v>
      </c>
      <c r="E85" s="36" t="s">
        <v>352</v>
      </c>
    </row>
    <row r="86" spans="1:16" ht="25.5">
      <c r="A86" s="25" t="s">
        <v>44</v>
      </c>
      <c r="B86" s="29" t="s">
        <v>131</v>
      </c>
      <c r="C86" s="29" t="s">
        <v>353</v>
      </c>
      <c r="D86" s="25" t="s">
        <v>65</v>
      </c>
      <c r="E86" s="30" t="s">
        <v>354</v>
      </c>
      <c r="F86" s="31" t="s">
        <v>245</v>
      </c>
      <c r="G86" s="32">
        <v>2</v>
      </c>
      <c r="H86" s="33">
        <v>0</v>
      </c>
      <c r="I86" s="34">
        <f>ROUND(ROUND(H86,2)*ROUND(G86,3),2)</f>
      </c>
      <c r="O86">
        <f>(I86*21)/100</f>
      </c>
      <c r="P86" t="s">
        <v>22</v>
      </c>
    </row>
    <row r="87" spans="1:5" ht="12.75">
      <c r="A87" s="35" t="s">
        <v>49</v>
      </c>
      <c r="E87" s="36" t="s">
        <v>65</v>
      </c>
    </row>
    <row r="88" spans="1:5" ht="38.25">
      <c r="A88" s="37" t="s">
        <v>51</v>
      </c>
      <c r="E88" s="38" t="s">
        <v>355</v>
      </c>
    </row>
    <row r="89" spans="1:5" ht="102">
      <c r="A89" t="s">
        <v>53</v>
      </c>
      <c r="E89" s="36" t="s">
        <v>356</v>
      </c>
    </row>
    <row r="90" spans="1:16" ht="12.75">
      <c r="A90" s="25" t="s">
        <v>44</v>
      </c>
      <c r="B90" s="29" t="s">
        <v>137</v>
      </c>
      <c r="C90" s="29" t="s">
        <v>357</v>
      </c>
      <c r="D90" s="25" t="s">
        <v>65</v>
      </c>
      <c r="E90" s="30" t="s">
        <v>358</v>
      </c>
      <c r="F90" s="31" t="s">
        <v>245</v>
      </c>
      <c r="G90" s="32">
        <v>8</v>
      </c>
      <c r="H90" s="33">
        <v>0</v>
      </c>
      <c r="I90" s="34">
        <f>ROUND(ROUND(H90,2)*ROUND(G90,3),2)</f>
      </c>
      <c r="O90">
        <f>(I90*21)/100</f>
      </c>
      <c r="P90" t="s">
        <v>22</v>
      </c>
    </row>
    <row r="91" spans="1:5" ht="12.75">
      <c r="A91" s="35" t="s">
        <v>49</v>
      </c>
      <c r="E91" s="36" t="s">
        <v>65</v>
      </c>
    </row>
    <row r="92" spans="1:5" ht="12.75">
      <c r="A92" s="37" t="s">
        <v>51</v>
      </c>
      <c r="E92" s="38" t="s">
        <v>359</v>
      </c>
    </row>
    <row r="93" spans="1:5" ht="76.5">
      <c r="A93" t="s">
        <v>53</v>
      </c>
      <c r="E93" s="36" t="s">
        <v>360</v>
      </c>
    </row>
    <row r="94" spans="1:16" ht="12.75">
      <c r="A94" s="25" t="s">
        <v>44</v>
      </c>
      <c r="B94" s="29" t="s">
        <v>143</v>
      </c>
      <c r="C94" s="29" t="s">
        <v>361</v>
      </c>
      <c r="D94" s="25" t="s">
        <v>65</v>
      </c>
      <c r="E94" s="30" t="s">
        <v>362</v>
      </c>
      <c r="F94" s="31" t="s">
        <v>120</v>
      </c>
      <c r="G94" s="32">
        <v>2</v>
      </c>
      <c r="H94" s="33">
        <v>0</v>
      </c>
      <c r="I94" s="34">
        <f>ROUND(ROUND(H94,2)*ROUND(G94,3),2)</f>
      </c>
      <c r="O94">
        <f>(I94*21)/100</f>
      </c>
      <c r="P94" t="s">
        <v>22</v>
      </c>
    </row>
    <row r="95" spans="1:5" ht="12.75">
      <c r="A95" s="35" t="s">
        <v>49</v>
      </c>
      <c r="E95" s="36" t="s">
        <v>363</v>
      </c>
    </row>
    <row r="96" spans="1:5" ht="12.75">
      <c r="A96" s="37" t="s">
        <v>51</v>
      </c>
      <c r="E96" s="38" t="s">
        <v>364</v>
      </c>
    </row>
    <row r="97" spans="1:5" ht="114.75">
      <c r="A97" t="s">
        <v>53</v>
      </c>
      <c r="E97" s="36" t="s">
        <v>365</v>
      </c>
    </row>
    <row r="98" spans="1:16" ht="25.5">
      <c r="A98" s="25" t="s">
        <v>44</v>
      </c>
      <c r="B98" s="29" t="s">
        <v>148</v>
      </c>
      <c r="C98" s="29" t="s">
        <v>366</v>
      </c>
      <c r="D98" s="25" t="s">
        <v>65</v>
      </c>
      <c r="E98" s="30" t="s">
        <v>367</v>
      </c>
      <c r="F98" s="31" t="s">
        <v>245</v>
      </c>
      <c r="G98" s="32">
        <v>8</v>
      </c>
      <c r="H98" s="33">
        <v>0</v>
      </c>
      <c r="I98" s="34">
        <f>ROUND(ROUND(H98,2)*ROUND(G98,3),2)</f>
      </c>
      <c r="O98">
        <f>(I98*21)/100</f>
      </c>
      <c r="P98" t="s">
        <v>22</v>
      </c>
    </row>
    <row r="99" spans="1:5" ht="38.25">
      <c r="A99" s="35" t="s">
        <v>49</v>
      </c>
      <c r="E99" s="36" t="s">
        <v>368</v>
      </c>
    </row>
    <row r="100" spans="1:5" ht="12.75">
      <c r="A100" s="37" t="s">
        <v>51</v>
      </c>
      <c r="E100" s="38" t="s">
        <v>359</v>
      </c>
    </row>
    <row r="101" spans="1:5" ht="114.75">
      <c r="A101" t="s">
        <v>53</v>
      </c>
      <c r="E101" s="36" t="s">
        <v>369</v>
      </c>
    </row>
    <row r="102" spans="1:16" ht="25.5">
      <c r="A102" s="25" t="s">
        <v>44</v>
      </c>
      <c r="B102" s="29" t="s">
        <v>155</v>
      </c>
      <c r="C102" s="29" t="s">
        <v>370</v>
      </c>
      <c r="D102" s="25" t="s">
        <v>65</v>
      </c>
      <c r="E102" s="30" t="s">
        <v>371</v>
      </c>
      <c r="F102" s="31" t="s">
        <v>245</v>
      </c>
      <c r="G102" s="32">
        <v>1</v>
      </c>
      <c r="H102" s="33">
        <v>0</v>
      </c>
      <c r="I102" s="34">
        <f>ROUND(ROUND(H102,2)*ROUND(G102,3),2)</f>
      </c>
      <c r="O102">
        <f>(I102*21)/100</f>
      </c>
      <c r="P102" t="s">
        <v>22</v>
      </c>
    </row>
    <row r="103" spans="1:5" ht="12.75">
      <c r="A103" s="35" t="s">
        <v>49</v>
      </c>
      <c r="E103" s="36" t="s">
        <v>65</v>
      </c>
    </row>
    <row r="104" spans="1:5" ht="12.75">
      <c r="A104" s="37" t="s">
        <v>51</v>
      </c>
      <c r="E104" s="38" t="s">
        <v>372</v>
      </c>
    </row>
    <row r="105" spans="1:5" ht="102">
      <c r="A105" t="s">
        <v>53</v>
      </c>
      <c r="E105" s="36" t="s">
        <v>373</v>
      </c>
    </row>
    <row r="106" spans="1:16" ht="12.75">
      <c r="A106" s="25" t="s">
        <v>44</v>
      </c>
      <c r="B106" s="29" t="s">
        <v>161</v>
      </c>
      <c r="C106" s="29" t="s">
        <v>374</v>
      </c>
      <c r="D106" s="25" t="s">
        <v>65</v>
      </c>
      <c r="E106" s="30" t="s">
        <v>375</v>
      </c>
      <c r="F106" s="31" t="s">
        <v>245</v>
      </c>
      <c r="G106" s="32">
        <v>9</v>
      </c>
      <c r="H106" s="33">
        <v>0</v>
      </c>
      <c r="I106" s="34">
        <f>ROUND(ROUND(H106,2)*ROUND(G106,3),2)</f>
      </c>
      <c r="O106">
        <f>(I106*21)/100</f>
      </c>
      <c r="P106" t="s">
        <v>22</v>
      </c>
    </row>
    <row r="107" spans="1:5" ht="12.75">
      <c r="A107" s="35" t="s">
        <v>49</v>
      </c>
      <c r="E107" s="36" t="s">
        <v>376</v>
      </c>
    </row>
    <row r="108" spans="1:5" ht="12.75">
      <c r="A108" s="37" t="s">
        <v>51</v>
      </c>
      <c r="E108" s="38" t="s">
        <v>377</v>
      </c>
    </row>
    <row r="109" spans="1:5" ht="89.25">
      <c r="A109" t="s">
        <v>53</v>
      </c>
      <c r="E109" s="36" t="s">
        <v>378</v>
      </c>
    </row>
    <row r="110" spans="1:18" ht="12.75" customHeight="1">
      <c r="A110" s="6" t="s">
        <v>42</v>
      </c>
      <c r="B110" s="6"/>
      <c r="C110" s="40" t="s">
        <v>78</v>
      </c>
      <c r="D110" s="6"/>
      <c r="E110" s="27" t="s">
        <v>379</v>
      </c>
      <c r="F110" s="6"/>
      <c r="G110" s="6"/>
      <c r="H110" s="6"/>
      <c r="I110" s="41">
        <f>0+Q110</f>
      </c>
      <c r="O110">
        <f>0+R110</f>
      </c>
      <c r="Q110">
        <f>0+I111</f>
      </c>
      <c r="R110">
        <f>0+O111</f>
      </c>
    </row>
    <row r="111" spans="1:16" ht="12.75">
      <c r="A111" s="25" t="s">
        <v>44</v>
      </c>
      <c r="B111" s="29" t="s">
        <v>167</v>
      </c>
      <c r="C111" s="29" t="s">
        <v>380</v>
      </c>
      <c r="D111" s="25" t="s">
        <v>65</v>
      </c>
      <c r="E111" s="30" t="s">
        <v>381</v>
      </c>
      <c r="F111" s="31" t="s">
        <v>120</v>
      </c>
      <c r="G111" s="32">
        <v>2</v>
      </c>
      <c r="H111" s="33">
        <v>0</v>
      </c>
      <c r="I111" s="34">
        <f>ROUND(ROUND(H111,2)*ROUND(G111,3),2)</f>
      </c>
      <c r="O111">
        <f>(I111*21)/100</f>
      </c>
      <c r="P111" t="s">
        <v>22</v>
      </c>
    </row>
    <row r="112" spans="1:5" ht="12.75">
      <c r="A112" s="35" t="s">
        <v>49</v>
      </c>
      <c r="E112" s="36" t="s">
        <v>382</v>
      </c>
    </row>
    <row r="113" spans="1:5" ht="12.75">
      <c r="A113" s="37" t="s">
        <v>51</v>
      </c>
      <c r="E113" s="38" t="s">
        <v>364</v>
      </c>
    </row>
    <row r="114" spans="1:5" ht="242.25">
      <c r="A114" t="s">
        <v>53</v>
      </c>
      <c r="E114" s="36" t="s">
        <v>383</v>
      </c>
    </row>
    <row r="115" spans="1:18" ht="12.75" customHeight="1">
      <c r="A115" s="6" t="s">
        <v>42</v>
      </c>
      <c r="B115" s="6"/>
      <c r="C115" s="40" t="s">
        <v>39</v>
      </c>
      <c r="D115" s="6"/>
      <c r="E115" s="27" t="s">
        <v>241</v>
      </c>
      <c r="F115" s="6"/>
      <c r="G115" s="6"/>
      <c r="H115" s="6"/>
      <c r="I115" s="41">
        <f>0+Q115</f>
      </c>
      <c r="O115">
        <f>0+R115</f>
      </c>
      <c r="Q115">
        <f>0+I116+I120</f>
      </c>
      <c r="R115">
        <f>0+O116+O120</f>
      </c>
    </row>
    <row r="116" spans="1:16" ht="12.75">
      <c r="A116" s="25" t="s">
        <v>44</v>
      </c>
      <c r="B116" s="29" t="s">
        <v>172</v>
      </c>
      <c r="C116" s="29" t="s">
        <v>384</v>
      </c>
      <c r="D116" s="25" t="s">
        <v>65</v>
      </c>
      <c r="E116" s="30" t="s">
        <v>385</v>
      </c>
      <c r="F116" s="31" t="s">
        <v>93</v>
      </c>
      <c r="G116" s="32">
        <v>7</v>
      </c>
      <c r="H116" s="33">
        <v>0</v>
      </c>
      <c r="I116" s="34">
        <f>ROUND(ROUND(H116,2)*ROUND(G116,3),2)</f>
      </c>
      <c r="O116">
        <f>(I116*21)/100</f>
      </c>
      <c r="P116" t="s">
        <v>22</v>
      </c>
    </row>
    <row r="117" spans="1:5" ht="25.5">
      <c r="A117" s="35" t="s">
        <v>49</v>
      </c>
      <c r="E117" s="36" t="s">
        <v>386</v>
      </c>
    </row>
    <row r="118" spans="1:5" ht="12.75">
      <c r="A118" s="37" t="s">
        <v>51</v>
      </c>
      <c r="E118" s="38" t="s">
        <v>387</v>
      </c>
    </row>
    <row r="119" spans="1:5" ht="102">
      <c r="A119" t="s">
        <v>53</v>
      </c>
      <c r="E119" s="36" t="s">
        <v>388</v>
      </c>
    </row>
    <row r="120" spans="1:16" ht="12.75">
      <c r="A120" s="25" t="s">
        <v>44</v>
      </c>
      <c r="B120" s="29" t="s">
        <v>178</v>
      </c>
      <c r="C120" s="29" t="s">
        <v>389</v>
      </c>
      <c r="D120" s="25" t="s">
        <v>65</v>
      </c>
      <c r="E120" s="30" t="s">
        <v>390</v>
      </c>
      <c r="F120" s="31" t="s">
        <v>93</v>
      </c>
      <c r="G120" s="32">
        <v>0.004</v>
      </c>
      <c r="H120" s="33">
        <v>0</v>
      </c>
      <c r="I120" s="34">
        <f>ROUND(ROUND(H120,2)*ROUND(G120,3),2)</f>
      </c>
      <c r="O120">
        <f>(I120*21)/100</f>
      </c>
      <c r="P120" t="s">
        <v>22</v>
      </c>
    </row>
    <row r="121" spans="1:5" ht="12.75">
      <c r="A121" s="35" t="s">
        <v>49</v>
      </c>
      <c r="E121" s="36" t="s">
        <v>391</v>
      </c>
    </row>
    <row r="122" spans="1:5" ht="25.5">
      <c r="A122" s="37" t="s">
        <v>51</v>
      </c>
      <c r="E122" s="38" t="s">
        <v>392</v>
      </c>
    </row>
    <row r="123" spans="1:5" ht="76.5">
      <c r="A123" t="s">
        <v>53</v>
      </c>
      <c r="E123" s="36" t="s">
        <v>393</v>
      </c>
    </row>
  </sheetData>
  <sheetProtection sheet="1" objects="1" scenarios="1"/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