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28680" yWindow="65416" windowWidth="29040" windowHeight="15720" activeTab="0"/>
  </bookViews>
  <sheets>
    <sheet name="Rekapitulace stavby" sheetId="1" r:id="rId1"/>
    <sheet name="ARS - Stavební část" sheetId="2" r:id="rId2"/>
    <sheet name="EL - Elektrotechnická zař..." sheetId="3" r:id="rId3"/>
    <sheet name="ZTI - Zdravotně-technické..." sheetId="4" r:id="rId4"/>
    <sheet name="VRN - Vedlejší a ostatní ..." sheetId="5" r:id="rId5"/>
    <sheet name="Seznam figur" sheetId="6" r:id="rId6"/>
  </sheets>
  <definedNames>
    <definedName name="_xlnm._FilterDatabase" localSheetId="1" hidden="1">'ARS - Stavební část'!$C$134:$K$322</definedName>
    <definedName name="_xlnm._FilterDatabase" localSheetId="2" hidden="1">'EL - Elektrotechnická zař...'!$C$141:$K$254</definedName>
    <definedName name="_xlnm._FilterDatabase" localSheetId="4" hidden="1">'VRN - Vedlejší a ostatní ...'!$C$118:$K$126</definedName>
    <definedName name="_xlnm._FilterDatabase" localSheetId="3" hidden="1">'ZTI - Zdravotně-technické...'!$C$124:$K$183</definedName>
    <definedName name="_xlnm.Print_Area" localSheetId="1">'ARS - Stavební část'!$C$4:$J$76,'ARS - Stavební část'!$C$82:$J$116,'ARS - Stavební část'!$C$122:$J$322</definedName>
    <definedName name="_xlnm.Print_Area" localSheetId="2">'EL - Elektrotechnická zař...'!$C$4:$J$76,'EL - Elektrotechnická zař...'!$C$82:$J$123,'EL - Elektrotechnická zař...'!$C$129:$J$254</definedName>
    <definedName name="_xlnm.Print_Area" localSheetId="0">'Rekapitulace stavby'!$D$4:$AO$76,'Rekapitulace stavby'!$C$82:$AQ$99</definedName>
    <definedName name="_xlnm.Print_Area" localSheetId="5">'Seznam figur'!$C$4:$G$89</definedName>
    <definedName name="_xlnm.Print_Area" localSheetId="4">'VRN - Vedlejší a ostatní ...'!$C$4:$J$76,'VRN - Vedlejší a ostatní ...'!$C$82:$J$100,'VRN - Vedlejší a ostatní ...'!$C$106:$J$126</definedName>
    <definedName name="_xlnm.Print_Area" localSheetId="3">'ZTI - Zdravotně-technické...'!$C$4:$J$76,'ZTI - Zdravotně-technické...'!$C$82:$J$106,'ZTI - Zdravotně-technické...'!$C$112:$J$183</definedName>
    <definedName name="_xlnm.Print_Titles" localSheetId="0">'Rekapitulace stavby'!$92:$92</definedName>
    <definedName name="_xlnm.Print_Titles" localSheetId="1">'ARS - Stavební část'!$134:$134</definedName>
    <definedName name="_xlnm.Print_Titles" localSheetId="2">'EL - Elektrotechnická zař...'!$141:$141</definedName>
    <definedName name="_xlnm.Print_Titles" localSheetId="3">'ZTI - Zdravotně-technické...'!$124:$124</definedName>
    <definedName name="_xlnm.Print_Titles" localSheetId="4">'VRN - Vedlejší a ostatní ...'!$118:$118</definedName>
    <definedName name="_xlnm.Print_Titles" localSheetId="5">'Seznam figur'!$9:$9</definedName>
  </definedNames>
  <calcPr calcId="191029"/>
  <extLst/>
</workbook>
</file>

<file path=xl/sharedStrings.xml><?xml version="1.0" encoding="utf-8"?>
<sst xmlns="http://schemas.openxmlformats.org/spreadsheetml/2006/main" count="5091" uniqueCount="980">
  <si>
    <t>Export Komplet</t>
  </si>
  <si>
    <t/>
  </si>
  <si>
    <t>2.0</t>
  </si>
  <si>
    <t>False</t>
  </si>
  <si>
    <t>{b28f2f0b-aaba-4c0b-9158-d37da6f72c9a}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</si>
  <si>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</si>
  <si>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</si>
  <si>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</si>
  <si>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</si>
  <si>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</si>
  <si>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</si>
  <si>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</si>
  <si>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</si>
  <si>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700/2023</t>
  </si>
  <si>
    <t>Stavba:</t>
  </si>
  <si>
    <t>STAVEBNÍ ÚPRAVY SOCIÁLNÍHO ZÁZEMÍ A ZÁZEMÍ ZAMĚSTNANCŮ V 1.PP OBJEKTU MŠ NA PĚŠINĚ 331, DĚČÍN IX</t>
  </si>
  <si>
    <t>KSO:</t>
  </si>
  <si>
    <t>CC-CZ:</t>
  </si>
  <si>
    <t>Místo:</t>
  </si>
  <si>
    <t>st.p.č. 927</t>
  </si>
  <si>
    <t>Datum:</t>
  </si>
  <si>
    <t>3. 11. 2023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</si>
  <si>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</si>
  <si>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</si>
  <si>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</si>
  <si>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</si>
  <si>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</si>
  <si>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</si>
  <si>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</si>
  <si>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 xml:space="preserve">NORDARCH s.r.o. 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</si>
  <si>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</si>
  <si>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</si>
  <si>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</si>
  <si>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</si>
  <si>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</si>
  <si>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</si>
  <si>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</si>
  <si>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</si>
  <si>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</si>
  <si>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</si>
  <si>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</si>
  <si>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</si>
  <si>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</si>
  <si>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</si>
  <si>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</si>
  <si>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</si>
  <si>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</si>
  <si>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</si>
  <si>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</si>
  <si>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</si>
  <si>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</si>
  <si>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</si>
  <si>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</si>
  <si>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</si>
  <si>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</si>
  <si>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</si>
  <si>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</si>
  <si>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</si>
  <si>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</si>
  <si>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</si>
  <si>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</si>
  <si>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</si>
  <si>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</si>
  <si>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</si>
  <si>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</si>
  <si>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</si>
  <si>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</si>
  <si>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</si>
  <si>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</si>
  <si>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</si>
  <si>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</si>
  <si>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</si>
  <si>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</si>
  <si>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</si>
  <si>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</si>
  <si>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</si>
  <si>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</si>
  <si>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</si>
  <si>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</si>
  <si>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ARS</t>
  </si>
  <si>
    <t>Stavební část</t>
  </si>
  <si>
    <t>STA</t>
  </si>
  <si>
    <t>1</t>
  </si>
  <si>
    <t>{d64c3cc5-d30d-46be-a806-f4739efd732f}</t>
  </si>
  <si>
    <t>2</t>
  </si>
  <si>
    <t>EL</t>
  </si>
  <si>
    <t>{cbbfbc40-8a36-4220-91d6-011d5e984575}</t>
  </si>
  <si>
    <t>ZTI</t>
  </si>
  <si>
    <t>Zdravotně-technické instalace a VZT</t>
  </si>
  <si>
    <t>{e18baca7-1a44-4264-963a-8985d87bfcea}</t>
  </si>
  <si>
    <t>VRN</t>
  </si>
  <si>
    <t>Vedlejší a ostatní náklady</t>
  </si>
  <si>
    <t>{92f21c88-22a9-44d6-b095-96dec1c4410f}</t>
  </si>
  <si>
    <t>bourobklad</t>
  </si>
  <si>
    <t>48,503</t>
  </si>
  <si>
    <t>bourmalby</t>
  </si>
  <si>
    <t>458,655</t>
  </si>
  <si>
    <t>KRYCÍ LIST SOUPISU PRACÍ</t>
  </si>
  <si>
    <t>podlahy</t>
  </si>
  <si>
    <t>119,3</t>
  </si>
  <si>
    <t>obklad</t>
  </si>
  <si>
    <t>119,241</t>
  </si>
  <si>
    <t>štukstrop</t>
  </si>
  <si>
    <t>příč150</t>
  </si>
  <si>
    <t>8,1</t>
  </si>
  <si>
    <t>Objekt:</t>
  </si>
  <si>
    <t>příč80</t>
  </si>
  <si>
    <t>15,741</t>
  </si>
  <si>
    <t>ARS - Stavební část</t>
  </si>
  <si>
    <t>přizd80</t>
  </si>
  <si>
    <t>2,88</t>
  </si>
  <si>
    <t>přizd150</t>
  </si>
  <si>
    <t>21,323</t>
  </si>
  <si>
    <t>štukstěn</t>
  </si>
  <si>
    <t>296,201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</si>
  <si>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</si>
  <si>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</si>
  <si>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</si>
  <si>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</si>
  <si>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</si>
  <si>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</si>
  <si>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</si>
  <si>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</si>
  <si>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</si>
  <si>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</si>
  <si>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</si>
  <si>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</si>
  <si>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</si>
  <si>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</si>
  <si>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</si>
  <si>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</si>
  <si>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</si>
  <si>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</si>
  <si>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</si>
  <si>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</si>
  <si>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</si>
  <si>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</si>
  <si>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</si>
  <si>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</si>
  <si>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</si>
  <si>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</si>
  <si>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</si>
  <si>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</si>
  <si>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</si>
  <si>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</si>
  <si>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</si>
  <si>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</si>
  <si>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</si>
  <si>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</si>
  <si>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</si>
  <si>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</si>
  <si>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</si>
  <si>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</si>
  <si>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</si>
  <si>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</si>
  <si>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</si>
  <si>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</si>
  <si>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174111102</t>
  </si>
  <si>
    <t>Zásyp v uzavřených prostorech sypaninou se zhutněním ručně</t>
  </si>
  <si>
    <t>m3</t>
  </si>
  <si>
    <t>4</t>
  </si>
  <si>
    <t>-1035704837</t>
  </si>
  <si>
    <t>VV</t>
  </si>
  <si>
    <t>"zasypání stávající splaškové kanalizace" 22*0,9</t>
  </si>
  <si>
    <t>M</t>
  </si>
  <si>
    <t>58337302</t>
  </si>
  <si>
    <t>štěrkopísek frakce 0/16</t>
  </si>
  <si>
    <t>t</t>
  </si>
  <si>
    <t>8</t>
  </si>
  <si>
    <t>618537669</t>
  </si>
  <si>
    <t>19,8*2 'Přepočtené koeficientem množství</t>
  </si>
  <si>
    <t>3</t>
  </si>
  <si>
    <t>Svislé a kompletní konstrukce</t>
  </si>
  <si>
    <t>342272215</t>
  </si>
  <si>
    <t>Příčka z pórobetonových hladkých tvárnic na tenkovrstvou maltu tl 75 mm</t>
  </si>
  <si>
    <t>m2</t>
  </si>
  <si>
    <t>735033667</t>
  </si>
  <si>
    <t>"koupelnové příčky" 2,5*(2,7*2+0,9+1,73)-(0,7*1,97*2+0,8*1,97)</t>
  </si>
  <si>
    <t>342272245</t>
  </si>
  <si>
    <t>Příčka z pórobetonových hladkých tvárnic na tenkovrstvou maltu tl 150 mm</t>
  </si>
  <si>
    <t>961799576</t>
  </si>
  <si>
    <t>"dělící stěna" 2,7*3</t>
  </si>
  <si>
    <t>5</t>
  </si>
  <si>
    <t>346272226</t>
  </si>
  <si>
    <t>Přizdívka z pórobetonových tvárnic tl 75 mm</t>
  </si>
  <si>
    <t>-1955180577</t>
  </si>
  <si>
    <t>"obezdívka stoupacího potrubí" 3*(0,25*2+0,46)</t>
  </si>
  <si>
    <t>6</t>
  </si>
  <si>
    <t>346272256</t>
  </si>
  <si>
    <t>Přizdívka z pórobetonových tvárnic tl 150 mm</t>
  </si>
  <si>
    <t>-1907715664</t>
  </si>
  <si>
    <t>"instalační přizdívka" 1,5*(1+0,9+0,87+5,645+3,9+1+0,9)</t>
  </si>
  <si>
    <t>Úpravy povrchů, podlahy a osazování výplní</t>
  </si>
  <si>
    <t>7</t>
  </si>
  <si>
    <t>611142001</t>
  </si>
  <si>
    <t>Potažení vnitřních stropů sklovláknitým pletivem vtlačeným do tenkovrstvé hmoty</t>
  </si>
  <si>
    <t>435620247</t>
  </si>
  <si>
    <t>611321131</t>
  </si>
  <si>
    <t>Potažení vnitřních rovných stropů vápenocementovým štukem tloušťky do 3 mm</t>
  </si>
  <si>
    <t>-777962824</t>
  </si>
  <si>
    <t>"dle tabulky místností" 13,4+15,1+9,2+7,5+17,5+17,5+23,8+15,3</t>
  </si>
  <si>
    <t>9</t>
  </si>
  <si>
    <t>612142001</t>
  </si>
  <si>
    <t>Potažení vnitřních stěn sklovláknitým pletivem vtlačeným do tenkovrstvé hmoty</t>
  </si>
  <si>
    <t>-972670119</t>
  </si>
  <si>
    <t>příč80*2+příč150*2+přizd80+přizd150</t>
  </si>
  <si>
    <t>10</t>
  </si>
  <si>
    <t>612321131</t>
  </si>
  <si>
    <t>Potažení vnitřních stěn vápenocementovým štukem tloušťky do 3 mm</t>
  </si>
  <si>
    <t>-228518011</t>
  </si>
  <si>
    <t>3*(2,7+2,27)-(0,9*1,5+1,2*1,75+0,9*2,85)+3*(1,85+0,87+0,9)-1,5*(0,87+0,9)+3*1*2-1,5*1+3*(2,77*2+5,645*2)-(1,5*(5,645+3,9)+0,8*1,97+0,9*2,85+0,7*1,75)</t>
  </si>
  <si>
    <t>3*(4,72+1,8+0,3+2,02+1,175)-(0,7*1,97+0,8*1,97)+3*(0,9*2+1,355*2)-(0,7*1,97+1,5*0,9)</t>
  </si>
  <si>
    <t>3*(5,8*2+1,305*2)-0,8*1,97+3*(3,08*2+5,925*2)-(0,8*1,97+0,9*2,85+1,2*1,75)+3*(3,08*2+5,925*2)-(0,9*2,85+0,7*1,75+0,8*1,97)</t>
  </si>
  <si>
    <t>3*(3,495*2+7,23*2)-0,8*1,97*2+3*(2,125*2+7,23*2)-0,8*1,97</t>
  </si>
  <si>
    <t>-obklad</t>
  </si>
  <si>
    <t>Součet</t>
  </si>
  <si>
    <t>11</t>
  </si>
  <si>
    <t>631311125</t>
  </si>
  <si>
    <t>Mazanina tl přes 80 do 120 mm z betonu prostého bez zvýšených nároků na prostředí tř. C 20/25</t>
  </si>
  <si>
    <t>-1258183134</t>
  </si>
  <si>
    <t>"nad stávající splaškovou kanalizací" 22*0,1</t>
  </si>
  <si>
    <t>12</t>
  </si>
  <si>
    <t>642944121</t>
  </si>
  <si>
    <t>Osazování ocelových zárubní dodatečné pl do 2,5 m2</t>
  </si>
  <si>
    <t>kus</t>
  </si>
  <si>
    <t>-1655872624</t>
  </si>
  <si>
    <t>"dle tabulky truhlářských konstrukcí - 2P" 2</t>
  </si>
  <si>
    <t>"dle tabulky truhlářských konstrukcí - 2L" 1</t>
  </si>
  <si>
    <t>"dle tabulky truhlářských konstrukcí - 3P" 2</t>
  </si>
  <si>
    <t>"dle tabulky truhlářských konstrukcí - 3L" 3</t>
  </si>
  <si>
    <t>13</t>
  </si>
  <si>
    <t>55331431</t>
  </si>
  <si>
    <t>zárubeň jednokřídlá ocelová pro dodatečnou montáž tl stěny 75-100mm rozměru 700/1970, 2100mm</t>
  </si>
  <si>
    <t>1940774970</t>
  </si>
  <si>
    <t>14</t>
  </si>
  <si>
    <t>55331432</t>
  </si>
  <si>
    <t>zárubeň jednokřídlá ocelová pro dodatečnou montáž tl stěny 75-100mm rozměru 800/1970, 2100mm</t>
  </si>
  <si>
    <t>-1031371129</t>
  </si>
  <si>
    <t>Ostatní konstrukce a práce, bourání</t>
  </si>
  <si>
    <t>952902031</t>
  </si>
  <si>
    <t>Čištění budov omytí hladkých podlah</t>
  </si>
  <si>
    <t>-1062931830</t>
  </si>
  <si>
    <t>"nové podlahy" 13,4+15,1+9,2+7,5+17,5+17,5+23,8+15,3</t>
  </si>
  <si>
    <t>16</t>
  </si>
  <si>
    <t>962031132</t>
  </si>
  <si>
    <t>Bourání příček z cihel pálených na MVC tl do 100 mm</t>
  </si>
  <si>
    <t>420095388</t>
  </si>
  <si>
    <t>"příčka mezi 0.01 a 0.03" 3*1,505</t>
  </si>
  <si>
    <t>"přepážka mezi sprchovými kouty" 2,1*0,82</t>
  </si>
  <si>
    <t>17</t>
  </si>
  <si>
    <t>968072455</t>
  </si>
  <si>
    <t>Vybourání kovových dveřních zárubní pl do 2 m2</t>
  </si>
  <si>
    <t>-1127607415</t>
  </si>
  <si>
    <t>0,8*1,97*4+0,6*1,97</t>
  </si>
  <si>
    <t>18</t>
  </si>
  <si>
    <t>978013161</t>
  </si>
  <si>
    <t>Otlučení (osekání) vnitřní vápenné nebo vápenocementové omítky stěn v rozsahu přes 30 do 50 %</t>
  </si>
  <si>
    <t>-1763099616</t>
  </si>
  <si>
    <t>997</t>
  </si>
  <si>
    <t>Přesun sutě</t>
  </si>
  <si>
    <t>19</t>
  </si>
  <si>
    <t>997013211</t>
  </si>
  <si>
    <t>Vnitrostaveništní doprava suti a vybouraných hmot pro budovy v do 6 m ručně</t>
  </si>
  <si>
    <t>824501973</t>
  </si>
  <si>
    <t>20</t>
  </si>
  <si>
    <t>997013501</t>
  </si>
  <si>
    <t>Odvoz suti a vybouraných hmot na skládku nebo meziskládku do 1 km se složením</t>
  </si>
  <si>
    <t>2116852623</t>
  </si>
  <si>
    <t>997013509</t>
  </si>
  <si>
    <t>Příplatek k odvozu suti a vybouraných hmot na skládku ZKD 1 km přes 1 km</t>
  </si>
  <si>
    <t>-83033209</t>
  </si>
  <si>
    <t>25,399*12 'Přepočtené koeficientem množství</t>
  </si>
  <si>
    <t>22</t>
  </si>
  <si>
    <t>997013631</t>
  </si>
  <si>
    <t>Poplatek za uložení na skládce (skládkovné) stavebního odpadu směsného kód odpadu 17 09 04</t>
  </si>
  <si>
    <t>-667842683</t>
  </si>
  <si>
    <t>998</t>
  </si>
  <si>
    <t>Přesun hmot</t>
  </si>
  <si>
    <t>23</t>
  </si>
  <si>
    <t>998011001</t>
  </si>
  <si>
    <t>Přesun hmot pro budovy zděné v do 6 m</t>
  </si>
  <si>
    <t>-530329725</t>
  </si>
  <si>
    <t>PSV</t>
  </si>
  <si>
    <t>Práce a dodávky PSV</t>
  </si>
  <si>
    <t>711</t>
  </si>
  <si>
    <t>Izolace proti vodě, vlhkosti a plynům</t>
  </si>
  <si>
    <t>24</t>
  </si>
  <si>
    <t>711113117</t>
  </si>
  <si>
    <t>Izolace proti vlhkosti vodorovná za studena těsnicí stěrkou jednosložkovou na bázi cementu</t>
  </si>
  <si>
    <t>741917485</t>
  </si>
  <si>
    <t>"nové podlahy 0.01 a 0.03" 13,4+9,2</t>
  </si>
  <si>
    <t>25</t>
  </si>
  <si>
    <t>711113127</t>
  </si>
  <si>
    <t>Izolace proti vlhkosti svislá za studena těsnicí stěrkou jednosložkovou na bázi cementu</t>
  </si>
  <si>
    <t>1507654226</t>
  </si>
  <si>
    <t>"pod obklady" obklad</t>
  </si>
  <si>
    <t>26</t>
  </si>
  <si>
    <t>998711101</t>
  </si>
  <si>
    <t>Přesun hmot tonážní pro izolace proti vodě, vlhkosti a plynům v objektech v do 6 m</t>
  </si>
  <si>
    <t>-934451081</t>
  </si>
  <si>
    <t>725</t>
  </si>
  <si>
    <t>Zdravotechnika - zařizovací předměty</t>
  </si>
  <si>
    <t>27</t>
  </si>
  <si>
    <t>725110811</t>
  </si>
  <si>
    <t>Demontáž klozetů splachovací s nádrží</t>
  </si>
  <si>
    <t>soubor</t>
  </si>
  <si>
    <t>-1451192697</t>
  </si>
  <si>
    <t>28</t>
  </si>
  <si>
    <t>725210821</t>
  </si>
  <si>
    <t>Demontáž umyvadel bez výtokových armatur</t>
  </si>
  <si>
    <t>817308012</t>
  </si>
  <si>
    <t>29</t>
  </si>
  <si>
    <t>725240812</t>
  </si>
  <si>
    <t>Demontáž vaniček sprchových bez výtokových armatur</t>
  </si>
  <si>
    <t>-1916821151</t>
  </si>
  <si>
    <t>733</t>
  </si>
  <si>
    <t>Ústřední vytápění - rozvodné potrubí</t>
  </si>
  <si>
    <t>30</t>
  </si>
  <si>
    <t>73322330R</t>
  </si>
  <si>
    <t>Potrubí měděné tvrdé spojované lisováním - přeložení potrubí ÚT</t>
  </si>
  <si>
    <t>m</t>
  </si>
  <si>
    <t>1856837560</t>
  </si>
  <si>
    <t>"přeložení vedení ÚT do nové výšky - pouze montáž" 10*2</t>
  </si>
  <si>
    <t>31</t>
  </si>
  <si>
    <t>733290801</t>
  </si>
  <si>
    <t>Demontáž potrubí měděného D do 35x1,5 mm</t>
  </si>
  <si>
    <t>106317418</t>
  </si>
  <si>
    <t>"přeložení vedení ÚT do nové výšky - opětovně použito" 10*2</t>
  </si>
  <si>
    <t>735</t>
  </si>
  <si>
    <t>Ústřední vytápění - otopná tělesa</t>
  </si>
  <si>
    <t>32</t>
  </si>
  <si>
    <t>73515182R</t>
  </si>
  <si>
    <t>Demontáž otopného tělesa panelového dl do 1500 mm</t>
  </si>
  <si>
    <t>1703517045</t>
  </si>
  <si>
    <t>33</t>
  </si>
  <si>
    <t>735152R78</t>
  </si>
  <si>
    <t>Otopné těleso panelové 700x1100x100 mm výkon 2087 W</t>
  </si>
  <si>
    <t>-1834246499</t>
  </si>
  <si>
    <t>34</t>
  </si>
  <si>
    <t>735152R79</t>
  </si>
  <si>
    <t>Otopné těleso panelové 700x1200x100 mm výkon 2276 W</t>
  </si>
  <si>
    <t>-1970242977</t>
  </si>
  <si>
    <t>35</t>
  </si>
  <si>
    <t>735152R98</t>
  </si>
  <si>
    <t>Otopné těleso panelové 900x1100x155 mm výkon 3661 W</t>
  </si>
  <si>
    <t>960511567</t>
  </si>
  <si>
    <t>36</t>
  </si>
  <si>
    <t>998735101</t>
  </si>
  <si>
    <t>Přesun hmot tonážní pro otopná tělesa v objektech v do 6 m</t>
  </si>
  <si>
    <t>1993516761</t>
  </si>
  <si>
    <t>741</t>
  </si>
  <si>
    <t>Elektroinstalace - silnoproud</t>
  </si>
  <si>
    <t>37</t>
  </si>
  <si>
    <t>741371843</t>
  </si>
  <si>
    <t>Demontáž svítidla interiérového se standardní paticí nebo int. zdrojem LED přisazeného stropního přes 0,09 m2 do 0,36 m2 bez zachování funkčnosti</t>
  </si>
  <si>
    <t>1427673880</t>
  </si>
  <si>
    <t>38</t>
  </si>
  <si>
    <t>741371845</t>
  </si>
  <si>
    <t>Demontáž svítidla interiérového se standardní paticí nebo int. zdrojem LED přisazeného nástěnného přes 0,09 do 0,36 m2 bez zachování funkčnosti</t>
  </si>
  <si>
    <t>-900252707</t>
  </si>
  <si>
    <t>763</t>
  </si>
  <si>
    <t>Konstrukce suché výstavby</t>
  </si>
  <si>
    <t>39</t>
  </si>
  <si>
    <t>763131451</t>
  </si>
  <si>
    <t>SDK podhled deska 1xH2 12,5 bez izolace dvouvrstvá spodní kce profil CD+UD</t>
  </si>
  <si>
    <t>1965783759</t>
  </si>
  <si>
    <t>"nové podhledy" 13,4+15,1+9,2</t>
  </si>
  <si>
    <t>40</t>
  </si>
  <si>
    <t>763131771</t>
  </si>
  <si>
    <t>Příplatek k SDK podhledu za rovinnost kvality Q3</t>
  </si>
  <si>
    <t>-1446128142</t>
  </si>
  <si>
    <t>41</t>
  </si>
  <si>
    <t>763164521</t>
  </si>
  <si>
    <t>SDK obklad kcí tvaru L š do 0,4 m desky 1xH2 12,5</t>
  </si>
  <si>
    <t>1591522552</t>
  </si>
  <si>
    <t>"obklad rozvodů ÚT" 2,77+0,25</t>
  </si>
  <si>
    <t>42</t>
  </si>
  <si>
    <t>763412212</t>
  </si>
  <si>
    <t>Dělící přepážky k pisoárům, desky laminované tl 18 mm</t>
  </si>
  <si>
    <t>2097222559</t>
  </si>
  <si>
    <t>"dle tabulky truhlářských konstrukcí" 6*0,5*0,72</t>
  </si>
  <si>
    <t>43</t>
  </si>
  <si>
    <t>998763301</t>
  </si>
  <si>
    <t>Přesun hmot tonážní pro sádrokartonové konstrukce v objektech v do 6 m</t>
  </si>
  <si>
    <t>-936516157</t>
  </si>
  <si>
    <t>766</t>
  </si>
  <si>
    <t>Konstrukce truhlářské</t>
  </si>
  <si>
    <t>44</t>
  </si>
  <si>
    <t>766660001</t>
  </si>
  <si>
    <t>Montáž dveřních křídel otvíravých jednokřídlových š do 0,8 m do ocelové zárubně</t>
  </si>
  <si>
    <t>2046314703</t>
  </si>
  <si>
    <t>45</t>
  </si>
  <si>
    <t>61162025</t>
  </si>
  <si>
    <t>dveře jednokřídlé dřevotřískové povrch fóliový plné 700x1970-2100mm</t>
  </si>
  <si>
    <t>1616290496</t>
  </si>
  <si>
    <t>46</t>
  </si>
  <si>
    <t>61162026</t>
  </si>
  <si>
    <t>dveře jednokřídlé dřevotřískové povrch fóliový plné 800x1970-2100mm</t>
  </si>
  <si>
    <t>-345252744</t>
  </si>
  <si>
    <t>"dle tabulky truhlářských konstrukcí - 3P" 1</t>
  </si>
  <si>
    <t>47</t>
  </si>
  <si>
    <t>61162032</t>
  </si>
  <si>
    <t>dveře jednokřídlé dřevotřískové povrch fóliový částečně prosklené 800x1970-2100mm</t>
  </si>
  <si>
    <t>-1356494231</t>
  </si>
  <si>
    <t>48</t>
  </si>
  <si>
    <t>766660720</t>
  </si>
  <si>
    <t>Osazení větrací mřížky s vyříznutím otvoru</t>
  </si>
  <si>
    <t>-669547331</t>
  </si>
  <si>
    <t>49</t>
  </si>
  <si>
    <t>56245609</t>
  </si>
  <si>
    <t>mřížka větrací hranatá plast se žaluzií 150x200mm</t>
  </si>
  <si>
    <t>-335364269</t>
  </si>
  <si>
    <t>50</t>
  </si>
  <si>
    <t>766660729</t>
  </si>
  <si>
    <t>Montáž dveřního interiérového kování - štítku s klikou</t>
  </si>
  <si>
    <t>-284487011</t>
  </si>
  <si>
    <t>51</t>
  </si>
  <si>
    <t>54914123</t>
  </si>
  <si>
    <t>kování rozetové klika/klika</t>
  </si>
  <si>
    <t>1335676837</t>
  </si>
  <si>
    <t>52</t>
  </si>
  <si>
    <t>998766101</t>
  </si>
  <si>
    <t>Přesun hmot tonážní pro kce truhlářské v objektech v do 6 m</t>
  </si>
  <si>
    <t>-409098723</t>
  </si>
  <si>
    <t>767</t>
  </si>
  <si>
    <t>Konstrukce zámečnické</t>
  </si>
  <si>
    <t>53</t>
  </si>
  <si>
    <t>767646411</t>
  </si>
  <si>
    <t>Montáž revizních dveří a dvířek jednokřídlových s rámem plochy do 0,5 m2</t>
  </si>
  <si>
    <t>855614180</t>
  </si>
  <si>
    <t>"revizní dvířka v 0.02" 0,3*0,6</t>
  </si>
  <si>
    <t>"revizní dvířka v 0.03" 0,3*0,6</t>
  </si>
  <si>
    <t>54</t>
  </si>
  <si>
    <t>5624570R</t>
  </si>
  <si>
    <t>dvířka revizní 300x600 bílá se zámkem</t>
  </si>
  <si>
    <t>-351822717</t>
  </si>
  <si>
    <t>55</t>
  </si>
  <si>
    <t>998767101</t>
  </si>
  <si>
    <t>Přesun hmot tonážní pro zámečnické konstrukce v objektech v do 6 m</t>
  </si>
  <si>
    <t>1347755489</t>
  </si>
  <si>
    <t>771</t>
  </si>
  <si>
    <t>Podlahy z dlaždic</t>
  </si>
  <si>
    <t>56</t>
  </si>
  <si>
    <t>771121011</t>
  </si>
  <si>
    <t>Nátěr penetrační na podlahu</t>
  </si>
  <si>
    <t>1285945245</t>
  </si>
  <si>
    <t>"nové podlahy" podlahy</t>
  </si>
  <si>
    <t>57</t>
  </si>
  <si>
    <t>771151012</t>
  </si>
  <si>
    <t>Samonivelační stěrka podlah pevnosti 20 MPa tl přes 3 do 5 mm</t>
  </si>
  <si>
    <t>-946141467</t>
  </si>
  <si>
    <t>58</t>
  </si>
  <si>
    <t>771471810</t>
  </si>
  <si>
    <t>Demontáž soklíků z dlaždic keramických kladených do malty rovných</t>
  </si>
  <si>
    <t>1540503774</t>
  </si>
  <si>
    <t>3,08*2+5,925*2-0,8-0,9+3,08*2+5,925*2-0,8-0,9+3,495*2+7,23*2-0,8*2+2,125*2+7,23*2-0,8</t>
  </si>
  <si>
    <t>59</t>
  </si>
  <si>
    <t>771474113</t>
  </si>
  <si>
    <t>Montáž soklů z dlaždic keramických rovných lepených cementovým flexibilním lepidlem v přes 90 do 120 mm</t>
  </si>
  <si>
    <t>484584704</t>
  </si>
  <si>
    <t>5,8*2+1,305*2-0,8+5,925*2*2+3,08*2*2-0,8*2-0,9*2+7,23*2+3,495*2-0,8*2+7,23*2+2,125*2-0,8</t>
  </si>
  <si>
    <t>60</t>
  </si>
  <si>
    <t>59761187</t>
  </si>
  <si>
    <t>sokl keramický mrazuvzdorný povrch hladký/lapovaný tl do 10mm výšky přes 90 do 120mm</t>
  </si>
  <si>
    <t>1403720091</t>
  </si>
  <si>
    <t>83,79*1,1 'Přepočtené koeficientem množství</t>
  </si>
  <si>
    <t>61</t>
  </si>
  <si>
    <t>771571810</t>
  </si>
  <si>
    <t>Demontáž podlah z dlaždic keramických kladených do malty</t>
  </si>
  <si>
    <t>1271574964</t>
  </si>
  <si>
    <t>"dle tabulky místností" 19,4+16,5+4,3+17,5+17,5+23,8+15,3</t>
  </si>
  <si>
    <t>62</t>
  </si>
  <si>
    <t>771574419</t>
  </si>
  <si>
    <t>Montáž podlah keramických hladkých lepených cementovým flexibilním lepidlem přes 22 do 25 ks/m2</t>
  </si>
  <si>
    <t>325252916</t>
  </si>
  <si>
    <t>63</t>
  </si>
  <si>
    <t>59761159</t>
  </si>
  <si>
    <t>dlažba keramická slinutá mrazuvzdorná do interiéru i exteriéru povrch hladký/matný tl do 10mm přes 22 do 25ks/m2</t>
  </si>
  <si>
    <t>-1637952011</t>
  </si>
  <si>
    <t>119,3*1,1 'Přepočtené koeficientem množství</t>
  </si>
  <si>
    <t>64</t>
  </si>
  <si>
    <t>998771101</t>
  </si>
  <si>
    <t>Přesun hmot tonážní pro podlahy z dlaždic v objektech v do 6 m</t>
  </si>
  <si>
    <t>80002645</t>
  </si>
  <si>
    <t>781</t>
  </si>
  <si>
    <t>Dokončovací práce - obklady</t>
  </si>
  <si>
    <t>65</t>
  </si>
  <si>
    <t>781471810</t>
  </si>
  <si>
    <t>Demontáž obkladů z obkladaček keramických kladených do malty</t>
  </si>
  <si>
    <t>-1456050790</t>
  </si>
  <si>
    <t>2,1*(0,82*4+0,08*2+2,4*2)</t>
  </si>
  <si>
    <t>1,35*(5,645*2+2,92-0,8+1,94*2+0,9*2+1,505*4-0,8-0,6*2)</t>
  </si>
  <si>
    <t>66</t>
  </si>
  <si>
    <t>781474115</t>
  </si>
  <si>
    <t>Montáž obkladů vnitřních keramických hladkých přes 22 do 25 ks/m2 lepených flexibilním lepidlem</t>
  </si>
  <si>
    <t>-1453445139</t>
  </si>
  <si>
    <t>2,1*(2,7*2+2,27*2)-(0,8*1,97+0,9*2,1+1,2*(2,1-1,75))</t>
  </si>
  <si>
    <t>2,1*(2,55*4+1,85*2+1*2+1,58*2+0,9*2)-(0,8*1,97+0,7*1,97*4)</t>
  </si>
  <si>
    <t>2,1*(2,77*2+5,645*2)-(0,8*1,97+0,9*2,1+0,7*(2,1-1,75))</t>
  </si>
  <si>
    <t>2,1*(4,72*2+0,33*2+1,8*2+0,9*2+1,355*2)-(0,7*1,97*2+0,8*1,97)</t>
  </si>
  <si>
    <t>67</t>
  </si>
  <si>
    <t>59761039</t>
  </si>
  <si>
    <t>obklad keramický hladký přes 22 do 25ks/m2</t>
  </si>
  <si>
    <t>-119944696</t>
  </si>
  <si>
    <t>119,241*1,1 'Přepočtené koeficientem množství</t>
  </si>
  <si>
    <t>68</t>
  </si>
  <si>
    <t>998781101</t>
  </si>
  <si>
    <t>Přesun hmot tonážní pro obklady keramické v objektech v do 6 m</t>
  </si>
  <si>
    <t>983845408</t>
  </si>
  <si>
    <t>784</t>
  </si>
  <si>
    <t>Dokončovací práce - malby a tapety</t>
  </si>
  <si>
    <t>69</t>
  </si>
  <si>
    <t>784111001</t>
  </si>
  <si>
    <t>Oprášení (ometení ) podkladu v místnostech v do 3,80 m</t>
  </si>
  <si>
    <t>-610419562</t>
  </si>
  <si>
    <t>70</t>
  </si>
  <si>
    <t>784111031</t>
  </si>
  <si>
    <t>Omytí podkladu v místnostech v do 3,80 m</t>
  </si>
  <si>
    <t>-1215730326</t>
  </si>
  <si>
    <t>71</t>
  </si>
  <si>
    <t>784121001</t>
  </si>
  <si>
    <t>Oškrabání malby v místnostech v do 3,80 m</t>
  </si>
  <si>
    <t>2049828250</t>
  </si>
  <si>
    <t>3*(7,23*2+2,7*2)-(0,9*2,85+1,2*1,75)+3*(2,92*2+5,645*2)-(0,8*1,97+0,9*2,85+0,7*1,75)+3*(1,94*2+0,9*2+1,505*4)-(0,8*1,97+0,6*1,97*2)</t>
  </si>
  <si>
    <t>"stropy" 19,4+16,5+4,3+7,5+17,5+17,5+23,8+15,3</t>
  </si>
  <si>
    <t>-bourobklad</t>
  </si>
  <si>
    <t>72</t>
  </si>
  <si>
    <t>784181101</t>
  </si>
  <si>
    <t>Základní akrylátová jednonásobná bezbarvá penetrace podkladu v místnostech v do 3,80 m</t>
  </si>
  <si>
    <t>1326511057</t>
  </si>
  <si>
    <t>štukstrop+štukstěn</t>
  </si>
  <si>
    <t>73</t>
  </si>
  <si>
    <t>784211101</t>
  </si>
  <si>
    <t>Dvojnásobné bílé malby ze směsí za mokra výborně oděruvzdorných v místnostech v do 3,80 m</t>
  </si>
  <si>
    <t>1287334557</t>
  </si>
  <si>
    <t>000 - Přípravné práce, dokumentace, měření a revize</t>
  </si>
  <si>
    <t xml:space="preserve">    HZS - Hodinové zúčtovací sazby</t>
  </si>
  <si>
    <t xml:space="preserve">      - - Přípravné a koordinační práce</t>
  </si>
  <si>
    <t xml:space="preserve">      D1 - Měření a revize</t>
  </si>
  <si>
    <t xml:space="preserve">    013 - Bourání konstrukcí</t>
  </si>
  <si>
    <t xml:space="preserve">      B01 - Vybourání otvorů, vysekání výklenků, kapes a rýh ve stavebních konstrukcích</t>
  </si>
  <si>
    <t xml:space="preserve">    014 - Budovy a haly – opravy a údržba</t>
  </si>
  <si>
    <t xml:space="preserve">      C01 - Opravy a údržba stavebních objektů</t>
  </si>
  <si>
    <t xml:space="preserve">    741 - Elektroinstalace - silnoproud   </t>
  </si>
  <si>
    <t xml:space="preserve">      A00 - Ostatní</t>
  </si>
  <si>
    <t xml:space="preserve">      A01 - Trubky, lišty, hadice, kanály, krabice</t>
  </si>
  <si>
    <t xml:space="preserve">      A02 - Izolované vodiče, šňůry a kabely měděné</t>
  </si>
  <si>
    <t xml:space="preserve">      A04 - Ukončení a propojení vodičů, kabelů - montáž</t>
  </si>
  <si>
    <t xml:space="preserve">      A05 - Rozvaděče, rozvodné skříně, desky, svorkovnice - montáž</t>
  </si>
  <si>
    <t xml:space="preserve">      A06 - Spínače a zásuvky - montáž a materiál</t>
  </si>
  <si>
    <t xml:space="preserve">      A10 - Svítidla a osvětlovací zařízení</t>
  </si>
  <si>
    <t xml:space="preserve">      A11 - Uzemnění a hromosvod</t>
  </si>
  <si>
    <t xml:space="preserve">    D2 - Subdodávka: Podružná rozvodnice RP</t>
  </si>
  <si>
    <t xml:space="preserve">      D3 - Izolované vodiče, šňůry a kabely měděné - montáž a materiál</t>
  </si>
  <si>
    <t xml:space="preserve">      A07 - Jistící zařízení - montáž</t>
  </si>
  <si>
    <t xml:space="preserve">      D4 - Hodinové zúčtovací sazby</t>
  </si>
  <si>
    <t>000</t>
  </si>
  <si>
    <t>Přípravné práce, dokumentace, měření a revize</t>
  </si>
  <si>
    <t>HZS</t>
  </si>
  <si>
    <t>Hodinové zúčtovací sazby</t>
  </si>
  <si>
    <t>-</t>
  </si>
  <si>
    <t>Přípravné a koordinační práce</t>
  </si>
  <si>
    <t>HZS-07</t>
  </si>
  <si>
    <t>HZS profesí PSV dokumentace elektrických zařízení do 1kV (elektrikář odborný)</t>
  </si>
  <si>
    <t>hod</t>
  </si>
  <si>
    <t>D1</t>
  </si>
  <si>
    <t>Měření a revize</t>
  </si>
  <si>
    <t>HZS-08</t>
  </si>
  <si>
    <t>HZS profesí PSV revize elektrických zařízení do 1kV (revizní technik VTZ)</t>
  </si>
  <si>
    <t>HZS-07.1</t>
  </si>
  <si>
    <t>HZS profesí PSV dokumentace elektrických zařízení do 1kV</t>
  </si>
  <si>
    <t>HZS-06</t>
  </si>
  <si>
    <t>HZS profesí PSV montáže elektrických zařízení do 1kV (elektrikář)</t>
  </si>
  <si>
    <t>013</t>
  </si>
  <si>
    <t>Bourání konstrukcí</t>
  </si>
  <si>
    <t>B01</t>
  </si>
  <si>
    <t>Vybourání otvorů, vysekání výklenků, kapes a rýh ve stavebních konstrukcích</t>
  </si>
  <si>
    <t>971042131</t>
  </si>
  <si>
    <t>Vybourání otvorů v betonových příčkách a zdech D do 60 mm tl do 150 mm</t>
  </si>
  <si>
    <t>971042231</t>
  </si>
  <si>
    <t>Vybourání otvorů v betonových příčkách a zdech pl do 0,0225 m2 tl do 150 mm</t>
  </si>
  <si>
    <t>972055141</t>
  </si>
  <si>
    <t>Vybourání otvorů ve stropech z ŽB prefabrikátů pl do 0,0225 tl přes 120 mm</t>
  </si>
  <si>
    <t>973046161</t>
  </si>
  <si>
    <t>Vysekání kapes ve zdivu z betonu pro špalíky a krabice do 100x100x50 mm</t>
  </si>
  <si>
    <t>974049121</t>
  </si>
  <si>
    <t>Vysekání rýh v betonových zdech hl do 30 mm š do 30 mm</t>
  </si>
  <si>
    <t>974049122</t>
  </si>
  <si>
    <t>Vysekání rýh v betonových zdech hl do 30 mm š do 70 mm</t>
  </si>
  <si>
    <t>974049133</t>
  </si>
  <si>
    <t>Vysekání rýh v betonových zdech hl do 50 mm š do 100 mm</t>
  </si>
  <si>
    <t>974049221</t>
  </si>
  <si>
    <t>Vysekání rýh v betonových zdech u stropu hl do 30 mm š do 30 mm</t>
  </si>
  <si>
    <t>014</t>
  </si>
  <si>
    <t>Budovy a haly – opravy a údržba</t>
  </si>
  <si>
    <t>C01</t>
  </si>
  <si>
    <t>Opravy a údržba stavebních objektů</t>
  </si>
  <si>
    <t>611135101</t>
  </si>
  <si>
    <t>Hrubá výplň rýh ve stropech maltou jakékoli šířky rýhy</t>
  </si>
  <si>
    <t>612135101</t>
  </si>
  <si>
    <t>Hrubá výplň rýh ve stěnách maltou jakékoli šířky rýhy</t>
  </si>
  <si>
    <t>611325121</t>
  </si>
  <si>
    <t>Vápenocementová štuková omítka rýh ve stropech šířky do 150 mm</t>
  </si>
  <si>
    <t>612325121</t>
  </si>
  <si>
    <t>Vápenocementová štuková omítka rýh ve stěnách šířky do 150 mm</t>
  </si>
  <si>
    <t xml:space="preserve">Elektroinstalace - silnoproud   </t>
  </si>
  <si>
    <t>A00</t>
  </si>
  <si>
    <t>Ostatní</t>
  </si>
  <si>
    <t>Pol1</t>
  </si>
  <si>
    <t>Podružný a spojovací materiál</t>
  </si>
  <si>
    <t>%</t>
  </si>
  <si>
    <t>A01</t>
  </si>
  <si>
    <t>Trubky, lišty, hadice, kanály, krabice</t>
  </si>
  <si>
    <t>741110042</t>
  </si>
  <si>
    <t>Montáž trubka plastová ohebná D přes 23 do 35 mm uložená pevně</t>
  </si>
  <si>
    <t>34571074</t>
  </si>
  <si>
    <t>trubka elektroinstalační ohebná z PVC (EN) 2332</t>
  </si>
  <si>
    <t>741112001</t>
  </si>
  <si>
    <t>Montáž krabice zapuštěná plastová kruhová s víčkem</t>
  </si>
  <si>
    <t>34571521</t>
  </si>
  <si>
    <t>krabice univerzální rozvodná z PH s víčkem a svorkovnicí D 73,5mmx43mm</t>
  </si>
  <si>
    <t>A02</t>
  </si>
  <si>
    <t>Izolované vodiče, šňůry a kabely měděné</t>
  </si>
  <si>
    <t>741120001</t>
  </si>
  <si>
    <t>Montáž vodič Cu izolovaný plný a laněný žíla 0,35-6 mm2 pod omítku (CY)</t>
  </si>
  <si>
    <t>34140825</t>
  </si>
  <si>
    <t>vodič propojovací jádro Cu plné izolace PVC 450/750V (H07V-U) 1x4mm2</t>
  </si>
  <si>
    <t>741120003</t>
  </si>
  <si>
    <t>Montáž vodič Cu izolovaný plný a laněný žíla 10-16 mm2 pod omítku (CY)</t>
  </si>
  <si>
    <t>34141040</t>
  </si>
  <si>
    <t>vodič propojovací jádro Cu plné izolace PVC 450/750V (H07V-U) 1x10mm2</t>
  </si>
  <si>
    <t>741122015</t>
  </si>
  <si>
    <t>Montáž kabel Cu bez ukončení uložený pod omítku plný kulatý 3x 1,5 mm2 (CYKY)</t>
  </si>
  <si>
    <t>34111030</t>
  </si>
  <si>
    <t>kabel instalační jádro Cu plné izolace PVC plášť PVC 450/750V (CYKY) 3x1,5mm2</t>
  </si>
  <si>
    <t>741122016</t>
  </si>
  <si>
    <t>Montáž kabel Cu bez ukončení uložený pod omítku plný kulatý 3x 2,5 až 6 mm2 (CYKY)</t>
  </si>
  <si>
    <t>34111036</t>
  </si>
  <si>
    <t>kabel instalační jádro Cu plné izolace PVC plášť PVC 450/750V (CYKY) 3x2,5mm2</t>
  </si>
  <si>
    <t>741122031</t>
  </si>
  <si>
    <t>Montáž kabel Cu bez ukončení uložený pod omítku plný kulatý 5x 1,5 až 2,5 mm2 (CYKY)</t>
  </si>
  <si>
    <t>34111094</t>
  </si>
  <si>
    <t>kabel instalační jádro Cu plné izolace PVC plášť PVC 450/750V (CYKY) 5x2,5mm2</t>
  </si>
  <si>
    <t>741122032</t>
  </si>
  <si>
    <t>Montáž kabel Cu bez ukončení uložený pod omítku plný kulatý 5x 4 až 6 mm2 (CYKY)</t>
  </si>
  <si>
    <t>34111098</t>
  </si>
  <si>
    <t>kabel instalační jádro Cu plné izolace PVC plášť PVC 450/750V (CYKY) 5x4mm2</t>
  </si>
  <si>
    <t>A04</t>
  </si>
  <si>
    <t>Ukončení a propojení vodičů, kabelů - montáž</t>
  </si>
  <si>
    <t>741130001</t>
  </si>
  <si>
    <t>Ukončení vodič izolovaný do 2,5 mm2 v rozváděči nebo na přístroji</t>
  </si>
  <si>
    <t>741130003</t>
  </si>
  <si>
    <t>Ukončení vodič izolovaný do 4 mm2 v rozváděči nebo na přístroji</t>
  </si>
  <si>
    <t>741130005</t>
  </si>
  <si>
    <t>Ukončení vodič izolovaný do 10 mm2 v rozváděči nebo na přístroji</t>
  </si>
  <si>
    <t>74</t>
  </si>
  <si>
    <t>A05</t>
  </si>
  <si>
    <t>Rozvaděče, rozvodné skříně, desky, svorkovnice - montáž</t>
  </si>
  <si>
    <t>741210001</t>
  </si>
  <si>
    <t>Montáž rozvodnice oceloplechová nebo plastová běžná do 20 kg (bez připojení)</t>
  </si>
  <si>
    <t>76</t>
  </si>
  <si>
    <t>741320161</t>
  </si>
  <si>
    <t>Montáž jistič třípólový nn do 25 A bez krytu</t>
  </si>
  <si>
    <t>78</t>
  </si>
  <si>
    <t>R-položka</t>
  </si>
  <si>
    <t>Jistič 6kA, 3-pólový, 25A, char. C</t>
  </si>
  <si>
    <t>80</t>
  </si>
  <si>
    <t>A06</t>
  </si>
  <si>
    <t>Spínače a zásuvky - montáž a materiál</t>
  </si>
  <si>
    <t>741310101</t>
  </si>
  <si>
    <t>Montáž spínač (polo)zapuštěný bezšroubové připojení, řazení 1 (vypínač)</t>
  </si>
  <si>
    <t>82</t>
  </si>
  <si>
    <t>34535515</t>
  </si>
  <si>
    <t>spínač jednopólový 10A bílý, slonová kost</t>
  </si>
  <si>
    <t>84</t>
  </si>
  <si>
    <t>741310121</t>
  </si>
  <si>
    <t>Montáž spínač (polo)zapuštěný bezšroubové připojení, řazení 5 (dvojitý)</t>
  </si>
  <si>
    <t>86</t>
  </si>
  <si>
    <t>34535575</t>
  </si>
  <si>
    <t>spínač řazení 5 10A bílý, slonová kost</t>
  </si>
  <si>
    <t>88</t>
  </si>
  <si>
    <t>741313001</t>
  </si>
  <si>
    <t>Montáž zásuvka (polo)zapuštěná bezšroubové připojení 2P+PE se zapojením vodičů</t>
  </si>
  <si>
    <t>90</t>
  </si>
  <si>
    <t>34555202</t>
  </si>
  <si>
    <t>zásuvka zápustná jednonásobná chráněná, šroubové svorky</t>
  </si>
  <si>
    <t>92</t>
  </si>
  <si>
    <t>741313003</t>
  </si>
  <si>
    <t>Montáž zásuvka (polo)zapuštěná bezšroubové připojení 2x(2P+PE) dvojnásobná</t>
  </si>
  <si>
    <t>94</t>
  </si>
  <si>
    <t>34555238</t>
  </si>
  <si>
    <t>zásuvka zápustná dvojnásobná, šroubové svorky</t>
  </si>
  <si>
    <t>96</t>
  </si>
  <si>
    <t>741311005</t>
  </si>
  <si>
    <t>Montáž spínač senzorový (čidlo pohybu) nástěnný v.&gt;1,8m a stropní, zapojení a seřízení</t>
  </si>
  <si>
    <t>98</t>
  </si>
  <si>
    <t>40461058</t>
  </si>
  <si>
    <t>Spínač senzor pohybový a prezenční stropní, relé, regul. citlivosti</t>
  </si>
  <si>
    <t>100</t>
  </si>
  <si>
    <t>741330731</t>
  </si>
  <si>
    <t>Montáž relé pomocné ventilátorové</t>
  </si>
  <si>
    <t>102</t>
  </si>
  <si>
    <t>R-položka.1</t>
  </si>
  <si>
    <t>relé časové elektronické multifunkční pod vypínač 230V, 8A (SMR-H)</t>
  </si>
  <si>
    <t>104</t>
  </si>
  <si>
    <t>741313052</t>
  </si>
  <si>
    <t>Montáž zásuvka nástěnná šroubové připojení 3P+N+PE se zapojením vodičů</t>
  </si>
  <si>
    <t>106</t>
  </si>
  <si>
    <t>35811472</t>
  </si>
  <si>
    <t>zásuvka nástěnná průmyslová 16A - 5pól, řazení 3P+N+PE IP44, šroubové svorky</t>
  </si>
  <si>
    <t>108</t>
  </si>
  <si>
    <t>A10</t>
  </si>
  <si>
    <t>Svítidla a osvětlovací zařízení</t>
  </si>
  <si>
    <t>741372061</t>
  </si>
  <si>
    <t>Montáž svítidlo LED bytové přisazené stropní panelové do 0,09 m2</t>
  </si>
  <si>
    <t>110</t>
  </si>
  <si>
    <t>R-položka A1</t>
  </si>
  <si>
    <t>LED SVÍTIDLO přisaz. kruh. ø285mm, opálový PMMA difuzor, IP44, 20W, 2000lm, 4000°K</t>
  </si>
  <si>
    <t>112</t>
  </si>
  <si>
    <t>R-položka A2</t>
  </si>
  <si>
    <t>LED SVÍTIDLO přisaz. kruh. ø375mm, opálový PMMA difuzor, IP44, 27W, 2700lm, 4000°K</t>
  </si>
  <si>
    <t>114</t>
  </si>
  <si>
    <t>741372062</t>
  </si>
  <si>
    <t>Montáž svítidlo LED bytové přisazené stropní panelové do 0,36 m2</t>
  </si>
  <si>
    <t>116</t>
  </si>
  <si>
    <t>R-položka A3</t>
  </si>
  <si>
    <t>LED SVÍTIDLO přisaz. kruh. ø480mm, opálový PMMA difuzor, IP44, 44W, 4600lm, 4000°K</t>
  </si>
  <si>
    <t>118</t>
  </si>
  <si>
    <t>R-položka B</t>
  </si>
  <si>
    <t>LED SVÍTIDLO přisaz. lineární d. 1275mm, opálový PC difuzor, 38W, 5570lm, 4000°K</t>
  </si>
  <si>
    <t>120</t>
  </si>
  <si>
    <t>A11</t>
  </si>
  <si>
    <t>Uzemnění a hromosvod</t>
  </si>
  <si>
    <t>741420031</t>
  </si>
  <si>
    <t>Montáž svorka hromosvodná na potrubí D do 200 mm se zhotovením</t>
  </si>
  <si>
    <t>122</t>
  </si>
  <si>
    <t>35442043</t>
  </si>
  <si>
    <t>svorka uzemnění nerez na vodovodní potrubí a okapové roury</t>
  </si>
  <si>
    <t>124</t>
  </si>
  <si>
    <t>D2</t>
  </si>
  <si>
    <t>Subdodávka: Podružná rozvodnice RP</t>
  </si>
  <si>
    <t>Pol2</t>
  </si>
  <si>
    <t>126</t>
  </si>
  <si>
    <t>D3</t>
  </si>
  <si>
    <t>Izolované vodiče, šňůry a kabely měděné - montáž a materiál</t>
  </si>
  <si>
    <t>741120401</t>
  </si>
  <si>
    <t>Montáž vodič Cu izolovaný drátovací plný/laněný  žíla 0,35-6 mm2 v rozváděči (CY)</t>
  </si>
  <si>
    <t>128</t>
  </si>
  <si>
    <t>34140841</t>
  </si>
  <si>
    <t>vodič izolovaný s Cu jádrem 2,50mm2 (H07V-R)</t>
  </si>
  <si>
    <t>130</t>
  </si>
  <si>
    <t>34140842</t>
  </si>
  <si>
    <t>vodič izolovaný s Cu jádrem 4mm2 (H07V-R)</t>
  </si>
  <si>
    <t>132</t>
  </si>
  <si>
    <t>741120403</t>
  </si>
  <si>
    <t>Montáž vodič Cu izolovaný drátovací plný/laněný žíla 10-16 mm2 v rozváděči (CY)</t>
  </si>
  <si>
    <t>134</t>
  </si>
  <si>
    <t>34140846</t>
  </si>
  <si>
    <t>vodič izolovaný s Cu jádrem 10mm2 (H07V-R)</t>
  </si>
  <si>
    <t>136</t>
  </si>
  <si>
    <t>138</t>
  </si>
  <si>
    <t>140</t>
  </si>
  <si>
    <t>142</t>
  </si>
  <si>
    <t>35713104</t>
  </si>
  <si>
    <t>rozvodnice nástěnná, neprůhledné dveře, 3 řady, šířka 14 modulárních jednotek</t>
  </si>
  <si>
    <t>144</t>
  </si>
  <si>
    <t>741231014</t>
  </si>
  <si>
    <t>Montáž svorkovnice do rozvaděčů - nulová</t>
  </si>
  <si>
    <t>146</t>
  </si>
  <si>
    <t>R-položka.2</t>
  </si>
  <si>
    <t>Hřebenová přípojnice 3-fázová 12 modulů</t>
  </si>
  <si>
    <t>148</t>
  </si>
  <si>
    <t>A07</t>
  </si>
  <si>
    <t>Jistící zařízení - montáž</t>
  </si>
  <si>
    <t>75</t>
  </si>
  <si>
    <t>741312531</t>
  </si>
  <si>
    <t>Montáž odpínače kompaktního třípólového do 750 V do 63 A bez zapojení vodičů</t>
  </si>
  <si>
    <t>150</t>
  </si>
  <si>
    <t>R-položka.3</t>
  </si>
  <si>
    <t>Spínač modulový 3-pólový 25A</t>
  </si>
  <si>
    <t>152</t>
  </si>
  <si>
    <t>77</t>
  </si>
  <si>
    <t>741320101</t>
  </si>
  <si>
    <t>Montáž jistič jednopólový nn do 25 A bez krytu</t>
  </si>
  <si>
    <t>154</t>
  </si>
  <si>
    <t>R-položka.4</t>
  </si>
  <si>
    <t>Jistič 6kA, 1-pólový, 10A, char. B</t>
  </si>
  <si>
    <t>156</t>
  </si>
  <si>
    <t>79</t>
  </si>
  <si>
    <t>R-položka.5</t>
  </si>
  <si>
    <t>Jistič 6kA, 1-pólový, 16A, char. B</t>
  </si>
  <si>
    <t>158</t>
  </si>
  <si>
    <t>160</t>
  </si>
  <si>
    <t>81</t>
  </si>
  <si>
    <t>R-položka.6</t>
  </si>
  <si>
    <t>Jistič 6kA, 3-pólový, 16A, char. B</t>
  </si>
  <si>
    <t>162</t>
  </si>
  <si>
    <t>741321031</t>
  </si>
  <si>
    <t>Montáž proudových chráničů čtyřpólových nn do 25 A bez krytu</t>
  </si>
  <si>
    <t>164</t>
  </si>
  <si>
    <t>83</t>
  </si>
  <si>
    <t>R-položka.7</t>
  </si>
  <si>
    <t>chránič proudový 4-pólový 25A vybavovacího proudu 0,03A, tř. AC</t>
  </si>
  <si>
    <t>166</t>
  </si>
  <si>
    <t>741322021</t>
  </si>
  <si>
    <t>Montáž svodiče bleskových proudů nn typ 1 čtyřpólových impulzní proud do 35 kA</t>
  </si>
  <si>
    <t>168</t>
  </si>
  <si>
    <t>85</t>
  </si>
  <si>
    <t>35883429</t>
  </si>
  <si>
    <t>svodič bleskových proudů B+C, 4x 12,5kA, 230V výměnné moduly</t>
  </si>
  <si>
    <t>170</t>
  </si>
  <si>
    <t>D4</t>
  </si>
  <si>
    <t>HZS-007</t>
  </si>
  <si>
    <t>HZS profesí PSV dokumentace elektrických zařízení NN do 63A (elektrikář odborný)</t>
  </si>
  <si>
    <t>172</t>
  </si>
  <si>
    <t>87</t>
  </si>
  <si>
    <t>HZS-007.1</t>
  </si>
  <si>
    <t>HZS profesí PSV ověření elektrických zařízení NN do 63A (elektrikář odborný)</t>
  </si>
  <si>
    <t>174</t>
  </si>
  <si>
    <t>ZTI - Zdravotně-technické instalace a VZT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</si>
  <si>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</si>
  <si>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</si>
  <si>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</si>
  <si>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751 - Vzduchotechnika</t>
  </si>
  <si>
    <t>9710403ZT</t>
  </si>
  <si>
    <t>Stavební přípomoci pro VZT a ZTI - vybourání otvorů a rýh pro rozvody - vč. odvozu suti na skládku a následného zapravení</t>
  </si>
  <si>
    <t>Kč</t>
  </si>
  <si>
    <t>-1881348575</t>
  </si>
  <si>
    <t>721</t>
  </si>
  <si>
    <t>Zdravotechnika - vnitřní kanalizace</t>
  </si>
  <si>
    <t>721174042</t>
  </si>
  <si>
    <t>Potrubí kanalizační z PP připojovací DN 40</t>
  </si>
  <si>
    <t>2061229511</t>
  </si>
  <si>
    <t>721174043</t>
  </si>
  <si>
    <t>Potrubí kanalizační z PP připojovací DN 50</t>
  </si>
  <si>
    <t>-1011650195</t>
  </si>
  <si>
    <t>721174045</t>
  </si>
  <si>
    <t>Potrubí kanalizační z PP připojovací DN 110</t>
  </si>
  <si>
    <t>1489018994</t>
  </si>
  <si>
    <t>721212125</t>
  </si>
  <si>
    <t>Odtokový sprchový žlab délky 900 mm s krycím roštem a zápachovou uzávěrkou</t>
  </si>
  <si>
    <t>1556504393</t>
  </si>
  <si>
    <t>721212127</t>
  </si>
  <si>
    <t>Odtokový sprchový žlab délky 1000 mm s krycím roštem a zápachovou uzávěrkou</t>
  </si>
  <si>
    <t>-644766755</t>
  </si>
  <si>
    <t>721290111</t>
  </si>
  <si>
    <t>Zkouška těsnosti potrubí kanalizace vodou DN do 125</t>
  </si>
  <si>
    <t>1958798683</t>
  </si>
  <si>
    <t>5+6+1,5</t>
  </si>
  <si>
    <t>998721101</t>
  </si>
  <si>
    <t>Přesun hmot tonážní pro vnitřní kanalizace v objektech v do 6 m</t>
  </si>
  <si>
    <t>1806115458</t>
  </si>
  <si>
    <t>722</t>
  </si>
  <si>
    <t>Zdravotechnika - vnitřní vodovod</t>
  </si>
  <si>
    <t>722174002</t>
  </si>
  <si>
    <t>Potrubí vodovodní plastové PPR svar polyfúze PN 16 D 20x2,8 mm</t>
  </si>
  <si>
    <t>736400854</t>
  </si>
  <si>
    <t>722174003</t>
  </si>
  <si>
    <t>Potrubí vodovodní plastové PPR svar polyfúze PN 16 D 25x3,5 mm</t>
  </si>
  <si>
    <t>-2098803998</t>
  </si>
  <si>
    <t>722181221</t>
  </si>
  <si>
    <t>Ochrana vodovodního potrubí přilepenými termoizolačními trubicemi z PE tl přes 6 do 9 mm DN do 22 mm</t>
  </si>
  <si>
    <t>-375830951</t>
  </si>
  <si>
    <t>722290215</t>
  </si>
  <si>
    <t>Zkouška těsnosti vodovodního potrubí hrdlového nebo přírubového DN do 100</t>
  </si>
  <si>
    <t>-1370409131</t>
  </si>
  <si>
    <t>15+28</t>
  </si>
  <si>
    <t>722290234</t>
  </si>
  <si>
    <t>Proplach a dezinfekce vodovodního potrubí DN do 80</t>
  </si>
  <si>
    <t>-1813301767</t>
  </si>
  <si>
    <t>998722101</t>
  </si>
  <si>
    <t>Přesun hmot tonážní pro vnitřní vodovod v objektech v do 6 m</t>
  </si>
  <si>
    <t>-1972425399</t>
  </si>
  <si>
    <t>72511202R</t>
  </si>
  <si>
    <t>Klozet keramický závěsný na nosné stěny s hlubokým splachováním odpad vodorovný - dětské</t>
  </si>
  <si>
    <t>-1913084778</t>
  </si>
  <si>
    <t>"dětské WC" 8</t>
  </si>
  <si>
    <t>725112022</t>
  </si>
  <si>
    <t>Klozet keramický závěsný na nosné stěny s hlubokým splachováním odpad vodorovný</t>
  </si>
  <si>
    <t>1524860957</t>
  </si>
  <si>
    <t>725121502</t>
  </si>
  <si>
    <t>Pisoárový záchodek keramický bez splachovací nádrže bez odsávání a s otvorem pro ventil</t>
  </si>
  <si>
    <t>299759894</t>
  </si>
  <si>
    <t>725211603</t>
  </si>
  <si>
    <t>Umyvadlo keramické bílé šířky 600 mm bez krytu na sifon připevněné na stěnu šrouby</t>
  </si>
  <si>
    <t>-402076964</t>
  </si>
  <si>
    <t>725211703</t>
  </si>
  <si>
    <t>Umývátko keramické bílé stěnové šířky 450 mm připevněné na stěnu šrouby</t>
  </si>
  <si>
    <t>-730576450</t>
  </si>
  <si>
    <t>72524490R</t>
  </si>
  <si>
    <t>Sedátko do sprchy sklopné</t>
  </si>
  <si>
    <t>1262596619</t>
  </si>
  <si>
    <t>725813111</t>
  </si>
  <si>
    <t>Ventil rohový bez připojovací trubičky nebo flexi hadičky G 1/2"</t>
  </si>
  <si>
    <t>-460756866</t>
  </si>
  <si>
    <t>725822613</t>
  </si>
  <si>
    <t>Baterie umyvadlová stojánková páková s výpustí</t>
  </si>
  <si>
    <t>1556035637</t>
  </si>
  <si>
    <t>725841332</t>
  </si>
  <si>
    <t>Baterie sprchová podomítková s přepínačem a pohyblivým držákem</t>
  </si>
  <si>
    <t>-347650189</t>
  </si>
  <si>
    <t>998725101</t>
  </si>
  <si>
    <t>Přesun hmot tonážní pro zařizovací předměty v objektech v do 6 m</t>
  </si>
  <si>
    <t>-1183383816</t>
  </si>
  <si>
    <t>726</t>
  </si>
  <si>
    <t>Zdravotechnika - předstěnové instalace</t>
  </si>
  <si>
    <t>726111031</t>
  </si>
  <si>
    <t>Instalační předstěna pro klozet s ovládáním zepředu v 1080 mm závěsný do masivní zděné kce</t>
  </si>
  <si>
    <t>-801723524</t>
  </si>
  <si>
    <t>8+2</t>
  </si>
  <si>
    <t>998726111</t>
  </si>
  <si>
    <t>Přesun hmot tonážní pro instalační prefabrikáty v objektech v do 6 m</t>
  </si>
  <si>
    <t>-855897972</t>
  </si>
  <si>
    <t>751</t>
  </si>
  <si>
    <t>Vzduchotechnika</t>
  </si>
  <si>
    <t>751133011</t>
  </si>
  <si>
    <t>Montáž ventilátoru diagonálního nízkotlakého potrubního D do 100 mm</t>
  </si>
  <si>
    <t>138333316</t>
  </si>
  <si>
    <t>42914533</t>
  </si>
  <si>
    <t>ventilátor axiální diagonální potrubní plastový úsporný IP44 připojení D 100mm</t>
  </si>
  <si>
    <t>-598460853</t>
  </si>
  <si>
    <t>"dle specifikace v PD" 1</t>
  </si>
  <si>
    <t>751133012</t>
  </si>
  <si>
    <t>Montáž ventilátoru diagonálního nízkotlakého potrubního D přes 100 do 200 mm</t>
  </si>
  <si>
    <t>-1928274250</t>
  </si>
  <si>
    <t>42914536</t>
  </si>
  <si>
    <t>ventilátor axiální diagonální potrubní plastový úsporný IP44 připojení D 160mm</t>
  </si>
  <si>
    <t>-1391437897</t>
  </si>
  <si>
    <t>751322011</t>
  </si>
  <si>
    <t>Montáž talířového ventilu D do 100 mm</t>
  </si>
  <si>
    <t>12594283</t>
  </si>
  <si>
    <t>42972212</t>
  </si>
  <si>
    <t>ventil talířový pro odvod vzduchu kovový D 100mm</t>
  </si>
  <si>
    <t>-730235745</t>
  </si>
  <si>
    <t>751322012</t>
  </si>
  <si>
    <t>Montáž talířového ventilu D přes 100 do 200 mm</t>
  </si>
  <si>
    <t>317734460</t>
  </si>
  <si>
    <t>42972215</t>
  </si>
  <si>
    <t>ventil talířový pro odvod vzduchu kovový D 160mm</t>
  </si>
  <si>
    <t>-746096067</t>
  </si>
  <si>
    <t>751510041</t>
  </si>
  <si>
    <t>Vzduchotechnické potrubí z pozinkovaného plechu kruhové spirálně vinutá trouba bez příruby D do 100 mm</t>
  </si>
  <si>
    <t>-1671220872</t>
  </si>
  <si>
    <t>751510042</t>
  </si>
  <si>
    <t>Vzduchotechnické potrubí z pozinkovaného plechu kruhové spirálně vinutá trouba bez příruby D přes 100 do 200 mm</t>
  </si>
  <si>
    <t>-251804404</t>
  </si>
  <si>
    <t>998751101</t>
  </si>
  <si>
    <t>Přesun hmot tonážní pro vzduchotechniku v objektech výšky do 12 m</t>
  </si>
  <si>
    <t>-350520985</t>
  </si>
  <si>
    <t>781491021</t>
  </si>
  <si>
    <t>Montáž zrcadel plochy do 1 m2 lepených silikonovým tmelem na keramický obklad</t>
  </si>
  <si>
    <t>1942445376</t>
  </si>
  <si>
    <t>0,4*0,8</t>
  </si>
  <si>
    <t>63465124</t>
  </si>
  <si>
    <t>zrcadlo nemontované čiré tl 4mm max rozměr 3210x2250mm</t>
  </si>
  <si>
    <t>428270464</t>
  </si>
  <si>
    <t>0,32*1,1 'Přepočtené koeficientem množství</t>
  </si>
  <si>
    <t>-982604241</t>
  </si>
  <si>
    <t>VRN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</si>
  <si>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</si>
  <si>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</si>
  <si>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</si>
  <si>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>Vedlejší rozpočtové náklady</t>
  </si>
  <si>
    <t>VRN3</t>
  </si>
  <si>
    <t>Zařízení staveniště</t>
  </si>
  <si>
    <t>030001000</t>
  </si>
  <si>
    <t>1024</t>
  </si>
  <si>
    <t>1513068432</t>
  </si>
  <si>
    <t>"včetně případného záboru veřejného prostranství" 1</t>
  </si>
  <si>
    <t>VRN7</t>
  </si>
  <si>
    <t>Provozní vlivy</t>
  </si>
  <si>
    <t>070001000</t>
  </si>
  <si>
    <t>401471548</t>
  </si>
  <si>
    <t>"provoz školy" 1</t>
  </si>
  <si>
    <t>SEZNAM FIGUR</t>
  </si>
  <si>
    <t>Výměra</t>
  </si>
  <si>
    <t xml:space="preserve"> ARS</t>
  </si>
  <si>
    <t>Použití figury:</t>
  </si>
  <si>
    <t>Elektrotechnická zařízení</t>
  </si>
  <si>
    <t>EL - Elektrotechnická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</si>
</sst>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4" fontId="20" fillId="0" borderId="21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" fontId="34" fillId="0" borderId="21" xfId="0" applyNumberFormat="1" applyFont="1" applyBorder="1" applyAlignment="1" applyProtection="1">
      <alignment vertical="center"/>
      <protection locked="0"/>
    </xf>
    <xf numFmtId="0" fontId="35" fillId="0" borderId="2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6" fillId="0" borderId="21" xfId="0" applyFont="1" applyBorder="1" applyAlignment="1" applyProtection="1">
      <alignment horizontal="left" vertical="center"/>
      <protection locked="0"/>
    </xf>
    <xf numFmtId="167" fontId="36" fillId="0" borderId="15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6" fillId="0" borderId="13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3" fillId="4" borderId="0" xfId="0" applyFont="1" applyFill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4" fontId="22" fillId="0" borderId="0" xfId="0" applyNumberFormat="1" applyFont="1" applyProtection="1">
      <protection locked="0"/>
    </xf>
    <xf numFmtId="0" fontId="0" fillId="0" borderId="16" xfId="0" applyBorder="1" applyAlignment="1" applyProtection="1">
      <alignment vertical="center"/>
      <protection locked="0"/>
    </xf>
    <xf numFmtId="166" fontId="31" fillId="0" borderId="10" xfId="0" applyNumberFormat="1" applyFont="1" applyBorder="1" applyProtection="1">
      <protection locked="0"/>
    </xf>
    <xf numFmtId="166" fontId="31" fillId="0" borderId="11" xfId="0" applyNumberFormat="1" applyFont="1" applyBorder="1" applyProtection="1">
      <protection locked="0"/>
    </xf>
    <xf numFmtId="4" fontId="32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Protection="1">
      <protection locked="0"/>
    </xf>
    <xf numFmtId="0" fontId="9" fillId="0" borderId="17" xfId="0" applyFont="1" applyBorder="1" applyProtection="1">
      <protection locked="0"/>
    </xf>
    <xf numFmtId="166" fontId="9" fillId="0" borderId="0" xfId="0" applyNumberFormat="1" applyFont="1" applyProtection="1">
      <protection locked="0"/>
    </xf>
    <xf numFmtId="166" fontId="9" fillId="0" borderId="12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4" fontId="8" fillId="0" borderId="0" xfId="0" applyNumberFormat="1" applyFont="1" applyProtection="1"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66" fontId="21" fillId="0" borderId="0" xfId="0" applyNumberFormat="1" applyFont="1" applyAlignment="1" applyProtection="1">
      <alignment vertical="center"/>
      <protection locked="0"/>
    </xf>
    <xf numFmtId="166" fontId="21" fillId="0" borderId="12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Protection="1">
      <protection/>
    </xf>
    <xf numFmtId="0" fontId="8" fillId="0" borderId="0" xfId="0" applyFont="1" applyAlignment="1" applyProtection="1">
      <alignment horizontal="left"/>
      <protection/>
    </xf>
    <xf numFmtId="0" fontId="20" fillId="0" borderId="21" xfId="0" applyFont="1" applyBorder="1" applyAlignment="1" applyProtection="1">
      <alignment horizontal="center" vertical="center"/>
      <protection/>
    </xf>
    <xf numFmtId="49" fontId="20" fillId="0" borderId="21" xfId="0" applyNumberFormat="1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167" fontId="20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167" fontId="10" fillId="0" borderId="0" xfId="0" applyNumberFormat="1" applyFont="1" applyAlignment="1" applyProtection="1">
      <alignment vertical="center"/>
      <protection/>
    </xf>
    <xf numFmtId="0" fontId="35" fillId="0" borderId="3" xfId="0" applyFont="1" applyBorder="1" applyAlignment="1" applyProtection="1">
      <alignment vertical="center"/>
      <protection locked="0"/>
    </xf>
    <xf numFmtId="0" fontId="34" fillId="0" borderId="17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66" fontId="21" fillId="0" borderId="19" xfId="0" applyNumberFormat="1" applyFont="1" applyBorder="1" applyAlignment="1" applyProtection="1">
      <alignment vertical="center"/>
      <protection locked="0"/>
    </xf>
    <xf numFmtId="166" fontId="21" fillId="0" borderId="20" xfId="0" applyNumberFormat="1" applyFont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 horizontal="center" vertical="center"/>
      <protection/>
    </xf>
    <xf numFmtId="49" fontId="34" fillId="0" borderId="21" xfId="0" applyNumberFormat="1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167" fontId="34" fillId="0" borderId="21" xfId="0" applyNumberFormat="1" applyFont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0" fillId="3" borderId="13" xfId="0" applyFont="1" applyFill="1" applyBorder="1" applyAlignment="1" applyProtection="1">
      <alignment horizontal="center" vertical="center" wrapText="1"/>
      <protection/>
    </xf>
    <xf numFmtId="0" fontId="20" fillId="3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24">
      <selection activeCell="BE58" sqref="BE5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44:72" ht="36.95" customHeight="1">
      <c r="AR2" s="106" t="s">
        <v>5</v>
      </c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S2" s="8" t="s">
        <v>6</v>
      </c>
      <c r="BT2" s="8" t="s">
        <v>7</v>
      </c>
    </row>
    <row r="3" spans="2:72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8</v>
      </c>
    </row>
    <row r="4" spans="2:71" ht="24.95" customHeight="1">
      <c r="B4" s="11"/>
      <c r="D4" s="12" t="s">
        <v>9</v>
      </c>
      <c r="AR4" s="11"/>
      <c r="AS4" s="13" t="s">
        <v>10</v>
      </c>
      <c r="BS4" s="8" t="s">
        <v>11</v>
      </c>
    </row>
    <row r="5" spans="2:71" ht="12" customHeight="1">
      <c r="B5" s="11"/>
      <c r="D5" s="14" t="s">
        <v>12</v>
      </c>
      <c r="K5" s="99" t="s">
        <v>13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R5" s="11"/>
      <c r="BS5" s="8" t="s">
        <v>6</v>
      </c>
    </row>
    <row r="6" spans="2:71" ht="36.95" customHeight="1">
      <c r="B6" s="11"/>
      <c r="D6" s="16" t="s">
        <v>14</v>
      </c>
      <c r="K6" s="101" t="s">
        <v>15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R6" s="11"/>
      <c r="BS6" s="8" t="s">
        <v>6</v>
      </c>
    </row>
    <row r="7" spans="2:71" ht="12" customHeight="1">
      <c r="B7" s="11"/>
      <c r="D7" s="17" t="s">
        <v>16</v>
      </c>
      <c r="K7" s="15" t="s">
        <v>1</v>
      </c>
      <c r="AK7" s="17" t="s">
        <v>17</v>
      </c>
      <c r="AN7" s="15" t="s">
        <v>1</v>
      </c>
      <c r="AR7" s="11"/>
      <c r="BS7" s="8" t="s">
        <v>6</v>
      </c>
    </row>
    <row r="8" spans="2:71" ht="12" customHeight="1">
      <c r="B8" s="11"/>
      <c r="D8" s="17" t="s">
        <v>18</v>
      </c>
      <c r="K8" s="15" t="s">
        <v>19</v>
      </c>
      <c r="AK8" s="17" t="s">
        <v>20</v>
      </c>
      <c r="AN8" s="15" t="s">
        <v>21</v>
      </c>
      <c r="AR8" s="11"/>
      <c r="BS8" s="8" t="s">
        <v>6</v>
      </c>
    </row>
    <row r="9" spans="2:71" ht="14.45" customHeight="1">
      <c r="B9" s="11"/>
      <c r="AR9" s="11"/>
      <c r="BS9" s="8" t="s">
        <v>6</v>
      </c>
    </row>
    <row r="10" spans="2:71" ht="12" customHeight="1">
      <c r="B10" s="11"/>
      <c r="D10" s="17" t="s">
        <v>22</v>
      </c>
      <c r="AK10" s="17" t="s">
        <v>23</v>
      </c>
      <c r="AN10" s="15" t="s">
        <v>1</v>
      </c>
      <c r="AR10" s="11"/>
      <c r="BS10" s="8" t="s">
        <v>6</v>
      </c>
    </row>
    <row r="11" spans="2:71" ht="18.4" customHeight="1">
      <c r="B11" s="11"/>
      <c r="E11" s="15" t="s">
        <v>24</v>
      </c>
      <c r="AK11" s="17" t="s">
        <v>25</v>
      </c>
      <c r="AN11" s="15" t="s">
        <v>1</v>
      </c>
      <c r="AR11" s="11"/>
      <c r="BS11" s="8" t="s">
        <v>6</v>
      </c>
    </row>
    <row r="12" spans="2:71" ht="6.95" customHeight="1">
      <c r="B12" s="11"/>
      <c r="AR12" s="11"/>
      <c r="BS12" s="8" t="s">
        <v>6</v>
      </c>
    </row>
    <row r="13" spans="2:71" ht="12" customHeight="1">
      <c r="B13" s="11"/>
      <c r="D13" s="17" t="s">
        <v>26</v>
      </c>
      <c r="AK13" s="17" t="s">
        <v>23</v>
      </c>
      <c r="AN13" s="15" t="s">
        <v>1</v>
      </c>
      <c r="AR13" s="11"/>
      <c r="BS13" s="8" t="s">
        <v>6</v>
      </c>
    </row>
    <row r="14" spans="2:71" ht="12.75">
      <c r="B14" s="11"/>
      <c r="E14" s="15" t="s">
        <v>27</v>
      </c>
      <c r="AK14" s="17" t="s">
        <v>25</v>
      </c>
      <c r="AN14" s="15" t="s">
        <v>1</v>
      </c>
      <c r="AR14" s="11"/>
      <c r="BS14" s="8" t="s">
        <v>6</v>
      </c>
    </row>
    <row r="15" spans="2:71" ht="6.95" customHeight="1">
      <c r="B15" s="11"/>
      <c r="AR15" s="11"/>
      <c r="BS15" s="8" t="s">
        <v>3</v>
      </c>
    </row>
    <row r="16" spans="2:71" ht="12" customHeight="1">
      <c r="B16" s="11"/>
      <c r="D16" s="17" t="s">
        <v>28</v>
      </c>
      <c r="AK16" s="17" t="s">
        <v>23</v>
      </c>
      <c r="AN16" s="15" t="s">
        <v>1</v>
      </c>
      <c r="AR16" s="11"/>
      <c r="BS16" s="8" t="s">
        <v>3</v>
      </c>
    </row>
    <row r="17" spans="2:71" ht="18.4" customHeight="1">
      <c r="B17" s="11"/>
      <c r="E17" s="15" t="s">
        <v>29</v>
      </c>
      <c r="AK17" s="17" t="s">
        <v>25</v>
      </c>
      <c r="AN17" s="15" t="s">
        <v>1</v>
      </c>
      <c r="AR17" s="11"/>
      <c r="BS17" s="8" t="s">
        <v>30</v>
      </c>
    </row>
    <row r="18" spans="2:71" ht="6.95" customHeight="1">
      <c r="B18" s="11"/>
      <c r="AR18" s="11"/>
      <c r="BS18" s="8" t="s">
        <v>6</v>
      </c>
    </row>
    <row r="19" spans="2:71" ht="12" customHeight="1">
      <c r="B19" s="11"/>
      <c r="D19" s="17" t="s">
        <v>31</v>
      </c>
      <c r="AK19" s="17" t="s">
        <v>23</v>
      </c>
      <c r="AN19" s="15" t="s">
        <v>1</v>
      </c>
      <c r="AR19" s="11"/>
      <c r="BS19" s="8" t="s">
        <v>6</v>
      </c>
    </row>
    <row r="20" spans="2:71" ht="18.4" customHeight="1">
      <c r="B20" s="11"/>
      <c r="E20" s="15" t="s">
        <v>32</v>
      </c>
      <c r="AK20" s="17" t="s">
        <v>25</v>
      </c>
      <c r="AN20" s="15" t="s">
        <v>1</v>
      </c>
      <c r="AR20" s="11"/>
      <c r="BS20" s="8" t="s">
        <v>30</v>
      </c>
    </row>
    <row r="21" spans="2:44" ht="6.95" customHeight="1">
      <c r="B21" s="11"/>
      <c r="AR21" s="11"/>
    </row>
    <row r="22" spans="2:44" ht="12" customHeight="1">
      <c r="B22" s="11"/>
      <c r="D22" s="17" t="s">
        <v>33</v>
      </c>
      <c r="AR22" s="11"/>
    </row>
    <row r="23" spans="2:44" ht="16.5" customHeight="1">
      <c r="B23" s="11"/>
      <c r="E23" s="102" t="s">
        <v>1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R23" s="11"/>
    </row>
    <row r="24" spans="2:44" ht="6.95" customHeight="1">
      <c r="B24" s="11"/>
      <c r="AR24" s="11"/>
    </row>
    <row r="25" spans="2:44" ht="6.95" customHeight="1">
      <c r="B25" s="1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R25" s="11"/>
    </row>
    <row r="26" spans="2:44" s="1" customFormat="1" ht="25.9" customHeight="1">
      <c r="B26" s="19"/>
      <c r="D26" s="20" t="s">
        <v>34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03">
        <f>ROUND(AG94,2)</f>
        <v>0</v>
      </c>
      <c r="AL26" s="104"/>
      <c r="AM26" s="104"/>
      <c r="AN26" s="104"/>
      <c r="AO26" s="104"/>
      <c r="AR26" s="19"/>
    </row>
    <row r="27" spans="2:44" s="1" customFormat="1" ht="6.95" customHeight="1">
      <c r="B27" s="19"/>
      <c r="AR27" s="19"/>
    </row>
    <row r="28" spans="2:44" s="1" customFormat="1" ht="12.75">
      <c r="B28" s="19"/>
      <c r="L28" s="105" t="s">
        <v>35</v>
      </c>
      <c r="M28" s="105"/>
      <c r="N28" s="105"/>
      <c r="O28" s="105"/>
      <c r="P28" s="105"/>
      <c r="W28" s="105" t="s">
        <v>36</v>
      </c>
      <c r="X28" s="105"/>
      <c r="Y28" s="105"/>
      <c r="Z28" s="105"/>
      <c r="AA28" s="105"/>
      <c r="AB28" s="105"/>
      <c r="AC28" s="105"/>
      <c r="AD28" s="105"/>
      <c r="AE28" s="105"/>
      <c r="AK28" s="105" t="s">
        <v>37</v>
      </c>
      <c r="AL28" s="105"/>
      <c r="AM28" s="105"/>
      <c r="AN28" s="105"/>
      <c r="AO28" s="105"/>
      <c r="AR28" s="19"/>
    </row>
    <row r="29" spans="2:44" s="2" customFormat="1" ht="14.45" customHeight="1">
      <c r="B29" s="22"/>
      <c r="D29" s="17" t="s">
        <v>38</v>
      </c>
      <c r="F29" s="17" t="s">
        <v>39</v>
      </c>
      <c r="L29" s="96">
        <v>0.21</v>
      </c>
      <c r="M29" s="97"/>
      <c r="N29" s="97"/>
      <c r="O29" s="97"/>
      <c r="P29" s="97"/>
      <c r="W29" s="98">
        <f>ROUND(AZ94,2)</f>
        <v>0</v>
      </c>
      <c r="X29" s="97"/>
      <c r="Y29" s="97"/>
      <c r="Z29" s="97"/>
      <c r="AA29" s="97"/>
      <c r="AB29" s="97"/>
      <c r="AC29" s="97"/>
      <c r="AD29" s="97"/>
      <c r="AE29" s="97"/>
      <c r="AK29" s="98">
        <f>ROUND(AV94,2)</f>
        <v>0</v>
      </c>
      <c r="AL29" s="97"/>
      <c r="AM29" s="97"/>
      <c r="AN29" s="97"/>
      <c r="AO29" s="97"/>
      <c r="AR29" s="22"/>
    </row>
    <row r="30" spans="2:44" s="2" customFormat="1" ht="14.45" customHeight="1">
      <c r="B30" s="22"/>
      <c r="F30" s="17" t="s">
        <v>40</v>
      </c>
      <c r="L30" s="96">
        <v>0.15</v>
      </c>
      <c r="M30" s="97"/>
      <c r="N30" s="97"/>
      <c r="O30" s="97"/>
      <c r="P30" s="97"/>
      <c r="W30" s="98">
        <f>ROUND(BA94,2)</f>
        <v>0</v>
      </c>
      <c r="X30" s="97"/>
      <c r="Y30" s="97"/>
      <c r="Z30" s="97"/>
      <c r="AA30" s="97"/>
      <c r="AB30" s="97"/>
      <c r="AC30" s="97"/>
      <c r="AD30" s="97"/>
      <c r="AE30" s="97"/>
      <c r="AK30" s="98">
        <f>ROUND(AW94,2)</f>
        <v>0</v>
      </c>
      <c r="AL30" s="97"/>
      <c r="AM30" s="97"/>
      <c r="AN30" s="97"/>
      <c r="AO30" s="97"/>
      <c r="AR30" s="22"/>
    </row>
    <row r="31" spans="2:44" s="2" customFormat="1" ht="14.45" customHeight="1" hidden="1">
      <c r="B31" s="22"/>
      <c r="F31" s="17" t="s">
        <v>41</v>
      </c>
      <c r="L31" s="96">
        <v>0.21</v>
      </c>
      <c r="M31" s="97"/>
      <c r="N31" s="97"/>
      <c r="O31" s="97"/>
      <c r="P31" s="97"/>
      <c r="W31" s="98">
        <f>ROUND(BB94,2)</f>
        <v>0</v>
      </c>
      <c r="X31" s="97"/>
      <c r="Y31" s="97"/>
      <c r="Z31" s="97"/>
      <c r="AA31" s="97"/>
      <c r="AB31" s="97"/>
      <c r="AC31" s="97"/>
      <c r="AD31" s="97"/>
      <c r="AE31" s="97"/>
      <c r="AK31" s="98">
        <v>0</v>
      </c>
      <c r="AL31" s="97"/>
      <c r="AM31" s="97"/>
      <c r="AN31" s="97"/>
      <c r="AO31" s="97"/>
      <c r="AR31" s="22"/>
    </row>
    <row r="32" spans="2:44" s="2" customFormat="1" ht="14.45" customHeight="1" hidden="1">
      <c r="B32" s="22"/>
      <c r="F32" s="17" t="s">
        <v>42</v>
      </c>
      <c r="L32" s="96">
        <v>0.15</v>
      </c>
      <c r="M32" s="97"/>
      <c r="N32" s="97"/>
      <c r="O32" s="97"/>
      <c r="P32" s="97"/>
      <c r="W32" s="98">
        <f>ROUND(BC94,2)</f>
        <v>0</v>
      </c>
      <c r="X32" s="97"/>
      <c r="Y32" s="97"/>
      <c r="Z32" s="97"/>
      <c r="AA32" s="97"/>
      <c r="AB32" s="97"/>
      <c r="AC32" s="97"/>
      <c r="AD32" s="97"/>
      <c r="AE32" s="97"/>
      <c r="AK32" s="98">
        <v>0</v>
      </c>
      <c r="AL32" s="97"/>
      <c r="AM32" s="97"/>
      <c r="AN32" s="97"/>
      <c r="AO32" s="97"/>
      <c r="AR32" s="22"/>
    </row>
    <row r="33" spans="2:44" s="2" customFormat="1" ht="14.45" customHeight="1" hidden="1">
      <c r="B33" s="22"/>
      <c r="F33" s="17" t="s">
        <v>43</v>
      </c>
      <c r="L33" s="96">
        <v>0</v>
      </c>
      <c r="M33" s="97"/>
      <c r="N33" s="97"/>
      <c r="O33" s="97"/>
      <c r="P33" s="97"/>
      <c r="W33" s="98">
        <f>ROUND(BD94,2)</f>
        <v>0</v>
      </c>
      <c r="X33" s="97"/>
      <c r="Y33" s="97"/>
      <c r="Z33" s="97"/>
      <c r="AA33" s="97"/>
      <c r="AB33" s="97"/>
      <c r="AC33" s="97"/>
      <c r="AD33" s="97"/>
      <c r="AE33" s="97"/>
      <c r="AK33" s="98">
        <v>0</v>
      </c>
      <c r="AL33" s="97"/>
      <c r="AM33" s="97"/>
      <c r="AN33" s="97"/>
      <c r="AO33" s="97"/>
      <c r="AR33" s="22"/>
    </row>
    <row r="34" spans="2:44" s="1" customFormat="1" ht="6.95" customHeight="1">
      <c r="B34" s="19"/>
      <c r="AR34" s="19"/>
    </row>
    <row r="35" spans="2:44" s="1" customFormat="1" ht="25.9" customHeight="1">
      <c r="B35" s="19"/>
      <c r="C35" s="23"/>
      <c r="D35" s="24" t="s">
        <v>44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s">
        <v>45</v>
      </c>
      <c r="U35" s="25"/>
      <c r="V35" s="25"/>
      <c r="W35" s="25"/>
      <c r="X35" s="110" t="s">
        <v>46</v>
      </c>
      <c r="Y35" s="108"/>
      <c r="Z35" s="108"/>
      <c r="AA35" s="108"/>
      <c r="AB35" s="108"/>
      <c r="AC35" s="25"/>
      <c r="AD35" s="25"/>
      <c r="AE35" s="25"/>
      <c r="AF35" s="25"/>
      <c r="AG35" s="25"/>
      <c r="AH35" s="25"/>
      <c r="AI35" s="25"/>
      <c r="AJ35" s="25"/>
      <c r="AK35" s="107">
        <f>SUM(AK26:AK33)</f>
        <v>0</v>
      </c>
      <c r="AL35" s="108"/>
      <c r="AM35" s="108"/>
      <c r="AN35" s="108"/>
      <c r="AO35" s="109"/>
      <c r="AP35" s="23"/>
      <c r="AQ35" s="23"/>
      <c r="AR35" s="19"/>
    </row>
    <row r="36" spans="2:44" s="1" customFormat="1" ht="6.95" customHeight="1">
      <c r="B36" s="19"/>
      <c r="AR36" s="19"/>
    </row>
    <row r="37" spans="2:44" s="1" customFormat="1" ht="14.45" customHeight="1">
      <c r="B37" s="19"/>
      <c r="AR37" s="19"/>
    </row>
    <row r="38" spans="2:44" ht="14.45" customHeight="1">
      <c r="B38" s="11"/>
      <c r="AR38" s="11"/>
    </row>
    <row r="39" spans="2:44" ht="14.45" customHeight="1">
      <c r="B39" s="11"/>
      <c r="AR39" s="11"/>
    </row>
    <row r="40" spans="2:44" ht="14.45" customHeight="1">
      <c r="B40" s="11"/>
      <c r="AR40" s="11"/>
    </row>
    <row r="41" spans="2:44" ht="14.45" customHeight="1">
      <c r="B41" s="11"/>
      <c r="AR41" s="11"/>
    </row>
    <row r="42" spans="2:44" ht="14.45" customHeight="1">
      <c r="B42" s="11"/>
      <c r="AR42" s="11"/>
    </row>
    <row r="43" spans="2:44" ht="14.45" customHeight="1">
      <c r="B43" s="11"/>
      <c r="AR43" s="11"/>
    </row>
    <row r="44" spans="2:44" ht="14.45" customHeight="1">
      <c r="B44" s="11"/>
      <c r="AR44" s="11"/>
    </row>
    <row r="45" spans="2:44" ht="14.45" customHeight="1">
      <c r="B45" s="11"/>
      <c r="AR45" s="11"/>
    </row>
    <row r="46" spans="2:44" ht="14.45" customHeight="1">
      <c r="B46" s="11"/>
      <c r="AR46" s="11"/>
    </row>
    <row r="47" spans="2:44" ht="14.45" customHeight="1">
      <c r="B47" s="11"/>
      <c r="AR47" s="11"/>
    </row>
    <row r="48" spans="2:44" ht="14.45" customHeight="1">
      <c r="B48" s="11"/>
      <c r="AR48" s="11"/>
    </row>
    <row r="49" spans="2:44" s="1" customFormat="1" ht="14.45" customHeight="1">
      <c r="B49" s="19"/>
      <c r="D49" s="27" t="s">
        <v>47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7" t="s">
        <v>48</v>
      </c>
      <c r="AI49" s="28"/>
      <c r="AJ49" s="28"/>
      <c r="AK49" s="28"/>
      <c r="AL49" s="28"/>
      <c r="AM49" s="28"/>
      <c r="AN49" s="28"/>
      <c r="AO49" s="28"/>
      <c r="AR49" s="19"/>
    </row>
    <row r="50" spans="2:44" ht="12">
      <c r="B50" s="11"/>
      <c r="AR50" s="11"/>
    </row>
    <row r="51" spans="2:44" ht="12">
      <c r="B51" s="11"/>
      <c r="AR51" s="11"/>
    </row>
    <row r="52" spans="2:44" ht="12">
      <c r="B52" s="11"/>
      <c r="AR52" s="11"/>
    </row>
    <row r="53" spans="2:44" ht="12">
      <c r="B53" s="11"/>
      <c r="AR53" s="11"/>
    </row>
    <row r="54" spans="2:44" ht="12">
      <c r="B54" s="11"/>
      <c r="AR54" s="11"/>
    </row>
    <row r="55" spans="2:44" ht="12">
      <c r="B55" s="11"/>
      <c r="AR55" s="11"/>
    </row>
    <row r="56" spans="2:44" ht="12">
      <c r="B56" s="11"/>
      <c r="AR56" s="11"/>
    </row>
    <row r="57" spans="2:44" ht="12">
      <c r="B57" s="11"/>
      <c r="AR57" s="11"/>
    </row>
    <row r="58" spans="2:44" ht="12">
      <c r="B58" s="11"/>
      <c r="AR58" s="11"/>
    </row>
    <row r="59" spans="2:44" ht="12">
      <c r="B59" s="11"/>
      <c r="AR59" s="11"/>
    </row>
    <row r="60" spans="2:44" s="1" customFormat="1" ht="12.75">
      <c r="B60" s="19"/>
      <c r="D60" s="29" t="s">
        <v>49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9" t="s">
        <v>50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9" t="s">
        <v>49</v>
      </c>
      <c r="AI60" s="21"/>
      <c r="AJ60" s="21"/>
      <c r="AK60" s="21"/>
      <c r="AL60" s="21"/>
      <c r="AM60" s="29" t="s">
        <v>50</v>
      </c>
      <c r="AN60" s="21"/>
      <c r="AO60" s="21"/>
      <c r="AR60" s="19"/>
    </row>
    <row r="61" spans="2:44" ht="12">
      <c r="B61" s="11"/>
      <c r="AR61" s="11"/>
    </row>
    <row r="62" spans="2:44" ht="12">
      <c r="B62" s="11"/>
      <c r="AR62" s="11"/>
    </row>
    <row r="63" spans="2:44" ht="12">
      <c r="B63" s="11"/>
      <c r="AR63" s="11"/>
    </row>
    <row r="64" spans="2:44" s="1" customFormat="1" ht="12.75">
      <c r="B64" s="19"/>
      <c r="D64" s="27" t="s">
        <v>51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7" t="s">
        <v>52</v>
      </c>
      <c r="AI64" s="28"/>
      <c r="AJ64" s="28"/>
      <c r="AK64" s="28"/>
      <c r="AL64" s="28"/>
      <c r="AM64" s="28"/>
      <c r="AN64" s="28"/>
      <c r="AO64" s="28"/>
      <c r="AR64" s="19"/>
    </row>
    <row r="65" spans="2:44" ht="12">
      <c r="B65" s="11"/>
      <c r="AR65" s="11"/>
    </row>
    <row r="66" spans="2:44" ht="12">
      <c r="B66" s="11"/>
      <c r="AR66" s="11"/>
    </row>
    <row r="67" spans="2:44" ht="12">
      <c r="B67" s="11"/>
      <c r="AR67" s="11"/>
    </row>
    <row r="68" spans="2:44" ht="12">
      <c r="B68" s="11"/>
      <c r="AR68" s="11"/>
    </row>
    <row r="69" spans="2:44" ht="12">
      <c r="B69" s="11"/>
      <c r="AR69" s="11"/>
    </row>
    <row r="70" spans="2:44" ht="12">
      <c r="B70" s="11"/>
      <c r="AR70" s="11"/>
    </row>
    <row r="71" spans="2:44" ht="12">
      <c r="B71" s="11"/>
      <c r="AR71" s="11"/>
    </row>
    <row r="72" spans="2:44" ht="12">
      <c r="B72" s="11"/>
      <c r="AR72" s="11"/>
    </row>
    <row r="73" spans="2:44" ht="12">
      <c r="B73" s="11"/>
      <c r="AR73" s="11"/>
    </row>
    <row r="74" spans="2:44" ht="12">
      <c r="B74" s="11"/>
      <c r="AR74" s="11"/>
    </row>
    <row r="75" spans="2:44" s="1" customFormat="1" ht="12.75">
      <c r="B75" s="19"/>
      <c r="D75" s="29" t="s">
        <v>49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9" t="s">
        <v>50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9" t="s">
        <v>49</v>
      </c>
      <c r="AI75" s="21"/>
      <c r="AJ75" s="21"/>
      <c r="AK75" s="21"/>
      <c r="AL75" s="21"/>
      <c r="AM75" s="29" t="s">
        <v>50</v>
      </c>
      <c r="AN75" s="21"/>
      <c r="AO75" s="21"/>
      <c r="AR75" s="19"/>
    </row>
    <row r="76" spans="2:44" s="1" customFormat="1" ht="12">
      <c r="B76" s="19"/>
      <c r="AR76" s="19"/>
    </row>
    <row r="77" spans="2:44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9"/>
    </row>
    <row r="81" spans="2:44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9"/>
    </row>
    <row r="82" spans="2:44" s="1" customFormat="1" ht="24.95" customHeight="1">
      <c r="B82" s="19"/>
      <c r="C82" s="12" t="s">
        <v>53</v>
      </c>
      <c r="AR82" s="19"/>
    </row>
    <row r="83" spans="2:44" s="1" customFormat="1" ht="6.95" customHeight="1">
      <c r="B83" s="19"/>
      <c r="AR83" s="19"/>
    </row>
    <row r="84" spans="2:44" s="3" customFormat="1" ht="12" customHeight="1">
      <c r="B84" s="34"/>
      <c r="C84" s="17" t="s">
        <v>12</v>
      </c>
      <c r="L84" s="3" t="str">
        <f>K5</f>
        <v>700/2023</v>
      </c>
      <c r="AR84" s="34"/>
    </row>
    <row r="85" spans="2:44" s="4" customFormat="1" ht="36.95" customHeight="1">
      <c r="B85" s="35"/>
      <c r="C85" s="36" t="s">
        <v>14</v>
      </c>
      <c r="L85" s="77" t="str">
        <f>K6</f>
        <v>STAVEBNÍ ÚPRAVY SOCIÁLNÍHO ZÁZEMÍ A ZÁZEMÍ ZAMĚSTNANCŮ V 1.PP OBJEKTU MŠ NA PĚŠINĚ 331, DĚČÍN IX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R85" s="35"/>
    </row>
    <row r="86" spans="2:44" s="1" customFormat="1" ht="6.95" customHeight="1">
      <c r="B86" s="19"/>
      <c r="AR86" s="19"/>
    </row>
    <row r="87" spans="2:44" s="1" customFormat="1" ht="12" customHeight="1">
      <c r="B87" s="19"/>
      <c r="C87" s="17" t="s">
        <v>18</v>
      </c>
      <c r="L87" s="37" t="str">
        <f>IF(K8="","",K8)</f>
        <v>st.p.č. 927</v>
      </c>
      <c r="AI87" s="17" t="s">
        <v>20</v>
      </c>
      <c r="AM87" s="79" t="str">
        <f>IF(AN8="","",AN8)</f>
        <v>3. 11. 2023</v>
      </c>
      <c r="AN87" s="79"/>
      <c r="AR87" s="19"/>
    </row>
    <row r="88" spans="2:44" s="1" customFormat="1" ht="6.95" customHeight="1">
      <c r="B88" s="19"/>
      <c r="AR88" s="19"/>
    </row>
    <row r="89" spans="2:56" s="1" customFormat="1" ht="15.2" customHeight="1">
      <c r="B89" s="19"/>
      <c r="C89" s="17" t="s">
        <v>22</v>
      </c>
      <c r="L89" s="3" t="str">
        <f>IF(E11="","",E11)</f>
        <v>Statutární město Děčín</v>
      </c>
      <c r="AI89" s="17" t="s">
        <v>28</v>
      </c>
      <c r="AM89" s="80" t="str">
        <f>IF(E17="","",E17)</f>
        <v xml:space="preserve">NORDARCH s.r.o. </v>
      </c>
      <c r="AN89" s="81"/>
      <c r="AO89" s="81"/>
      <c r="AP89" s="81"/>
      <c r="AR89" s="19"/>
      <c r="AS89" s="82" t="s">
        <v>54</v>
      </c>
      <c r="AT89" s="83"/>
      <c r="AU89" s="38"/>
      <c r="AV89" s="38"/>
      <c r="AW89" s="38"/>
      <c r="AX89" s="38"/>
      <c r="AY89" s="38"/>
      <c r="AZ89" s="38"/>
      <c r="BA89" s="38"/>
      <c r="BB89" s="38"/>
      <c r="BC89" s="38"/>
      <c r="BD89" s="39"/>
    </row>
    <row r="90" spans="2:56" s="1" customFormat="1" ht="15.2" customHeight="1">
      <c r="B90" s="19"/>
      <c r="C90" s="17" t="s">
        <v>26</v>
      </c>
      <c r="L90" s="3" t="str">
        <f>IF(E14="","",E14)</f>
        <v xml:space="preserve"> </v>
      </c>
      <c r="AI90" s="17" t="s">
        <v>31</v>
      </c>
      <c r="AM90" s="80" t="str">
        <f>IF(E20="","",E20)</f>
        <v>Ing. Jan Duben</v>
      </c>
      <c r="AN90" s="81"/>
      <c r="AO90" s="81"/>
      <c r="AP90" s="81"/>
      <c r="AR90" s="19"/>
      <c r="AS90" s="84"/>
      <c r="AT90" s="85"/>
      <c r="BD90" s="40"/>
    </row>
    <row r="91" spans="2:56" s="1" customFormat="1" ht="10.9" customHeight="1">
      <c r="B91" s="19"/>
      <c r="AR91" s="19"/>
      <c r="AS91" s="84"/>
      <c r="AT91" s="85"/>
      <c r="BD91" s="40"/>
    </row>
    <row r="92" spans="2:56" s="1" customFormat="1" ht="29.25" customHeight="1">
      <c r="B92" s="19"/>
      <c r="C92" s="86" t="s">
        <v>55</v>
      </c>
      <c r="D92" s="87"/>
      <c r="E92" s="87"/>
      <c r="F92" s="87"/>
      <c r="G92" s="87"/>
      <c r="H92" s="41"/>
      <c r="I92" s="88" t="s">
        <v>56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57</v>
      </c>
      <c r="AH92" s="87"/>
      <c r="AI92" s="87"/>
      <c r="AJ92" s="87"/>
      <c r="AK92" s="87"/>
      <c r="AL92" s="87"/>
      <c r="AM92" s="87"/>
      <c r="AN92" s="88" t="s">
        <v>58</v>
      </c>
      <c r="AO92" s="87"/>
      <c r="AP92" s="89"/>
      <c r="AQ92" s="42" t="s">
        <v>59</v>
      </c>
      <c r="AR92" s="19"/>
      <c r="AS92" s="43" t="s">
        <v>60</v>
      </c>
      <c r="AT92" s="44" t="s">
        <v>61</v>
      </c>
      <c r="AU92" s="44" t="s">
        <v>62</v>
      </c>
      <c r="AV92" s="44" t="s">
        <v>63</v>
      </c>
      <c r="AW92" s="44" t="s">
        <v>64</v>
      </c>
      <c r="AX92" s="44" t="s">
        <v>65</v>
      </c>
      <c r="AY92" s="44" t="s">
        <v>66</v>
      </c>
      <c r="AZ92" s="44" t="s">
        <v>67</v>
      </c>
      <c r="BA92" s="44" t="s">
        <v>68</v>
      </c>
      <c r="BB92" s="44" t="s">
        <v>69</v>
      </c>
      <c r="BC92" s="44" t="s">
        <v>70</v>
      </c>
      <c r="BD92" s="45" t="s">
        <v>71</v>
      </c>
    </row>
    <row r="93" spans="2:56" s="1" customFormat="1" ht="10.9" customHeight="1">
      <c r="B93" s="19"/>
      <c r="AR93" s="19"/>
      <c r="AS93" s="4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/>
    </row>
    <row r="94" spans="2:90" s="5" customFormat="1" ht="32.45" customHeight="1">
      <c r="B94" s="47"/>
      <c r="C94" s="48" t="s">
        <v>72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94">
        <f>ROUND(SUM(AG95:AG98),2)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50" t="s">
        <v>1</v>
      </c>
      <c r="AR94" s="47"/>
      <c r="AS94" s="51">
        <f>ROUND(SUM(AS95:AS98),2)</f>
        <v>0</v>
      </c>
      <c r="AT94" s="52">
        <f>ROUND(SUM(AV94:AW94),2)</f>
        <v>0</v>
      </c>
      <c r="AU94" s="53">
        <f>ROUND(SUM(AU95:AU98),5)</f>
        <v>1172.13495</v>
      </c>
      <c r="AV94" s="52">
        <f>ROUND(AZ94*L29,2)</f>
        <v>0</v>
      </c>
      <c r="AW94" s="52">
        <f>ROUND(BA94*L30,2)</f>
        <v>0</v>
      </c>
      <c r="AX94" s="52">
        <f>ROUND(BB94*L29,2)</f>
        <v>0</v>
      </c>
      <c r="AY94" s="52">
        <f>ROUND(BC94*L30,2)</f>
        <v>0</v>
      </c>
      <c r="AZ94" s="52">
        <f>ROUND(SUM(AZ95:AZ98),2)</f>
        <v>0</v>
      </c>
      <c r="BA94" s="52">
        <f>ROUND(SUM(BA95:BA98),2)</f>
        <v>0</v>
      </c>
      <c r="BB94" s="52">
        <f>ROUND(SUM(BB95:BB98),2)</f>
        <v>0</v>
      </c>
      <c r="BC94" s="52">
        <f>ROUND(SUM(BC95:BC98),2)</f>
        <v>0</v>
      </c>
      <c r="BD94" s="54">
        <f>ROUND(SUM(BD95:BD98),2)</f>
        <v>0</v>
      </c>
      <c r="BS94" s="55" t="s">
        <v>73</v>
      </c>
      <c r="BT94" s="55" t="s">
        <v>74</v>
      </c>
      <c r="BU94" s="56" t="s">
        <v>75</v>
      </c>
      <c r="BV94" s="55" t="s">
        <v>76</v>
      </c>
      <c r="BW94" s="55" t="s">
        <v>4</v>
      </c>
      <c r="BX94" s="55" t="s">
        <v>77</v>
      </c>
      <c r="CL94" s="55" t="s">
        <v>1</v>
      </c>
    </row>
    <row r="95" spans="1:91" s="6" customFormat="1" ht="16.5" customHeight="1">
      <c r="A95" s="57" t="s">
        <v>78</v>
      </c>
      <c r="B95" s="58"/>
      <c r="C95" s="59"/>
      <c r="D95" s="93" t="s">
        <v>79</v>
      </c>
      <c r="E95" s="93"/>
      <c r="F95" s="93"/>
      <c r="G95" s="93"/>
      <c r="H95" s="93"/>
      <c r="I95" s="60"/>
      <c r="J95" s="93" t="s">
        <v>80</v>
      </c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1">
        <f>'ARS - Stavební část'!J30</f>
        <v>0</v>
      </c>
      <c r="AH95" s="92"/>
      <c r="AI95" s="92"/>
      <c r="AJ95" s="92"/>
      <c r="AK95" s="92"/>
      <c r="AL95" s="92"/>
      <c r="AM95" s="92"/>
      <c r="AN95" s="91">
        <f>SUM(AG95,AT95)</f>
        <v>0</v>
      </c>
      <c r="AO95" s="92"/>
      <c r="AP95" s="92"/>
      <c r="AQ95" s="61" t="s">
        <v>81</v>
      </c>
      <c r="AR95" s="58"/>
      <c r="AS95" s="62">
        <v>0</v>
      </c>
      <c r="AT95" s="63">
        <f>ROUND(SUM(AV95:AW95),2)</f>
        <v>0</v>
      </c>
      <c r="AU95" s="64">
        <f>'ARS - Stavební část'!P135</f>
        <v>1040.1978020000001</v>
      </c>
      <c r="AV95" s="63">
        <f>'ARS - Stavební část'!J33</f>
        <v>0</v>
      </c>
      <c r="AW95" s="63">
        <f>'ARS - Stavební část'!J34</f>
        <v>0</v>
      </c>
      <c r="AX95" s="63">
        <f>'ARS - Stavební část'!J35</f>
        <v>0</v>
      </c>
      <c r="AY95" s="63">
        <f>'ARS - Stavební část'!J36</f>
        <v>0</v>
      </c>
      <c r="AZ95" s="63">
        <f>'ARS - Stavební část'!F33</f>
        <v>0</v>
      </c>
      <c r="BA95" s="63">
        <f>'ARS - Stavební část'!F34</f>
        <v>0</v>
      </c>
      <c r="BB95" s="63">
        <f>'ARS - Stavební část'!F35</f>
        <v>0</v>
      </c>
      <c r="BC95" s="63">
        <f>'ARS - Stavební část'!F36</f>
        <v>0</v>
      </c>
      <c r="BD95" s="65">
        <f>'ARS - Stavební část'!F37</f>
        <v>0</v>
      </c>
      <c r="BT95" s="66" t="s">
        <v>82</v>
      </c>
      <c r="BV95" s="66" t="s">
        <v>76</v>
      </c>
      <c r="BW95" s="66" t="s">
        <v>83</v>
      </c>
      <c r="BX95" s="66" t="s">
        <v>4</v>
      </c>
      <c r="CL95" s="66" t="s">
        <v>1</v>
      </c>
      <c r="CM95" s="66" t="s">
        <v>84</v>
      </c>
    </row>
    <row r="96" spans="1:91" s="6" customFormat="1" ht="16.5" customHeight="1">
      <c r="A96" s="57" t="s">
        <v>78</v>
      </c>
      <c r="B96" s="58"/>
      <c r="C96" s="59"/>
      <c r="D96" s="93" t="s">
        <v>85</v>
      </c>
      <c r="E96" s="93"/>
      <c r="F96" s="93"/>
      <c r="G96" s="93"/>
      <c r="H96" s="93"/>
      <c r="I96" s="60"/>
      <c r="J96" s="93" t="s">
        <v>978</v>
      </c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1">
        <f>'EL - Elektrotechnická zař...'!J30</f>
        <v>0</v>
      </c>
      <c r="AH96" s="92"/>
      <c r="AI96" s="92"/>
      <c r="AJ96" s="92"/>
      <c r="AK96" s="92"/>
      <c r="AL96" s="92"/>
      <c r="AM96" s="92"/>
      <c r="AN96" s="91">
        <f>SUM(AG96,AT96)</f>
        <v>0</v>
      </c>
      <c r="AO96" s="92"/>
      <c r="AP96" s="92"/>
      <c r="AQ96" s="61" t="s">
        <v>81</v>
      </c>
      <c r="AR96" s="58"/>
      <c r="AS96" s="62">
        <v>0</v>
      </c>
      <c r="AT96" s="63">
        <f>ROUND(SUM(AV96:AW96),2)</f>
        <v>0</v>
      </c>
      <c r="AU96" s="64">
        <f>'EL - Elektrotechnická zař...'!P142</f>
        <v>0</v>
      </c>
      <c r="AV96" s="63">
        <f>'EL - Elektrotechnická zař...'!J33</f>
        <v>0</v>
      </c>
      <c r="AW96" s="63">
        <f>'EL - Elektrotechnická zař...'!J34</f>
        <v>0</v>
      </c>
      <c r="AX96" s="63">
        <f>'EL - Elektrotechnická zař...'!J35</f>
        <v>0</v>
      </c>
      <c r="AY96" s="63">
        <f>'EL - Elektrotechnická zař...'!J36</f>
        <v>0</v>
      </c>
      <c r="AZ96" s="63">
        <f>'EL - Elektrotechnická zař...'!F33</f>
        <v>0</v>
      </c>
      <c r="BA96" s="63">
        <f>'EL - Elektrotechnická zař...'!F34</f>
        <v>0</v>
      </c>
      <c r="BB96" s="63">
        <f>'EL - Elektrotechnická zař...'!F35</f>
        <v>0</v>
      </c>
      <c r="BC96" s="63">
        <f>'EL - Elektrotechnická zař...'!F36</f>
        <v>0</v>
      </c>
      <c r="BD96" s="65">
        <f>'EL - Elektrotechnická zař...'!F37</f>
        <v>0</v>
      </c>
      <c r="BT96" s="66" t="s">
        <v>82</v>
      </c>
      <c r="BV96" s="66" t="s">
        <v>76</v>
      </c>
      <c r="BW96" s="66" t="s">
        <v>86</v>
      </c>
      <c r="BX96" s="66" t="s">
        <v>4</v>
      </c>
      <c r="CL96" s="66" t="s">
        <v>1</v>
      </c>
      <c r="CM96" s="66" t="s">
        <v>84</v>
      </c>
    </row>
    <row r="97" spans="1:91" s="6" customFormat="1" ht="16.5" customHeight="1">
      <c r="A97" s="57" t="s">
        <v>78</v>
      </c>
      <c r="B97" s="58"/>
      <c r="C97" s="59"/>
      <c r="D97" s="93" t="s">
        <v>87</v>
      </c>
      <c r="E97" s="93"/>
      <c r="F97" s="93"/>
      <c r="G97" s="93"/>
      <c r="H97" s="93"/>
      <c r="I97" s="60"/>
      <c r="J97" s="93" t="s">
        <v>88</v>
      </c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1">
        <f>'ZTI - Zdravotně-technické...'!J30</f>
        <v>0</v>
      </c>
      <c r="AH97" s="92"/>
      <c r="AI97" s="92"/>
      <c r="AJ97" s="92"/>
      <c r="AK97" s="92"/>
      <c r="AL97" s="92"/>
      <c r="AM97" s="92"/>
      <c r="AN97" s="91">
        <f>SUM(AG97,AT97)</f>
        <v>0</v>
      </c>
      <c r="AO97" s="92"/>
      <c r="AP97" s="92"/>
      <c r="AQ97" s="61" t="s">
        <v>81</v>
      </c>
      <c r="AR97" s="58"/>
      <c r="AS97" s="62">
        <v>0</v>
      </c>
      <c r="AT97" s="63">
        <f>ROUND(SUM(AV97:AW97),2)</f>
        <v>0</v>
      </c>
      <c r="AU97" s="64">
        <f>'ZTI - Zdravotně-technické...'!P125</f>
        <v>131.93714500000002</v>
      </c>
      <c r="AV97" s="63">
        <f>'ZTI - Zdravotně-technické...'!J33</f>
        <v>0</v>
      </c>
      <c r="AW97" s="63">
        <f>'ZTI - Zdravotně-technické...'!J34</f>
        <v>0</v>
      </c>
      <c r="AX97" s="63">
        <f>'ZTI - Zdravotně-technické...'!J35</f>
        <v>0</v>
      </c>
      <c r="AY97" s="63">
        <f>'ZTI - Zdravotně-technické...'!J36</f>
        <v>0</v>
      </c>
      <c r="AZ97" s="63">
        <f>'ZTI - Zdravotně-technické...'!F33</f>
        <v>0</v>
      </c>
      <c r="BA97" s="63">
        <f>'ZTI - Zdravotně-technické...'!F34</f>
        <v>0</v>
      </c>
      <c r="BB97" s="63">
        <f>'ZTI - Zdravotně-technické...'!F35</f>
        <v>0</v>
      </c>
      <c r="BC97" s="63">
        <f>'ZTI - Zdravotně-technické...'!F36</f>
        <v>0</v>
      </c>
      <c r="BD97" s="65">
        <f>'ZTI - Zdravotně-technické...'!F37</f>
        <v>0</v>
      </c>
      <c r="BT97" s="66" t="s">
        <v>82</v>
      </c>
      <c r="BV97" s="66" t="s">
        <v>76</v>
      </c>
      <c r="BW97" s="66" t="s">
        <v>89</v>
      </c>
      <c r="BX97" s="66" t="s">
        <v>4</v>
      </c>
      <c r="CL97" s="66" t="s">
        <v>1</v>
      </c>
      <c r="CM97" s="66" t="s">
        <v>84</v>
      </c>
    </row>
    <row r="98" spans="1:91" s="6" customFormat="1" ht="16.5" customHeight="1">
      <c r="A98" s="57" t="s">
        <v>78</v>
      </c>
      <c r="B98" s="58"/>
      <c r="C98" s="59"/>
      <c r="D98" s="93" t="s">
        <v>90</v>
      </c>
      <c r="E98" s="93"/>
      <c r="F98" s="93"/>
      <c r="G98" s="93"/>
      <c r="H98" s="93"/>
      <c r="I98" s="60"/>
      <c r="J98" s="93" t="s">
        <v>91</v>
      </c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1">
        <f>'VRN - Vedlejší a ostatní ...'!J30</f>
        <v>0</v>
      </c>
      <c r="AH98" s="92"/>
      <c r="AI98" s="92"/>
      <c r="AJ98" s="92"/>
      <c r="AK98" s="92"/>
      <c r="AL98" s="92"/>
      <c r="AM98" s="92"/>
      <c r="AN98" s="91">
        <f>SUM(AG98,AT98)</f>
        <v>0</v>
      </c>
      <c r="AO98" s="92"/>
      <c r="AP98" s="92"/>
      <c r="AQ98" s="61" t="s">
        <v>81</v>
      </c>
      <c r="AR98" s="58"/>
      <c r="AS98" s="67">
        <v>0</v>
      </c>
      <c r="AT98" s="68">
        <f>ROUND(SUM(AV98:AW98),2)</f>
        <v>0</v>
      </c>
      <c r="AU98" s="69">
        <f>'VRN - Vedlejší a ostatní ...'!P119</f>
        <v>0</v>
      </c>
      <c r="AV98" s="68">
        <f>'VRN - Vedlejší a ostatní ...'!J33</f>
        <v>0</v>
      </c>
      <c r="AW98" s="68">
        <f>'VRN - Vedlejší a ostatní ...'!J34</f>
        <v>0</v>
      </c>
      <c r="AX98" s="68">
        <f>'VRN - Vedlejší a ostatní ...'!J35</f>
        <v>0</v>
      </c>
      <c r="AY98" s="68">
        <f>'VRN - Vedlejší a ostatní ...'!J36</f>
        <v>0</v>
      </c>
      <c r="AZ98" s="68">
        <f>'VRN - Vedlejší a ostatní ...'!F33</f>
        <v>0</v>
      </c>
      <c r="BA98" s="68">
        <f>'VRN - Vedlejší a ostatní ...'!F34</f>
        <v>0</v>
      </c>
      <c r="BB98" s="68">
        <f>'VRN - Vedlejší a ostatní ...'!F35</f>
        <v>0</v>
      </c>
      <c r="BC98" s="68">
        <f>'VRN - Vedlejší a ostatní ...'!F36</f>
        <v>0</v>
      </c>
      <c r="BD98" s="70">
        <f>'VRN - Vedlejší a ostatní ...'!F37</f>
        <v>0</v>
      </c>
      <c r="BT98" s="66" t="s">
        <v>82</v>
      </c>
      <c r="BV98" s="66" t="s">
        <v>76</v>
      </c>
      <c r="BW98" s="66" t="s">
        <v>92</v>
      </c>
      <c r="BX98" s="66" t="s">
        <v>4</v>
      </c>
      <c r="CL98" s="66" t="s">
        <v>1</v>
      </c>
      <c r="CM98" s="66" t="s">
        <v>84</v>
      </c>
    </row>
    <row r="99" spans="2:44" s="1" customFormat="1" ht="30" customHeight="1">
      <c r="B99" s="19"/>
      <c r="AR99" s="19"/>
    </row>
    <row r="100" spans="2:44" s="1" customFormat="1" ht="6.95" customHeight="1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19"/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ARS - Stavební část'!C2" display="/"/>
    <hyperlink ref="A96" location="'EL - Elektrotechnická zaž...'!C2" display="/"/>
    <hyperlink ref="A97" location="'ZTI - Zdravotně-technické...'!C2" display="/"/>
    <hyperlink ref="A98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23"/>
  <sheetViews>
    <sheetView showGridLines="0" workbookViewId="0" topLeftCell="A83">
      <selection activeCell="C96" sqref="C96:H323"/>
    </sheetView>
  </sheetViews>
  <sheetFormatPr defaultColWidth="9.140625" defaultRowHeight="12"/>
  <cols>
    <col min="1" max="1" width="8.28125" style="111" customWidth="1"/>
    <col min="2" max="2" width="1.1484375" style="111" customWidth="1"/>
    <col min="3" max="3" width="4.140625" style="111" customWidth="1"/>
    <col min="4" max="4" width="4.28125" style="111" customWidth="1"/>
    <col min="5" max="5" width="17.140625" style="111" customWidth="1"/>
    <col min="6" max="6" width="50.8515625" style="111" customWidth="1"/>
    <col min="7" max="7" width="7.421875" style="111" customWidth="1"/>
    <col min="8" max="8" width="14.00390625" style="111" customWidth="1"/>
    <col min="9" max="9" width="15.8515625" style="111" customWidth="1"/>
    <col min="10" max="10" width="22.28125" style="111" customWidth="1"/>
    <col min="11" max="11" width="22.28125" style="111" hidden="1" customWidth="1"/>
    <col min="12" max="12" width="9.28125" style="111" customWidth="1"/>
    <col min="13" max="13" width="10.8515625" style="111" hidden="1" customWidth="1"/>
    <col min="14" max="14" width="9.28125" style="111" hidden="1" customWidth="1"/>
    <col min="15" max="20" width="14.140625" style="111" hidden="1" customWidth="1"/>
    <col min="21" max="21" width="16.28125" style="111" hidden="1" customWidth="1"/>
    <col min="22" max="22" width="12.28125" style="111" customWidth="1"/>
    <col min="23" max="23" width="16.28125" style="111" customWidth="1"/>
    <col min="24" max="24" width="12.28125" style="111" customWidth="1"/>
    <col min="25" max="25" width="15.00390625" style="111" customWidth="1"/>
    <col min="26" max="26" width="11.00390625" style="111" customWidth="1"/>
    <col min="27" max="27" width="15.00390625" style="111" customWidth="1"/>
    <col min="28" max="28" width="16.28125" style="111" customWidth="1"/>
    <col min="29" max="29" width="11.00390625" style="111" customWidth="1"/>
    <col min="30" max="30" width="15.00390625" style="111" customWidth="1"/>
    <col min="31" max="31" width="16.28125" style="111" customWidth="1"/>
    <col min="32" max="43" width="9.28125" style="111" customWidth="1"/>
    <col min="44" max="65" width="9.28125" style="111" hidden="1" customWidth="1"/>
    <col min="66" max="16384" width="9.28125" style="111" customWidth="1"/>
  </cols>
  <sheetData>
    <row r="1" ht="12"/>
    <row r="2" spans="12:56" ht="36.95" customHeight="1">
      <c r="L2" s="141" t="s">
        <v>5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AT2" s="132" t="s">
        <v>83</v>
      </c>
      <c r="AZ2" s="249" t="s">
        <v>93</v>
      </c>
      <c r="BA2" s="249" t="s">
        <v>1</v>
      </c>
      <c r="BB2" s="249" t="s">
        <v>1</v>
      </c>
      <c r="BC2" s="249" t="s">
        <v>94</v>
      </c>
      <c r="BD2" s="249" t="s">
        <v>84</v>
      </c>
    </row>
    <row r="3" spans="2:5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4"/>
      <c r="AT3" s="132" t="s">
        <v>84</v>
      </c>
      <c r="AZ3" s="249" t="s">
        <v>95</v>
      </c>
      <c r="BA3" s="249" t="s">
        <v>1</v>
      </c>
      <c r="BB3" s="249" t="s">
        <v>1</v>
      </c>
      <c r="BC3" s="249" t="s">
        <v>96</v>
      </c>
      <c r="BD3" s="249" t="s">
        <v>84</v>
      </c>
    </row>
    <row r="4" spans="2:56" ht="24.95" customHeight="1">
      <c r="B4" s="114"/>
      <c r="D4" s="115" t="s">
        <v>97</v>
      </c>
      <c r="L4" s="114"/>
      <c r="M4" s="142" t="s">
        <v>10</v>
      </c>
      <c r="AT4" s="132" t="s">
        <v>3</v>
      </c>
      <c r="AZ4" s="249" t="s">
        <v>98</v>
      </c>
      <c r="BA4" s="249" t="s">
        <v>1</v>
      </c>
      <c r="BB4" s="249" t="s">
        <v>1</v>
      </c>
      <c r="BC4" s="249" t="s">
        <v>99</v>
      </c>
      <c r="BD4" s="249" t="s">
        <v>84</v>
      </c>
    </row>
    <row r="5" spans="2:56" ht="6.95" customHeight="1">
      <c r="B5" s="114"/>
      <c r="L5" s="114"/>
      <c r="AZ5" s="249" t="s">
        <v>100</v>
      </c>
      <c r="BA5" s="249" t="s">
        <v>1</v>
      </c>
      <c r="BB5" s="249" t="s">
        <v>1</v>
      </c>
      <c r="BC5" s="249" t="s">
        <v>101</v>
      </c>
      <c r="BD5" s="249" t="s">
        <v>84</v>
      </c>
    </row>
    <row r="6" spans="2:56" ht="12" customHeight="1">
      <c r="B6" s="114"/>
      <c r="D6" s="121" t="s">
        <v>14</v>
      </c>
      <c r="L6" s="114"/>
      <c r="AZ6" s="249" t="s">
        <v>102</v>
      </c>
      <c r="BA6" s="249" t="s">
        <v>1</v>
      </c>
      <c r="BB6" s="249" t="s">
        <v>1</v>
      </c>
      <c r="BC6" s="249" t="s">
        <v>99</v>
      </c>
      <c r="BD6" s="249" t="s">
        <v>84</v>
      </c>
    </row>
    <row r="7" spans="2:56" ht="39.75" customHeight="1">
      <c r="B7" s="114"/>
      <c r="E7" s="143" t="str">
        <f>'Rekapitulace stavby'!K6</f>
        <v>STAVEBNÍ ÚPRAVY SOCIÁLNÍHO ZÁZEMÍ A ZÁZEMÍ ZAMĚSTNANCŮ V 1.PP OBJEKTU MŠ NA PĚŠINĚ 331, DĚČÍN IX</v>
      </c>
      <c r="F7" s="144"/>
      <c r="G7" s="144"/>
      <c r="H7" s="144"/>
      <c r="L7" s="114"/>
      <c r="AZ7" s="249" t="s">
        <v>103</v>
      </c>
      <c r="BA7" s="249" t="s">
        <v>1</v>
      </c>
      <c r="BB7" s="249" t="s">
        <v>1</v>
      </c>
      <c r="BC7" s="249" t="s">
        <v>104</v>
      </c>
      <c r="BD7" s="249" t="s">
        <v>84</v>
      </c>
    </row>
    <row r="8" spans="2:56" s="123" customFormat="1" ht="12" customHeight="1">
      <c r="B8" s="71"/>
      <c r="D8" s="121" t="s">
        <v>105</v>
      </c>
      <c r="L8" s="71"/>
      <c r="AZ8" s="249" t="s">
        <v>106</v>
      </c>
      <c r="BA8" s="249" t="s">
        <v>1</v>
      </c>
      <c r="BB8" s="249" t="s">
        <v>1</v>
      </c>
      <c r="BC8" s="249" t="s">
        <v>107</v>
      </c>
      <c r="BD8" s="249" t="s">
        <v>84</v>
      </c>
    </row>
    <row r="9" spans="2:56" s="123" customFormat="1" ht="16.5" customHeight="1">
      <c r="B9" s="71"/>
      <c r="E9" s="145" t="s">
        <v>108</v>
      </c>
      <c r="F9" s="146"/>
      <c r="G9" s="146"/>
      <c r="H9" s="146"/>
      <c r="L9" s="71"/>
      <c r="AZ9" s="249" t="s">
        <v>109</v>
      </c>
      <c r="BA9" s="249" t="s">
        <v>1</v>
      </c>
      <c r="BB9" s="249" t="s">
        <v>1</v>
      </c>
      <c r="BC9" s="249" t="s">
        <v>110</v>
      </c>
      <c r="BD9" s="249" t="s">
        <v>84</v>
      </c>
    </row>
    <row r="10" spans="2:56" s="123" customFormat="1" ht="12">
      <c r="B10" s="71"/>
      <c r="L10" s="71"/>
      <c r="AZ10" s="249" t="s">
        <v>111</v>
      </c>
      <c r="BA10" s="249" t="s">
        <v>1</v>
      </c>
      <c r="BB10" s="249" t="s">
        <v>1</v>
      </c>
      <c r="BC10" s="249" t="s">
        <v>112</v>
      </c>
      <c r="BD10" s="249" t="s">
        <v>84</v>
      </c>
    </row>
    <row r="11" spans="2:56" s="123" customFormat="1" ht="12" customHeight="1">
      <c r="B11" s="71"/>
      <c r="D11" s="121" t="s">
        <v>16</v>
      </c>
      <c r="F11" s="147" t="s">
        <v>1</v>
      </c>
      <c r="I11" s="121" t="s">
        <v>17</v>
      </c>
      <c r="J11" s="147" t="s">
        <v>1</v>
      </c>
      <c r="L11" s="71"/>
      <c r="AZ11" s="249" t="s">
        <v>113</v>
      </c>
      <c r="BA11" s="249" t="s">
        <v>1</v>
      </c>
      <c r="BB11" s="249" t="s">
        <v>1</v>
      </c>
      <c r="BC11" s="249" t="s">
        <v>114</v>
      </c>
      <c r="BD11" s="249" t="s">
        <v>84</v>
      </c>
    </row>
    <row r="12" spans="2:12" s="123" customFormat="1" ht="12" customHeight="1">
      <c r="B12" s="71"/>
      <c r="D12" s="121" t="s">
        <v>18</v>
      </c>
      <c r="F12" s="147" t="s">
        <v>19</v>
      </c>
      <c r="I12" s="121" t="s">
        <v>20</v>
      </c>
      <c r="J12" s="122" t="str">
        <f>'Rekapitulace stavby'!AN8</f>
        <v>3. 11. 2023</v>
      </c>
      <c r="L12" s="71"/>
    </row>
    <row r="13" spans="2:12" s="123" customFormat="1" ht="10.9" customHeight="1">
      <c r="B13" s="71"/>
      <c r="L13" s="71"/>
    </row>
    <row r="14" spans="2:12" s="123" customFormat="1" ht="12" customHeight="1">
      <c r="B14" s="71"/>
      <c r="D14" s="121" t="s">
        <v>22</v>
      </c>
      <c r="I14" s="121" t="s">
        <v>23</v>
      </c>
      <c r="J14" s="147" t="s">
        <v>1</v>
      </c>
      <c r="L14" s="71"/>
    </row>
    <row r="15" spans="2:12" s="123" customFormat="1" ht="18" customHeight="1">
      <c r="B15" s="71"/>
      <c r="E15" s="147" t="s">
        <v>24</v>
      </c>
      <c r="I15" s="121" t="s">
        <v>25</v>
      </c>
      <c r="J15" s="147" t="s">
        <v>1</v>
      </c>
      <c r="L15" s="71"/>
    </row>
    <row r="16" spans="2:12" s="123" customFormat="1" ht="6.95" customHeight="1">
      <c r="B16" s="71"/>
      <c r="L16" s="71"/>
    </row>
    <row r="17" spans="2:12" s="123" customFormat="1" ht="12" customHeight="1">
      <c r="B17" s="71"/>
      <c r="D17" s="121" t="s">
        <v>26</v>
      </c>
      <c r="I17" s="121" t="s">
        <v>23</v>
      </c>
      <c r="J17" s="147" t="str">
        <f>'Rekapitulace stavby'!AN13</f>
        <v/>
      </c>
      <c r="L17" s="71"/>
    </row>
    <row r="18" spans="2:12" s="123" customFormat="1" ht="18" customHeight="1">
      <c r="B18" s="71"/>
      <c r="E18" s="148" t="str">
        <f>'Rekapitulace stavby'!E14</f>
        <v xml:space="preserve"> </v>
      </c>
      <c r="F18" s="148"/>
      <c r="G18" s="148"/>
      <c r="H18" s="148"/>
      <c r="I18" s="121" t="s">
        <v>25</v>
      </c>
      <c r="J18" s="147" t="str">
        <f>'Rekapitulace stavby'!AN14</f>
        <v/>
      </c>
      <c r="L18" s="71"/>
    </row>
    <row r="19" spans="2:12" s="123" customFormat="1" ht="6.95" customHeight="1">
      <c r="B19" s="71"/>
      <c r="L19" s="71"/>
    </row>
    <row r="20" spans="2:12" s="123" customFormat="1" ht="12" customHeight="1">
      <c r="B20" s="71"/>
      <c r="D20" s="121" t="s">
        <v>28</v>
      </c>
      <c r="I20" s="121" t="s">
        <v>23</v>
      </c>
      <c r="J20" s="147" t="s">
        <v>1</v>
      </c>
      <c r="L20" s="71"/>
    </row>
    <row r="21" spans="2:12" s="123" customFormat="1" ht="18" customHeight="1">
      <c r="B21" s="71"/>
      <c r="E21" s="147" t="s">
        <v>29</v>
      </c>
      <c r="I21" s="121" t="s">
        <v>25</v>
      </c>
      <c r="J21" s="147" t="s">
        <v>1</v>
      </c>
      <c r="L21" s="71"/>
    </row>
    <row r="22" spans="2:12" s="123" customFormat="1" ht="6.95" customHeight="1">
      <c r="B22" s="71"/>
      <c r="L22" s="71"/>
    </row>
    <row r="23" spans="2:12" s="123" customFormat="1" ht="12" customHeight="1">
      <c r="B23" s="71"/>
      <c r="D23" s="121" t="s">
        <v>31</v>
      </c>
      <c r="I23" s="121" t="s">
        <v>23</v>
      </c>
      <c r="J23" s="147" t="s">
        <v>1</v>
      </c>
      <c r="L23" s="71"/>
    </row>
    <row r="24" spans="2:12" s="123" customFormat="1" ht="18" customHeight="1">
      <c r="B24" s="71"/>
      <c r="E24" s="147" t="s">
        <v>32</v>
      </c>
      <c r="I24" s="121" t="s">
        <v>25</v>
      </c>
      <c r="J24" s="147" t="s">
        <v>1</v>
      </c>
      <c r="L24" s="71"/>
    </row>
    <row r="25" spans="2:12" s="123" customFormat="1" ht="6.95" customHeight="1">
      <c r="B25" s="71"/>
      <c r="L25" s="71"/>
    </row>
    <row r="26" spans="2:12" s="123" customFormat="1" ht="12" customHeight="1">
      <c r="B26" s="71"/>
      <c r="D26" s="121" t="s">
        <v>33</v>
      </c>
      <c r="L26" s="71"/>
    </row>
    <row r="27" spans="2:12" s="150" customFormat="1" ht="16.5" customHeight="1">
      <c r="B27" s="149"/>
      <c r="E27" s="117" t="s">
        <v>1</v>
      </c>
      <c r="F27" s="117"/>
      <c r="G27" s="117"/>
      <c r="H27" s="117"/>
      <c r="L27" s="149"/>
    </row>
    <row r="28" spans="2:12" s="123" customFormat="1" ht="6.95" customHeight="1">
      <c r="B28" s="71"/>
      <c r="L28" s="71"/>
    </row>
    <row r="29" spans="2:12" s="123" customFormat="1" ht="6.95" customHeight="1">
      <c r="B29" s="71"/>
      <c r="D29" s="151"/>
      <c r="E29" s="151"/>
      <c r="F29" s="151"/>
      <c r="G29" s="151"/>
      <c r="H29" s="151"/>
      <c r="I29" s="151"/>
      <c r="J29" s="151"/>
      <c r="K29" s="151"/>
      <c r="L29" s="71"/>
    </row>
    <row r="30" spans="2:12" s="123" customFormat="1" ht="25.35" customHeight="1">
      <c r="B30" s="71"/>
      <c r="D30" s="152" t="s">
        <v>34</v>
      </c>
      <c r="J30" s="153">
        <f>ROUND(J135,2)</f>
        <v>0</v>
      </c>
      <c r="L30" s="71"/>
    </row>
    <row r="31" spans="2:12" s="123" customFormat="1" ht="6.95" customHeight="1">
      <c r="B31" s="71"/>
      <c r="D31" s="151"/>
      <c r="E31" s="151"/>
      <c r="F31" s="151"/>
      <c r="G31" s="151"/>
      <c r="H31" s="151"/>
      <c r="I31" s="151"/>
      <c r="J31" s="151"/>
      <c r="K31" s="151"/>
      <c r="L31" s="71"/>
    </row>
    <row r="32" spans="2:12" s="123" customFormat="1" ht="14.45" customHeight="1">
      <c r="B32" s="71"/>
      <c r="F32" s="154" t="s">
        <v>36</v>
      </c>
      <c r="I32" s="154" t="s">
        <v>35</v>
      </c>
      <c r="J32" s="154" t="s">
        <v>37</v>
      </c>
      <c r="L32" s="71"/>
    </row>
    <row r="33" spans="2:12" s="123" customFormat="1" ht="14.45" customHeight="1">
      <c r="B33" s="71"/>
      <c r="D33" s="155" t="s">
        <v>38</v>
      </c>
      <c r="E33" s="121" t="s">
        <v>39</v>
      </c>
      <c r="F33" s="156">
        <f>ROUND((SUM(BE135:BE322)),2)</f>
        <v>0</v>
      </c>
      <c r="I33" s="157">
        <v>0.21</v>
      </c>
      <c r="J33" s="156">
        <f>ROUND(((SUM(BE135:BE322))*I33),2)</f>
        <v>0</v>
      </c>
      <c r="L33" s="71"/>
    </row>
    <row r="34" spans="2:12" s="123" customFormat="1" ht="14.45" customHeight="1">
      <c r="B34" s="71"/>
      <c r="E34" s="121" t="s">
        <v>40</v>
      </c>
      <c r="F34" s="156">
        <f>ROUND((SUM(BF135:BF322)),2)</f>
        <v>0</v>
      </c>
      <c r="I34" s="157">
        <v>0.15</v>
      </c>
      <c r="J34" s="156">
        <f>ROUND(((SUM(BF135:BF322))*I34),2)</f>
        <v>0</v>
      </c>
      <c r="L34" s="71"/>
    </row>
    <row r="35" spans="2:12" s="123" customFormat="1" ht="14.45" customHeight="1" hidden="1">
      <c r="B35" s="71"/>
      <c r="E35" s="121" t="s">
        <v>41</v>
      </c>
      <c r="F35" s="156">
        <f>ROUND((SUM(BG135:BG322)),2)</f>
        <v>0</v>
      </c>
      <c r="I35" s="157">
        <v>0.21</v>
      </c>
      <c r="J35" s="156">
        <f>0</f>
        <v>0</v>
      </c>
      <c r="L35" s="71"/>
    </row>
    <row r="36" spans="2:12" s="123" customFormat="1" ht="14.45" customHeight="1" hidden="1">
      <c r="B36" s="71"/>
      <c r="E36" s="121" t="s">
        <v>42</v>
      </c>
      <c r="F36" s="156">
        <f>ROUND((SUM(BH135:BH322)),2)</f>
        <v>0</v>
      </c>
      <c r="I36" s="157">
        <v>0.15</v>
      </c>
      <c r="J36" s="156">
        <f>0</f>
        <v>0</v>
      </c>
      <c r="L36" s="71"/>
    </row>
    <row r="37" spans="2:12" s="123" customFormat="1" ht="14.45" customHeight="1" hidden="1">
      <c r="B37" s="71"/>
      <c r="E37" s="121" t="s">
        <v>43</v>
      </c>
      <c r="F37" s="156">
        <f>ROUND((SUM(BI135:BI322)),2)</f>
        <v>0</v>
      </c>
      <c r="I37" s="157">
        <v>0</v>
      </c>
      <c r="J37" s="156">
        <f>0</f>
        <v>0</v>
      </c>
      <c r="L37" s="71"/>
    </row>
    <row r="38" spans="2:12" s="123" customFormat="1" ht="6.95" customHeight="1">
      <c r="B38" s="71"/>
      <c r="L38" s="71"/>
    </row>
    <row r="39" spans="2:12" s="123" customFormat="1" ht="25.35" customHeight="1">
      <c r="B39" s="71"/>
      <c r="C39" s="158"/>
      <c r="D39" s="159" t="s">
        <v>44</v>
      </c>
      <c r="E39" s="160"/>
      <c r="F39" s="160"/>
      <c r="G39" s="161" t="s">
        <v>45</v>
      </c>
      <c r="H39" s="162" t="s">
        <v>46</v>
      </c>
      <c r="I39" s="160"/>
      <c r="J39" s="163">
        <f>SUM(J30:J37)</f>
        <v>0</v>
      </c>
      <c r="K39" s="164"/>
      <c r="L39" s="71"/>
    </row>
    <row r="40" spans="2:12" s="123" customFormat="1" ht="14.45" customHeight="1">
      <c r="B40" s="71"/>
      <c r="L40" s="71"/>
    </row>
    <row r="41" spans="2:12" ht="14.45" customHeight="1">
      <c r="B41" s="114"/>
      <c r="L41" s="114"/>
    </row>
    <row r="42" spans="2:12" ht="14.45" customHeight="1">
      <c r="B42" s="114"/>
      <c r="L42" s="114"/>
    </row>
    <row r="43" spans="2:12" ht="14.45" customHeight="1">
      <c r="B43" s="114"/>
      <c r="L43" s="114"/>
    </row>
    <row r="44" spans="2:12" ht="14.45" customHeight="1">
      <c r="B44" s="114"/>
      <c r="L44" s="114"/>
    </row>
    <row r="45" spans="2:12" ht="14.45" customHeight="1">
      <c r="B45" s="114"/>
      <c r="L45" s="114"/>
    </row>
    <row r="46" spans="2:12" ht="14.45" customHeight="1">
      <c r="B46" s="114"/>
      <c r="L46" s="114"/>
    </row>
    <row r="47" spans="2:12" ht="14.45" customHeight="1">
      <c r="B47" s="114"/>
      <c r="L47" s="114"/>
    </row>
    <row r="48" spans="2:12" ht="14.45" customHeight="1">
      <c r="B48" s="114"/>
      <c r="L48" s="114"/>
    </row>
    <row r="49" spans="2:12" ht="14.45" customHeight="1">
      <c r="B49" s="114"/>
      <c r="L49" s="114"/>
    </row>
    <row r="50" spans="2:12" s="123" customFormat="1" ht="14.45" customHeight="1">
      <c r="B50" s="71"/>
      <c r="D50" s="165" t="s">
        <v>47</v>
      </c>
      <c r="E50" s="166"/>
      <c r="F50" s="166"/>
      <c r="G50" s="165" t="s">
        <v>48</v>
      </c>
      <c r="H50" s="166"/>
      <c r="I50" s="166"/>
      <c r="J50" s="166"/>
      <c r="K50" s="166"/>
      <c r="L50" s="71"/>
    </row>
    <row r="51" spans="2:12" ht="12">
      <c r="B51" s="114"/>
      <c r="L51" s="114"/>
    </row>
    <row r="52" spans="2:12" ht="12">
      <c r="B52" s="114"/>
      <c r="L52" s="114"/>
    </row>
    <row r="53" spans="2:12" ht="12">
      <c r="B53" s="114"/>
      <c r="L53" s="114"/>
    </row>
    <row r="54" spans="2:12" ht="12">
      <c r="B54" s="114"/>
      <c r="L54" s="114"/>
    </row>
    <row r="55" spans="2:12" ht="12">
      <c r="B55" s="114"/>
      <c r="L55" s="114"/>
    </row>
    <row r="56" spans="2:12" ht="12">
      <c r="B56" s="114"/>
      <c r="L56" s="114"/>
    </row>
    <row r="57" spans="2:12" ht="12">
      <c r="B57" s="114"/>
      <c r="L57" s="114"/>
    </row>
    <row r="58" spans="2:12" ht="12">
      <c r="B58" s="114"/>
      <c r="L58" s="114"/>
    </row>
    <row r="59" spans="2:12" ht="12">
      <c r="B59" s="114"/>
      <c r="L59" s="114"/>
    </row>
    <row r="60" spans="2:12" ht="12">
      <c r="B60" s="114"/>
      <c r="L60" s="114"/>
    </row>
    <row r="61" spans="2:12" s="123" customFormat="1" ht="12.75">
      <c r="B61" s="71"/>
      <c r="D61" s="167" t="s">
        <v>49</v>
      </c>
      <c r="E61" s="168"/>
      <c r="F61" s="169" t="s">
        <v>50</v>
      </c>
      <c r="G61" s="167" t="s">
        <v>49</v>
      </c>
      <c r="H61" s="168"/>
      <c r="I61" s="168"/>
      <c r="J61" s="170" t="s">
        <v>50</v>
      </c>
      <c r="K61" s="168"/>
      <c r="L61" s="71"/>
    </row>
    <row r="62" spans="2:12" ht="12">
      <c r="B62" s="114"/>
      <c r="L62" s="114"/>
    </row>
    <row r="63" spans="2:12" ht="12">
      <c r="B63" s="114"/>
      <c r="L63" s="114"/>
    </row>
    <row r="64" spans="2:12" ht="12">
      <c r="B64" s="114"/>
      <c r="L64" s="114"/>
    </row>
    <row r="65" spans="2:12" s="123" customFormat="1" ht="12.75">
      <c r="B65" s="71"/>
      <c r="D65" s="165" t="s">
        <v>51</v>
      </c>
      <c r="E65" s="166"/>
      <c r="F65" s="166"/>
      <c r="G65" s="165" t="s">
        <v>52</v>
      </c>
      <c r="H65" s="166"/>
      <c r="I65" s="166"/>
      <c r="J65" s="166"/>
      <c r="K65" s="166"/>
      <c r="L65" s="71"/>
    </row>
    <row r="66" spans="2:12" ht="12">
      <c r="B66" s="114"/>
      <c r="L66" s="114"/>
    </row>
    <row r="67" spans="2:12" ht="12">
      <c r="B67" s="114"/>
      <c r="L67" s="114"/>
    </row>
    <row r="68" spans="2:12" ht="12">
      <c r="B68" s="114"/>
      <c r="L68" s="114"/>
    </row>
    <row r="69" spans="2:12" ht="12">
      <c r="B69" s="114"/>
      <c r="L69" s="114"/>
    </row>
    <row r="70" spans="2:12" ht="12">
      <c r="B70" s="114"/>
      <c r="L70" s="114"/>
    </row>
    <row r="71" spans="2:12" ht="12">
      <c r="B71" s="114"/>
      <c r="L71" s="114"/>
    </row>
    <row r="72" spans="2:12" ht="12">
      <c r="B72" s="114"/>
      <c r="L72" s="114"/>
    </row>
    <row r="73" spans="2:12" ht="12">
      <c r="B73" s="114"/>
      <c r="L73" s="114"/>
    </row>
    <row r="74" spans="2:12" ht="12">
      <c r="B74" s="114"/>
      <c r="L74" s="114"/>
    </row>
    <row r="75" spans="2:12" ht="12">
      <c r="B75" s="114"/>
      <c r="L75" s="114"/>
    </row>
    <row r="76" spans="2:12" s="123" customFormat="1" ht="12.75">
      <c r="B76" s="71"/>
      <c r="D76" s="167" t="s">
        <v>49</v>
      </c>
      <c r="E76" s="168"/>
      <c r="F76" s="169" t="s">
        <v>50</v>
      </c>
      <c r="G76" s="167" t="s">
        <v>49</v>
      </c>
      <c r="H76" s="168"/>
      <c r="I76" s="168"/>
      <c r="J76" s="170" t="s">
        <v>50</v>
      </c>
      <c r="K76" s="168"/>
      <c r="L76" s="71"/>
    </row>
    <row r="77" spans="2:12" s="123" customFormat="1" ht="14.45" customHeight="1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71"/>
    </row>
    <row r="81" spans="2:12" s="123" customFormat="1" ht="6.95" customHeight="1"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71"/>
    </row>
    <row r="82" spans="2:12" s="123" customFormat="1" ht="24.95" customHeight="1">
      <c r="B82" s="71"/>
      <c r="C82" s="115" t="s">
        <v>115</v>
      </c>
      <c r="L82" s="71"/>
    </row>
    <row r="83" spans="2:12" s="123" customFormat="1" ht="6.95" customHeight="1">
      <c r="B83" s="71"/>
      <c r="L83" s="71"/>
    </row>
    <row r="84" spans="2:12" s="123" customFormat="1" ht="12" customHeight="1">
      <c r="B84" s="71"/>
      <c r="C84" s="121" t="s">
        <v>14</v>
      </c>
      <c r="L84" s="71"/>
    </row>
    <row r="85" spans="2:12" s="123" customFormat="1" ht="39.75" customHeight="1">
      <c r="B85" s="71"/>
      <c r="E85" s="143" t="str">
        <f>E7</f>
        <v>STAVEBNÍ ÚPRAVY SOCIÁLNÍHO ZÁZEMÍ A ZÁZEMÍ ZAMĚSTNANCŮ V 1.PP OBJEKTU MŠ NA PĚŠINĚ 331, DĚČÍN IX</v>
      </c>
      <c r="F85" s="144"/>
      <c r="G85" s="144"/>
      <c r="H85" s="144"/>
      <c r="L85" s="71"/>
    </row>
    <row r="86" spans="2:12" s="123" customFormat="1" ht="12" customHeight="1">
      <c r="B86" s="71"/>
      <c r="C86" s="121" t="s">
        <v>105</v>
      </c>
      <c r="L86" s="71"/>
    </row>
    <row r="87" spans="2:12" s="123" customFormat="1" ht="16.5" customHeight="1">
      <c r="B87" s="71"/>
      <c r="E87" s="145" t="str">
        <f>E9</f>
        <v>ARS - Stavební část</v>
      </c>
      <c r="F87" s="146"/>
      <c r="G87" s="146"/>
      <c r="H87" s="146"/>
      <c r="L87" s="71"/>
    </row>
    <row r="88" spans="2:12" s="123" customFormat="1" ht="6.95" customHeight="1">
      <c r="B88" s="71"/>
      <c r="L88" s="71"/>
    </row>
    <row r="89" spans="2:12" s="123" customFormat="1" ht="12" customHeight="1">
      <c r="B89" s="71"/>
      <c r="C89" s="121" t="s">
        <v>18</v>
      </c>
      <c r="F89" s="147" t="str">
        <f>F12</f>
        <v>st.p.č. 927</v>
      </c>
      <c r="I89" s="121" t="s">
        <v>20</v>
      </c>
      <c r="J89" s="122" t="str">
        <f>IF(J12="","",J12)</f>
        <v>3. 11. 2023</v>
      </c>
      <c r="L89" s="71"/>
    </row>
    <row r="90" spans="2:12" s="123" customFormat="1" ht="6.95" customHeight="1">
      <c r="B90" s="71"/>
      <c r="L90" s="71"/>
    </row>
    <row r="91" spans="2:12" s="123" customFormat="1" ht="15.2" customHeight="1">
      <c r="B91" s="71"/>
      <c r="C91" s="121" t="s">
        <v>22</v>
      </c>
      <c r="F91" s="147" t="str">
        <f>E15</f>
        <v>Statutární město Děčín</v>
      </c>
      <c r="I91" s="121" t="s">
        <v>28</v>
      </c>
      <c r="J91" s="173" t="str">
        <f>E21</f>
        <v xml:space="preserve">NORDARCH s.r.o. </v>
      </c>
      <c r="L91" s="71"/>
    </row>
    <row r="92" spans="2:12" s="123" customFormat="1" ht="15.2" customHeight="1">
      <c r="B92" s="71"/>
      <c r="C92" s="121" t="s">
        <v>26</v>
      </c>
      <c r="F92" s="147" t="str">
        <f>IF(E18="","",E18)</f>
        <v xml:space="preserve"> </v>
      </c>
      <c r="I92" s="121" t="s">
        <v>31</v>
      </c>
      <c r="J92" s="173" t="str">
        <f>E24</f>
        <v>Ing. Jan Duben</v>
      </c>
      <c r="L92" s="71"/>
    </row>
    <row r="93" spans="2:12" s="123" customFormat="1" ht="10.35" customHeight="1">
      <c r="B93" s="71"/>
      <c r="L93" s="71"/>
    </row>
    <row r="94" spans="2:12" s="123" customFormat="1" ht="29.25" customHeight="1">
      <c r="B94" s="71"/>
      <c r="C94" s="174" t="s">
        <v>116</v>
      </c>
      <c r="D94" s="158"/>
      <c r="E94" s="158"/>
      <c r="F94" s="158"/>
      <c r="G94" s="158"/>
      <c r="H94" s="158"/>
      <c r="I94" s="158"/>
      <c r="J94" s="175" t="s">
        <v>117</v>
      </c>
      <c r="K94" s="158"/>
      <c r="L94" s="71"/>
    </row>
    <row r="95" spans="2:12" s="123" customFormat="1" ht="10.35" customHeight="1">
      <c r="B95" s="71"/>
      <c r="L95" s="71"/>
    </row>
    <row r="96" spans="2:47" s="123" customFormat="1" ht="22.9" customHeight="1">
      <c r="B96" s="71"/>
      <c r="C96" s="255" t="s">
        <v>118</v>
      </c>
      <c r="D96" s="140"/>
      <c r="E96" s="140"/>
      <c r="F96" s="140"/>
      <c r="G96" s="140"/>
      <c r="H96" s="140"/>
      <c r="J96" s="153">
        <f>J135</f>
        <v>0</v>
      </c>
      <c r="L96" s="71"/>
      <c r="AU96" s="132" t="s">
        <v>119</v>
      </c>
    </row>
    <row r="97" spans="2:12" s="178" customFormat="1" ht="24.95" customHeight="1">
      <c r="B97" s="177"/>
      <c r="C97" s="256"/>
      <c r="D97" s="257" t="s">
        <v>120</v>
      </c>
      <c r="E97" s="258"/>
      <c r="F97" s="258"/>
      <c r="G97" s="258"/>
      <c r="H97" s="258"/>
      <c r="I97" s="180"/>
      <c r="J97" s="181">
        <f>J136</f>
        <v>0</v>
      </c>
      <c r="L97" s="177"/>
    </row>
    <row r="98" spans="2:12" s="183" customFormat="1" ht="19.9" customHeight="1">
      <c r="B98" s="182"/>
      <c r="C98" s="259"/>
      <c r="D98" s="260" t="s">
        <v>121</v>
      </c>
      <c r="E98" s="261"/>
      <c r="F98" s="261"/>
      <c r="G98" s="261"/>
      <c r="H98" s="261"/>
      <c r="I98" s="185"/>
      <c r="J98" s="186">
        <f>J137</f>
        <v>0</v>
      </c>
      <c r="L98" s="182"/>
    </row>
    <row r="99" spans="2:12" s="183" customFormat="1" ht="19.9" customHeight="1">
      <c r="B99" s="182"/>
      <c r="C99" s="259"/>
      <c r="D99" s="260" t="s">
        <v>122</v>
      </c>
      <c r="E99" s="261"/>
      <c r="F99" s="261"/>
      <c r="G99" s="261"/>
      <c r="H99" s="261"/>
      <c r="I99" s="185"/>
      <c r="J99" s="186">
        <f>J142</f>
        <v>0</v>
      </c>
      <c r="L99" s="182"/>
    </row>
    <row r="100" spans="2:12" s="183" customFormat="1" ht="19.9" customHeight="1">
      <c r="B100" s="182"/>
      <c r="C100" s="259"/>
      <c r="D100" s="260" t="s">
        <v>123</v>
      </c>
      <c r="E100" s="261"/>
      <c r="F100" s="261"/>
      <c r="G100" s="261"/>
      <c r="H100" s="261"/>
      <c r="I100" s="185"/>
      <c r="J100" s="186">
        <f>J151</f>
        <v>0</v>
      </c>
      <c r="L100" s="182"/>
    </row>
    <row r="101" spans="2:12" s="183" customFormat="1" ht="19.9" customHeight="1">
      <c r="B101" s="182"/>
      <c r="C101" s="259"/>
      <c r="D101" s="260" t="s">
        <v>124</v>
      </c>
      <c r="E101" s="261"/>
      <c r="F101" s="261"/>
      <c r="G101" s="261"/>
      <c r="H101" s="261"/>
      <c r="I101" s="185"/>
      <c r="J101" s="186">
        <f>J182</f>
        <v>0</v>
      </c>
      <c r="L101" s="182"/>
    </row>
    <row r="102" spans="2:12" s="183" customFormat="1" ht="19.9" customHeight="1">
      <c r="B102" s="182"/>
      <c r="C102" s="259"/>
      <c r="D102" s="260" t="s">
        <v>125</v>
      </c>
      <c r="E102" s="261"/>
      <c r="F102" s="261"/>
      <c r="G102" s="261"/>
      <c r="H102" s="261"/>
      <c r="I102" s="185"/>
      <c r="J102" s="186">
        <f>J193</f>
        <v>0</v>
      </c>
      <c r="L102" s="182"/>
    </row>
    <row r="103" spans="2:12" s="183" customFormat="1" ht="19.9" customHeight="1">
      <c r="B103" s="182"/>
      <c r="C103" s="259"/>
      <c r="D103" s="260" t="s">
        <v>126</v>
      </c>
      <c r="E103" s="261"/>
      <c r="F103" s="261"/>
      <c r="G103" s="261"/>
      <c r="H103" s="261"/>
      <c r="I103" s="185"/>
      <c r="J103" s="186">
        <f>J199</f>
        <v>0</v>
      </c>
      <c r="L103" s="182"/>
    </row>
    <row r="104" spans="2:12" s="178" customFormat="1" ht="24.95" customHeight="1">
      <c r="B104" s="177"/>
      <c r="C104" s="256"/>
      <c r="D104" s="257" t="s">
        <v>127</v>
      </c>
      <c r="E104" s="258"/>
      <c r="F104" s="258"/>
      <c r="G104" s="258"/>
      <c r="H104" s="258"/>
      <c r="I104" s="180"/>
      <c r="J104" s="181">
        <f>J201</f>
        <v>0</v>
      </c>
      <c r="L104" s="177"/>
    </row>
    <row r="105" spans="2:12" s="183" customFormat="1" ht="19.9" customHeight="1">
      <c r="B105" s="182"/>
      <c r="C105" s="259"/>
      <c r="D105" s="260" t="s">
        <v>128</v>
      </c>
      <c r="E105" s="261"/>
      <c r="F105" s="261"/>
      <c r="G105" s="261"/>
      <c r="H105" s="261"/>
      <c r="I105" s="185"/>
      <c r="J105" s="186">
        <f>J202</f>
        <v>0</v>
      </c>
      <c r="L105" s="182"/>
    </row>
    <row r="106" spans="2:12" s="183" customFormat="1" ht="19.9" customHeight="1">
      <c r="B106" s="182"/>
      <c r="C106" s="259"/>
      <c r="D106" s="260" t="s">
        <v>129</v>
      </c>
      <c r="E106" s="261"/>
      <c r="F106" s="261"/>
      <c r="G106" s="261"/>
      <c r="H106" s="261"/>
      <c r="I106" s="185"/>
      <c r="J106" s="186">
        <f>J208</f>
        <v>0</v>
      </c>
      <c r="L106" s="182"/>
    </row>
    <row r="107" spans="2:12" s="183" customFormat="1" ht="19.9" customHeight="1">
      <c r="B107" s="182"/>
      <c r="C107" s="259"/>
      <c r="D107" s="260" t="s">
        <v>130</v>
      </c>
      <c r="E107" s="261"/>
      <c r="F107" s="261"/>
      <c r="G107" s="261"/>
      <c r="H107" s="261"/>
      <c r="I107" s="185"/>
      <c r="J107" s="186">
        <f>J212</f>
        <v>0</v>
      </c>
      <c r="L107" s="182"/>
    </row>
    <row r="108" spans="2:12" s="183" customFormat="1" ht="19.9" customHeight="1">
      <c r="B108" s="182"/>
      <c r="C108" s="259"/>
      <c r="D108" s="260" t="s">
        <v>131</v>
      </c>
      <c r="E108" s="261"/>
      <c r="F108" s="261"/>
      <c r="G108" s="261"/>
      <c r="H108" s="261"/>
      <c r="I108" s="185"/>
      <c r="J108" s="186">
        <f>J217</f>
        <v>0</v>
      </c>
      <c r="L108" s="182"/>
    </row>
    <row r="109" spans="2:12" s="183" customFormat="1" ht="19.9" customHeight="1">
      <c r="B109" s="182"/>
      <c r="C109" s="259"/>
      <c r="D109" s="260" t="s">
        <v>132</v>
      </c>
      <c r="E109" s="261"/>
      <c r="F109" s="261"/>
      <c r="G109" s="261"/>
      <c r="H109" s="261"/>
      <c r="I109" s="185"/>
      <c r="J109" s="186">
        <f>J223</f>
        <v>0</v>
      </c>
      <c r="L109" s="182"/>
    </row>
    <row r="110" spans="2:12" s="183" customFormat="1" ht="19.9" customHeight="1">
      <c r="B110" s="182"/>
      <c r="C110" s="259"/>
      <c r="D110" s="260" t="s">
        <v>133</v>
      </c>
      <c r="E110" s="261"/>
      <c r="F110" s="261"/>
      <c r="G110" s="261"/>
      <c r="H110" s="261"/>
      <c r="I110" s="185"/>
      <c r="J110" s="186">
        <f>J226</f>
        <v>0</v>
      </c>
      <c r="L110" s="182"/>
    </row>
    <row r="111" spans="2:12" s="183" customFormat="1" ht="19.9" customHeight="1">
      <c r="B111" s="182"/>
      <c r="C111" s="259"/>
      <c r="D111" s="260" t="s">
        <v>134</v>
      </c>
      <c r="E111" s="261"/>
      <c r="F111" s="261"/>
      <c r="G111" s="261"/>
      <c r="H111" s="261"/>
      <c r="I111" s="185"/>
      <c r="J111" s="186">
        <f>J236</f>
        <v>0</v>
      </c>
      <c r="L111" s="182"/>
    </row>
    <row r="112" spans="2:12" s="183" customFormat="1" ht="19.9" customHeight="1">
      <c r="B112" s="182"/>
      <c r="C112" s="259"/>
      <c r="D112" s="260" t="s">
        <v>135</v>
      </c>
      <c r="E112" s="261"/>
      <c r="F112" s="261"/>
      <c r="G112" s="261"/>
      <c r="H112" s="261"/>
      <c r="I112" s="185"/>
      <c r="J112" s="186">
        <f>J268</f>
        <v>0</v>
      </c>
      <c r="L112" s="182"/>
    </row>
    <row r="113" spans="2:12" s="183" customFormat="1" ht="19.9" customHeight="1">
      <c r="B113" s="182"/>
      <c r="C113" s="259"/>
      <c r="D113" s="260" t="s">
        <v>136</v>
      </c>
      <c r="E113" s="261"/>
      <c r="F113" s="261"/>
      <c r="G113" s="261"/>
      <c r="H113" s="261"/>
      <c r="I113" s="185"/>
      <c r="J113" s="186">
        <f>J275</f>
        <v>0</v>
      </c>
      <c r="L113" s="182"/>
    </row>
    <row r="114" spans="2:12" s="183" customFormat="1" ht="19.9" customHeight="1">
      <c r="B114" s="182"/>
      <c r="C114" s="259"/>
      <c r="D114" s="260" t="s">
        <v>137</v>
      </c>
      <c r="E114" s="261"/>
      <c r="F114" s="261"/>
      <c r="G114" s="261"/>
      <c r="H114" s="261"/>
      <c r="I114" s="185"/>
      <c r="J114" s="186">
        <f>J293</f>
        <v>0</v>
      </c>
      <c r="L114" s="182"/>
    </row>
    <row r="115" spans="2:12" s="183" customFormat="1" ht="19.9" customHeight="1">
      <c r="B115" s="182"/>
      <c r="C115" s="259"/>
      <c r="D115" s="260" t="s">
        <v>138</v>
      </c>
      <c r="E115" s="261"/>
      <c r="F115" s="261"/>
      <c r="G115" s="261"/>
      <c r="H115" s="261"/>
      <c r="I115" s="185"/>
      <c r="J115" s="186">
        <f>J307</f>
        <v>0</v>
      </c>
      <c r="L115" s="182"/>
    </row>
    <row r="116" spans="2:12" s="123" customFormat="1" ht="21.75" customHeight="1">
      <c r="B116" s="71"/>
      <c r="C116" s="140"/>
      <c r="D116" s="140"/>
      <c r="E116" s="140"/>
      <c r="F116" s="140"/>
      <c r="G116" s="140"/>
      <c r="H116" s="140"/>
      <c r="L116" s="71"/>
    </row>
    <row r="117" spans="2:12" s="123" customFormat="1" ht="6.95" customHeight="1">
      <c r="B117" s="134"/>
      <c r="C117" s="262"/>
      <c r="D117" s="262"/>
      <c r="E117" s="262"/>
      <c r="F117" s="262"/>
      <c r="G117" s="262"/>
      <c r="H117" s="262"/>
      <c r="I117" s="135"/>
      <c r="J117" s="135"/>
      <c r="K117" s="135"/>
      <c r="L117" s="71"/>
    </row>
    <row r="118" spans="3:8" ht="12">
      <c r="C118" s="263"/>
      <c r="D118" s="263"/>
      <c r="E118" s="263"/>
      <c r="F118" s="263"/>
      <c r="G118" s="263"/>
      <c r="H118" s="263"/>
    </row>
    <row r="119" spans="3:8" ht="12">
      <c r="C119" s="263"/>
      <c r="D119" s="263"/>
      <c r="E119" s="263"/>
      <c r="F119" s="263"/>
      <c r="G119" s="263"/>
      <c r="H119" s="263"/>
    </row>
    <row r="120" spans="3:8" ht="12">
      <c r="C120" s="263"/>
      <c r="D120" s="263"/>
      <c r="E120" s="263"/>
      <c r="F120" s="263"/>
      <c r="G120" s="263"/>
      <c r="H120" s="263"/>
    </row>
    <row r="121" spans="2:12" s="123" customFormat="1" ht="6.95" customHeight="1">
      <c r="B121" s="171"/>
      <c r="C121" s="264"/>
      <c r="D121" s="264"/>
      <c r="E121" s="264"/>
      <c r="F121" s="264"/>
      <c r="G121" s="264"/>
      <c r="H121" s="264"/>
      <c r="I121" s="172"/>
      <c r="J121" s="172"/>
      <c r="K121" s="172"/>
      <c r="L121" s="71"/>
    </row>
    <row r="122" spans="2:12" s="123" customFormat="1" ht="24.95" customHeight="1">
      <c r="B122" s="71"/>
      <c r="C122" s="265" t="s">
        <v>139</v>
      </c>
      <c r="D122" s="140"/>
      <c r="E122" s="140"/>
      <c r="F122" s="140"/>
      <c r="G122" s="140"/>
      <c r="H122" s="140"/>
      <c r="L122" s="71"/>
    </row>
    <row r="123" spans="2:12" s="123" customFormat="1" ht="6.95" customHeight="1">
      <c r="B123" s="71"/>
      <c r="C123" s="140"/>
      <c r="D123" s="140"/>
      <c r="E123" s="140"/>
      <c r="F123" s="140"/>
      <c r="G123" s="140"/>
      <c r="H123" s="140"/>
      <c r="L123" s="71"/>
    </row>
    <row r="124" spans="2:12" s="123" customFormat="1" ht="12" customHeight="1">
      <c r="B124" s="71"/>
      <c r="C124" s="266" t="s">
        <v>14</v>
      </c>
      <c r="D124" s="140"/>
      <c r="E124" s="140"/>
      <c r="F124" s="140"/>
      <c r="G124" s="140"/>
      <c r="H124" s="140"/>
      <c r="L124" s="71"/>
    </row>
    <row r="125" spans="2:12" s="123" customFormat="1" ht="39.75" customHeight="1">
      <c r="B125" s="71"/>
      <c r="C125" s="140"/>
      <c r="D125" s="140"/>
      <c r="E125" s="267" t="str">
        <f>E7</f>
        <v>STAVEBNÍ ÚPRAVY SOCIÁLNÍHO ZÁZEMÍ A ZÁZEMÍ ZAMĚSTNANCŮ V 1.PP OBJEKTU MŠ NA PĚŠINĚ 331, DĚČÍN IX</v>
      </c>
      <c r="F125" s="268"/>
      <c r="G125" s="268"/>
      <c r="H125" s="268"/>
      <c r="L125" s="71"/>
    </row>
    <row r="126" spans="2:12" s="123" customFormat="1" ht="12" customHeight="1">
      <c r="B126" s="71"/>
      <c r="C126" s="266" t="s">
        <v>105</v>
      </c>
      <c r="D126" s="140"/>
      <c r="E126" s="140"/>
      <c r="F126" s="140"/>
      <c r="G126" s="140"/>
      <c r="H126" s="140"/>
      <c r="L126" s="71"/>
    </row>
    <row r="127" spans="2:12" s="123" customFormat="1" ht="16.5" customHeight="1">
      <c r="B127" s="71"/>
      <c r="C127" s="140"/>
      <c r="D127" s="140"/>
      <c r="E127" s="269" t="str">
        <f>E9</f>
        <v>ARS - Stavební část</v>
      </c>
      <c r="F127" s="270"/>
      <c r="G127" s="270"/>
      <c r="H127" s="270"/>
      <c r="L127" s="71"/>
    </row>
    <row r="128" spans="2:12" s="123" customFormat="1" ht="6.95" customHeight="1">
      <c r="B128" s="71"/>
      <c r="C128" s="140"/>
      <c r="D128" s="140"/>
      <c r="E128" s="140"/>
      <c r="F128" s="140"/>
      <c r="G128" s="140"/>
      <c r="H128" s="140"/>
      <c r="L128" s="71"/>
    </row>
    <row r="129" spans="2:12" s="123" customFormat="1" ht="12" customHeight="1">
      <c r="B129" s="71"/>
      <c r="C129" s="266" t="s">
        <v>18</v>
      </c>
      <c r="D129" s="140"/>
      <c r="E129" s="140"/>
      <c r="F129" s="271" t="str">
        <f>F12</f>
        <v>st.p.č. 927</v>
      </c>
      <c r="G129" s="140"/>
      <c r="H129" s="140"/>
      <c r="I129" s="121" t="s">
        <v>20</v>
      </c>
      <c r="J129" s="122" t="str">
        <f>IF(J12="","",J12)</f>
        <v>3. 11. 2023</v>
      </c>
      <c r="L129" s="71"/>
    </row>
    <row r="130" spans="2:12" s="123" customFormat="1" ht="6.95" customHeight="1">
      <c r="B130" s="71"/>
      <c r="C130" s="140"/>
      <c r="D130" s="140"/>
      <c r="E130" s="140"/>
      <c r="F130" s="140"/>
      <c r="G130" s="140"/>
      <c r="H130" s="140"/>
      <c r="L130" s="71"/>
    </row>
    <row r="131" spans="2:12" s="123" customFormat="1" ht="15.2" customHeight="1">
      <c r="B131" s="71"/>
      <c r="C131" s="266" t="s">
        <v>22</v>
      </c>
      <c r="D131" s="140"/>
      <c r="E131" s="140"/>
      <c r="F131" s="271" t="str">
        <f>E15</f>
        <v>Statutární město Děčín</v>
      </c>
      <c r="G131" s="140"/>
      <c r="H131" s="140"/>
      <c r="I131" s="121" t="s">
        <v>28</v>
      </c>
      <c r="J131" s="173" t="str">
        <f>E21</f>
        <v xml:space="preserve">NORDARCH s.r.o. </v>
      </c>
      <c r="L131" s="71"/>
    </row>
    <row r="132" spans="2:12" s="123" customFormat="1" ht="15.2" customHeight="1">
      <c r="B132" s="71"/>
      <c r="C132" s="266" t="s">
        <v>26</v>
      </c>
      <c r="D132" s="140"/>
      <c r="E132" s="140"/>
      <c r="F132" s="271" t="str">
        <f>IF(E18="","",E18)</f>
        <v xml:space="preserve"> </v>
      </c>
      <c r="G132" s="140"/>
      <c r="H132" s="140"/>
      <c r="I132" s="121" t="s">
        <v>31</v>
      </c>
      <c r="J132" s="173" t="str">
        <f>E24</f>
        <v>Ing. Jan Duben</v>
      </c>
      <c r="L132" s="71"/>
    </row>
    <row r="133" spans="2:12" s="123" customFormat="1" ht="10.35" customHeight="1">
      <c r="B133" s="71"/>
      <c r="C133" s="140"/>
      <c r="D133" s="140"/>
      <c r="E133" s="140"/>
      <c r="F133" s="140"/>
      <c r="G133" s="140"/>
      <c r="H133" s="140"/>
      <c r="L133" s="71"/>
    </row>
    <row r="134" spans="2:20" s="128" customFormat="1" ht="29.25" customHeight="1">
      <c r="B134" s="124"/>
      <c r="C134" s="272" t="s">
        <v>140</v>
      </c>
      <c r="D134" s="273" t="s">
        <v>59</v>
      </c>
      <c r="E134" s="273" t="s">
        <v>55</v>
      </c>
      <c r="F134" s="273" t="s">
        <v>56</v>
      </c>
      <c r="G134" s="273" t="s">
        <v>141</v>
      </c>
      <c r="H134" s="273" t="s">
        <v>142</v>
      </c>
      <c r="I134" s="126" t="s">
        <v>143</v>
      </c>
      <c r="J134" s="127" t="s">
        <v>117</v>
      </c>
      <c r="K134" s="187" t="s">
        <v>144</v>
      </c>
      <c r="L134" s="124"/>
      <c r="M134" s="188" t="s">
        <v>1</v>
      </c>
      <c r="N134" s="189" t="s">
        <v>38</v>
      </c>
      <c r="O134" s="189" t="s">
        <v>145</v>
      </c>
      <c r="P134" s="189" t="s">
        <v>146</v>
      </c>
      <c r="Q134" s="189" t="s">
        <v>147</v>
      </c>
      <c r="R134" s="189" t="s">
        <v>148</v>
      </c>
      <c r="S134" s="189" t="s">
        <v>149</v>
      </c>
      <c r="T134" s="190" t="s">
        <v>150</v>
      </c>
    </row>
    <row r="135" spans="2:63" s="123" customFormat="1" ht="22.9" customHeight="1">
      <c r="B135" s="71"/>
      <c r="C135" s="274" t="s">
        <v>151</v>
      </c>
      <c r="D135" s="140"/>
      <c r="E135" s="140"/>
      <c r="F135" s="140"/>
      <c r="G135" s="140"/>
      <c r="H135" s="140"/>
      <c r="J135" s="192">
        <f>BK135</f>
        <v>0</v>
      </c>
      <c r="L135" s="71"/>
      <c r="M135" s="193"/>
      <c r="N135" s="151"/>
      <c r="O135" s="151"/>
      <c r="P135" s="194">
        <f>P136+P201</f>
        <v>1040.1978020000001</v>
      </c>
      <c r="Q135" s="151"/>
      <c r="R135" s="194">
        <f>R136+R201</f>
        <v>60.16396515</v>
      </c>
      <c r="S135" s="151"/>
      <c r="T135" s="195">
        <f>T136+T201</f>
        <v>25.39891275</v>
      </c>
      <c r="AT135" s="132" t="s">
        <v>73</v>
      </c>
      <c r="AU135" s="132" t="s">
        <v>119</v>
      </c>
      <c r="BK135" s="196">
        <f>BK136+BK201</f>
        <v>0</v>
      </c>
    </row>
    <row r="136" spans="2:63" s="198" customFormat="1" ht="25.9" customHeight="1">
      <c r="B136" s="197"/>
      <c r="C136" s="225"/>
      <c r="D136" s="223" t="s">
        <v>73</v>
      </c>
      <c r="E136" s="224" t="s">
        <v>152</v>
      </c>
      <c r="F136" s="224" t="s">
        <v>153</v>
      </c>
      <c r="G136" s="225"/>
      <c r="H136" s="225"/>
      <c r="J136" s="201">
        <f>BK136</f>
        <v>0</v>
      </c>
      <c r="L136" s="197"/>
      <c r="M136" s="202"/>
      <c r="P136" s="203">
        <f>P137+P142+P151+P182+P193+P199</f>
        <v>468.812554</v>
      </c>
      <c r="R136" s="203">
        <f>R137+R142+R151+R182+R193+R199</f>
        <v>51.06692323</v>
      </c>
      <c r="T136" s="204">
        <f>T137+T142+T151+T182+T193+T199</f>
        <v>10.559083</v>
      </c>
      <c r="AR136" s="199" t="s">
        <v>82</v>
      </c>
      <c r="AT136" s="205" t="s">
        <v>73</v>
      </c>
      <c r="AU136" s="205" t="s">
        <v>74</v>
      </c>
      <c r="AY136" s="199" t="s">
        <v>154</v>
      </c>
      <c r="BK136" s="206">
        <f>BK137+BK142+BK151+BK182+BK193+BK199</f>
        <v>0</v>
      </c>
    </row>
    <row r="137" spans="2:63" s="198" customFormat="1" ht="22.9" customHeight="1">
      <c r="B137" s="197"/>
      <c r="C137" s="225"/>
      <c r="D137" s="223" t="s">
        <v>73</v>
      </c>
      <c r="E137" s="226" t="s">
        <v>82</v>
      </c>
      <c r="F137" s="226" t="s">
        <v>155</v>
      </c>
      <c r="G137" s="225"/>
      <c r="H137" s="225"/>
      <c r="J137" s="208">
        <f>BK137</f>
        <v>0</v>
      </c>
      <c r="L137" s="197"/>
      <c r="M137" s="202"/>
      <c r="P137" s="203">
        <f>SUM(P138:P141)</f>
        <v>34.1154</v>
      </c>
      <c r="R137" s="203">
        <f>SUM(R138:R141)</f>
        <v>39.6</v>
      </c>
      <c r="T137" s="204">
        <f>SUM(T138:T141)</f>
        <v>0</v>
      </c>
      <c r="AR137" s="199" t="s">
        <v>82</v>
      </c>
      <c r="AT137" s="205" t="s">
        <v>73</v>
      </c>
      <c r="AU137" s="205" t="s">
        <v>82</v>
      </c>
      <c r="AY137" s="199" t="s">
        <v>154</v>
      </c>
      <c r="BK137" s="206">
        <f>SUM(BK138:BK141)</f>
        <v>0</v>
      </c>
    </row>
    <row r="138" spans="2:65" s="123" customFormat="1" ht="24.2" customHeight="1">
      <c r="B138" s="71"/>
      <c r="C138" s="227" t="s">
        <v>82</v>
      </c>
      <c r="D138" s="227" t="s">
        <v>156</v>
      </c>
      <c r="E138" s="228" t="s">
        <v>157</v>
      </c>
      <c r="F138" s="229" t="s">
        <v>158</v>
      </c>
      <c r="G138" s="230" t="s">
        <v>159</v>
      </c>
      <c r="H138" s="231">
        <v>19.8</v>
      </c>
      <c r="I138" s="73"/>
      <c r="J138" s="73">
        <f>ROUND(I138*H138,2)</f>
        <v>0</v>
      </c>
      <c r="K138" s="74"/>
      <c r="L138" s="71"/>
      <c r="M138" s="209" t="s">
        <v>1</v>
      </c>
      <c r="N138" s="210" t="s">
        <v>39</v>
      </c>
      <c r="O138" s="211">
        <v>1.723</v>
      </c>
      <c r="P138" s="211">
        <f>O138*H138</f>
        <v>34.1154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13" t="s">
        <v>160</v>
      </c>
      <c r="AT138" s="213" t="s">
        <v>156</v>
      </c>
      <c r="AU138" s="213" t="s">
        <v>84</v>
      </c>
      <c r="AY138" s="132" t="s">
        <v>154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32" t="s">
        <v>82</v>
      </c>
      <c r="BK138" s="214">
        <f>ROUND(I138*H138,2)</f>
        <v>0</v>
      </c>
      <c r="BL138" s="132" t="s">
        <v>160</v>
      </c>
      <c r="BM138" s="213" t="s">
        <v>161</v>
      </c>
    </row>
    <row r="139" spans="2:51" s="216" customFormat="1" ht="12">
      <c r="B139" s="215"/>
      <c r="C139" s="235"/>
      <c r="D139" s="232" t="s">
        <v>162</v>
      </c>
      <c r="E139" s="233" t="s">
        <v>1</v>
      </c>
      <c r="F139" s="234" t="s">
        <v>163</v>
      </c>
      <c r="G139" s="235"/>
      <c r="H139" s="236">
        <v>19.8</v>
      </c>
      <c r="L139" s="215"/>
      <c r="M139" s="218"/>
      <c r="T139" s="219"/>
      <c r="AT139" s="217" t="s">
        <v>162</v>
      </c>
      <c r="AU139" s="217" t="s">
        <v>84</v>
      </c>
      <c r="AV139" s="216" t="s">
        <v>84</v>
      </c>
      <c r="AW139" s="216" t="s">
        <v>30</v>
      </c>
      <c r="AX139" s="216" t="s">
        <v>82</v>
      </c>
      <c r="AY139" s="217" t="s">
        <v>154</v>
      </c>
    </row>
    <row r="140" spans="2:65" s="123" customFormat="1" ht="16.5" customHeight="1">
      <c r="B140" s="71"/>
      <c r="C140" s="244" t="s">
        <v>84</v>
      </c>
      <c r="D140" s="244" t="s">
        <v>164</v>
      </c>
      <c r="E140" s="245" t="s">
        <v>165</v>
      </c>
      <c r="F140" s="246" t="s">
        <v>166</v>
      </c>
      <c r="G140" s="247" t="s">
        <v>167</v>
      </c>
      <c r="H140" s="248">
        <v>39.6</v>
      </c>
      <c r="I140" s="75"/>
      <c r="J140" s="75">
        <f>ROUND(I140*H140,2)</f>
        <v>0</v>
      </c>
      <c r="K140" s="76"/>
      <c r="L140" s="237"/>
      <c r="M140" s="238" t="s">
        <v>1</v>
      </c>
      <c r="N140" s="239" t="s">
        <v>39</v>
      </c>
      <c r="O140" s="211">
        <v>0</v>
      </c>
      <c r="P140" s="211">
        <f>O140*H140</f>
        <v>0</v>
      </c>
      <c r="Q140" s="211">
        <v>1</v>
      </c>
      <c r="R140" s="211">
        <f>Q140*H140</f>
        <v>39.6</v>
      </c>
      <c r="S140" s="211">
        <v>0</v>
      </c>
      <c r="T140" s="212">
        <f>S140*H140</f>
        <v>0</v>
      </c>
      <c r="AR140" s="213" t="s">
        <v>168</v>
      </c>
      <c r="AT140" s="213" t="s">
        <v>164</v>
      </c>
      <c r="AU140" s="213" t="s">
        <v>84</v>
      </c>
      <c r="AY140" s="132" t="s">
        <v>154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32" t="s">
        <v>82</v>
      </c>
      <c r="BK140" s="214">
        <f>ROUND(I140*H140,2)</f>
        <v>0</v>
      </c>
      <c r="BL140" s="132" t="s">
        <v>160</v>
      </c>
      <c r="BM140" s="213" t="s">
        <v>169</v>
      </c>
    </row>
    <row r="141" spans="2:51" s="216" customFormat="1" ht="12">
      <c r="B141" s="215"/>
      <c r="C141" s="235"/>
      <c r="D141" s="232" t="s">
        <v>162</v>
      </c>
      <c r="E141" s="235"/>
      <c r="F141" s="234" t="s">
        <v>170</v>
      </c>
      <c r="G141" s="235"/>
      <c r="H141" s="236">
        <v>39.6</v>
      </c>
      <c r="L141" s="215"/>
      <c r="M141" s="218"/>
      <c r="T141" s="219"/>
      <c r="AT141" s="217" t="s">
        <v>162</v>
      </c>
      <c r="AU141" s="217" t="s">
        <v>84</v>
      </c>
      <c r="AV141" s="216" t="s">
        <v>84</v>
      </c>
      <c r="AW141" s="216" t="s">
        <v>3</v>
      </c>
      <c r="AX141" s="216" t="s">
        <v>82</v>
      </c>
      <c r="AY141" s="217" t="s">
        <v>154</v>
      </c>
    </row>
    <row r="142" spans="2:63" s="198" customFormat="1" ht="22.9" customHeight="1">
      <c r="B142" s="197"/>
      <c r="C142" s="225"/>
      <c r="D142" s="223" t="s">
        <v>73</v>
      </c>
      <c r="E142" s="226" t="s">
        <v>171</v>
      </c>
      <c r="F142" s="226" t="s">
        <v>172</v>
      </c>
      <c r="G142" s="225"/>
      <c r="H142" s="225"/>
      <c r="J142" s="208">
        <f>BK142</f>
        <v>0</v>
      </c>
      <c r="L142" s="197"/>
      <c r="M142" s="202"/>
      <c r="P142" s="203">
        <f>SUM(P143:P150)</f>
        <v>31.24639</v>
      </c>
      <c r="R142" s="203">
        <f>SUM(R143:R150)</f>
        <v>3.4038029300000003</v>
      </c>
      <c r="T142" s="204">
        <f>SUM(T143:T150)</f>
        <v>0</v>
      </c>
      <c r="AR142" s="199" t="s">
        <v>82</v>
      </c>
      <c r="AT142" s="205" t="s">
        <v>73</v>
      </c>
      <c r="AU142" s="205" t="s">
        <v>82</v>
      </c>
      <c r="AY142" s="199" t="s">
        <v>154</v>
      </c>
      <c r="BK142" s="206">
        <f>SUM(BK143:BK150)</f>
        <v>0</v>
      </c>
    </row>
    <row r="143" spans="2:65" s="123" customFormat="1" ht="24.2" customHeight="1">
      <c r="B143" s="71"/>
      <c r="C143" s="227" t="s">
        <v>171</v>
      </c>
      <c r="D143" s="227" t="s">
        <v>156</v>
      </c>
      <c r="E143" s="228" t="s">
        <v>173</v>
      </c>
      <c r="F143" s="229" t="s">
        <v>174</v>
      </c>
      <c r="G143" s="230" t="s">
        <v>175</v>
      </c>
      <c r="H143" s="231">
        <v>15.741</v>
      </c>
      <c r="I143" s="73"/>
      <c r="J143" s="73">
        <f>ROUND(I143*H143,2)</f>
        <v>0</v>
      </c>
      <c r="K143" s="74"/>
      <c r="L143" s="71"/>
      <c r="M143" s="209" t="s">
        <v>1</v>
      </c>
      <c r="N143" s="210" t="s">
        <v>39</v>
      </c>
      <c r="O143" s="211">
        <v>0.506</v>
      </c>
      <c r="P143" s="211">
        <f>O143*H143</f>
        <v>7.964946</v>
      </c>
      <c r="Q143" s="211">
        <v>0.0525</v>
      </c>
      <c r="R143" s="211">
        <f>Q143*H143</f>
        <v>0.8264024999999999</v>
      </c>
      <c r="S143" s="211">
        <v>0</v>
      </c>
      <c r="T143" s="212">
        <f>S143*H143</f>
        <v>0</v>
      </c>
      <c r="AR143" s="213" t="s">
        <v>160</v>
      </c>
      <c r="AT143" s="213" t="s">
        <v>156</v>
      </c>
      <c r="AU143" s="213" t="s">
        <v>84</v>
      </c>
      <c r="AY143" s="132" t="s">
        <v>154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32" t="s">
        <v>82</v>
      </c>
      <c r="BK143" s="214">
        <f>ROUND(I143*H143,2)</f>
        <v>0</v>
      </c>
      <c r="BL143" s="132" t="s">
        <v>160</v>
      </c>
      <c r="BM143" s="213" t="s">
        <v>176</v>
      </c>
    </row>
    <row r="144" spans="2:51" s="216" customFormat="1" ht="22.5">
      <c r="B144" s="215"/>
      <c r="C144" s="235"/>
      <c r="D144" s="232" t="s">
        <v>162</v>
      </c>
      <c r="E144" s="233" t="s">
        <v>106</v>
      </c>
      <c r="F144" s="234" t="s">
        <v>177</v>
      </c>
      <c r="G144" s="235"/>
      <c r="H144" s="236">
        <v>15.741</v>
      </c>
      <c r="L144" s="215"/>
      <c r="M144" s="218"/>
      <c r="T144" s="219"/>
      <c r="AT144" s="217" t="s">
        <v>162</v>
      </c>
      <c r="AU144" s="217" t="s">
        <v>84</v>
      </c>
      <c r="AV144" s="216" t="s">
        <v>84</v>
      </c>
      <c r="AW144" s="216" t="s">
        <v>30</v>
      </c>
      <c r="AX144" s="216" t="s">
        <v>82</v>
      </c>
      <c r="AY144" s="217" t="s">
        <v>154</v>
      </c>
    </row>
    <row r="145" spans="2:65" s="123" customFormat="1" ht="24.2" customHeight="1">
      <c r="B145" s="71"/>
      <c r="C145" s="227" t="s">
        <v>160</v>
      </c>
      <c r="D145" s="227" t="s">
        <v>156</v>
      </c>
      <c r="E145" s="228" t="s">
        <v>178</v>
      </c>
      <c r="F145" s="229" t="s">
        <v>179</v>
      </c>
      <c r="G145" s="230" t="s">
        <v>175</v>
      </c>
      <c r="H145" s="231">
        <v>8.1</v>
      </c>
      <c r="I145" s="73"/>
      <c r="J145" s="73">
        <f>ROUND(I145*H145,2)</f>
        <v>0</v>
      </c>
      <c r="K145" s="74"/>
      <c r="L145" s="71"/>
      <c r="M145" s="209" t="s">
        <v>1</v>
      </c>
      <c r="N145" s="210" t="s">
        <v>39</v>
      </c>
      <c r="O145" s="211">
        <v>0.546</v>
      </c>
      <c r="P145" s="211">
        <f>O145*H145</f>
        <v>4.4226</v>
      </c>
      <c r="Q145" s="211">
        <v>0.07921</v>
      </c>
      <c r="R145" s="211">
        <f>Q145*H145</f>
        <v>0.641601</v>
      </c>
      <c r="S145" s="211">
        <v>0</v>
      </c>
      <c r="T145" s="212">
        <f>S145*H145</f>
        <v>0</v>
      </c>
      <c r="AR145" s="213" t="s">
        <v>160</v>
      </c>
      <c r="AT145" s="213" t="s">
        <v>156</v>
      </c>
      <c r="AU145" s="213" t="s">
        <v>84</v>
      </c>
      <c r="AY145" s="132" t="s">
        <v>154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32" t="s">
        <v>82</v>
      </c>
      <c r="BK145" s="214">
        <f>ROUND(I145*H145,2)</f>
        <v>0</v>
      </c>
      <c r="BL145" s="132" t="s">
        <v>160</v>
      </c>
      <c r="BM145" s="213" t="s">
        <v>180</v>
      </c>
    </row>
    <row r="146" spans="2:51" s="216" customFormat="1" ht="12">
      <c r="B146" s="215"/>
      <c r="C146" s="235"/>
      <c r="D146" s="232" t="s">
        <v>162</v>
      </c>
      <c r="E146" s="233" t="s">
        <v>103</v>
      </c>
      <c r="F146" s="234" t="s">
        <v>181</v>
      </c>
      <c r="G146" s="235"/>
      <c r="H146" s="236">
        <v>8.1</v>
      </c>
      <c r="L146" s="215"/>
      <c r="M146" s="218"/>
      <c r="T146" s="219"/>
      <c r="AT146" s="217" t="s">
        <v>162</v>
      </c>
      <c r="AU146" s="217" t="s">
        <v>84</v>
      </c>
      <c r="AV146" s="216" t="s">
        <v>84</v>
      </c>
      <c r="AW146" s="216" t="s">
        <v>30</v>
      </c>
      <c r="AX146" s="216" t="s">
        <v>82</v>
      </c>
      <c r="AY146" s="217" t="s">
        <v>154</v>
      </c>
    </row>
    <row r="147" spans="2:65" s="123" customFormat="1" ht="16.5" customHeight="1">
      <c r="B147" s="71"/>
      <c r="C147" s="227" t="s">
        <v>182</v>
      </c>
      <c r="D147" s="227" t="s">
        <v>156</v>
      </c>
      <c r="E147" s="228" t="s">
        <v>183</v>
      </c>
      <c r="F147" s="229" t="s">
        <v>184</v>
      </c>
      <c r="G147" s="230" t="s">
        <v>175</v>
      </c>
      <c r="H147" s="231">
        <v>2.88</v>
      </c>
      <c r="I147" s="73"/>
      <c r="J147" s="73">
        <f>ROUND(I147*H147,2)</f>
        <v>0</v>
      </c>
      <c r="K147" s="74"/>
      <c r="L147" s="71"/>
      <c r="M147" s="209" t="s">
        <v>1</v>
      </c>
      <c r="N147" s="210" t="s">
        <v>39</v>
      </c>
      <c r="O147" s="211">
        <v>0.714</v>
      </c>
      <c r="P147" s="211">
        <f>O147*H147</f>
        <v>2.05632</v>
      </c>
      <c r="Q147" s="211">
        <v>0.0546</v>
      </c>
      <c r="R147" s="211">
        <f>Q147*H147</f>
        <v>0.157248</v>
      </c>
      <c r="S147" s="211">
        <v>0</v>
      </c>
      <c r="T147" s="212">
        <f>S147*H147</f>
        <v>0</v>
      </c>
      <c r="AR147" s="213" t="s">
        <v>160</v>
      </c>
      <c r="AT147" s="213" t="s">
        <v>156</v>
      </c>
      <c r="AU147" s="213" t="s">
        <v>84</v>
      </c>
      <c r="AY147" s="132" t="s">
        <v>154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32" t="s">
        <v>82</v>
      </c>
      <c r="BK147" s="214">
        <f>ROUND(I147*H147,2)</f>
        <v>0</v>
      </c>
      <c r="BL147" s="132" t="s">
        <v>160</v>
      </c>
      <c r="BM147" s="213" t="s">
        <v>185</v>
      </c>
    </row>
    <row r="148" spans="2:51" s="216" customFormat="1" ht="12">
      <c r="B148" s="215"/>
      <c r="C148" s="235"/>
      <c r="D148" s="232" t="s">
        <v>162</v>
      </c>
      <c r="E148" s="233" t="s">
        <v>109</v>
      </c>
      <c r="F148" s="234" t="s">
        <v>186</v>
      </c>
      <c r="G148" s="235"/>
      <c r="H148" s="236">
        <v>2.88</v>
      </c>
      <c r="L148" s="215"/>
      <c r="M148" s="218"/>
      <c r="T148" s="219"/>
      <c r="AT148" s="217" t="s">
        <v>162</v>
      </c>
      <c r="AU148" s="217" t="s">
        <v>84</v>
      </c>
      <c r="AV148" s="216" t="s">
        <v>84</v>
      </c>
      <c r="AW148" s="216" t="s">
        <v>30</v>
      </c>
      <c r="AX148" s="216" t="s">
        <v>82</v>
      </c>
      <c r="AY148" s="217" t="s">
        <v>154</v>
      </c>
    </row>
    <row r="149" spans="2:65" s="123" customFormat="1" ht="16.5" customHeight="1">
      <c r="B149" s="71"/>
      <c r="C149" s="227" t="s">
        <v>187</v>
      </c>
      <c r="D149" s="227" t="s">
        <v>156</v>
      </c>
      <c r="E149" s="228" t="s">
        <v>188</v>
      </c>
      <c r="F149" s="229" t="s">
        <v>189</v>
      </c>
      <c r="G149" s="230" t="s">
        <v>175</v>
      </c>
      <c r="H149" s="231">
        <v>21.323</v>
      </c>
      <c r="I149" s="73"/>
      <c r="J149" s="73">
        <f>ROUND(I149*H149,2)</f>
        <v>0</v>
      </c>
      <c r="K149" s="74"/>
      <c r="L149" s="71"/>
      <c r="M149" s="209" t="s">
        <v>1</v>
      </c>
      <c r="N149" s="210" t="s">
        <v>39</v>
      </c>
      <c r="O149" s="211">
        <v>0.788</v>
      </c>
      <c r="P149" s="211">
        <f>O149*H149</f>
        <v>16.802524000000002</v>
      </c>
      <c r="Q149" s="211">
        <v>0.08341</v>
      </c>
      <c r="R149" s="211">
        <f>Q149*H149</f>
        <v>1.77855143</v>
      </c>
      <c r="S149" s="211">
        <v>0</v>
      </c>
      <c r="T149" s="212">
        <f>S149*H149</f>
        <v>0</v>
      </c>
      <c r="AR149" s="213" t="s">
        <v>160</v>
      </c>
      <c r="AT149" s="213" t="s">
        <v>156</v>
      </c>
      <c r="AU149" s="213" t="s">
        <v>84</v>
      </c>
      <c r="AY149" s="132" t="s">
        <v>154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32" t="s">
        <v>82</v>
      </c>
      <c r="BK149" s="214">
        <f>ROUND(I149*H149,2)</f>
        <v>0</v>
      </c>
      <c r="BL149" s="132" t="s">
        <v>160</v>
      </c>
      <c r="BM149" s="213" t="s">
        <v>190</v>
      </c>
    </row>
    <row r="150" spans="2:51" s="216" customFormat="1" ht="12">
      <c r="B150" s="215"/>
      <c r="C150" s="235"/>
      <c r="D150" s="232" t="s">
        <v>162</v>
      </c>
      <c r="E150" s="233" t="s">
        <v>111</v>
      </c>
      <c r="F150" s="234" t="s">
        <v>191</v>
      </c>
      <c r="G150" s="235"/>
      <c r="H150" s="236">
        <v>21.323</v>
      </c>
      <c r="L150" s="215"/>
      <c r="M150" s="218"/>
      <c r="T150" s="219"/>
      <c r="AT150" s="217" t="s">
        <v>162</v>
      </c>
      <c r="AU150" s="217" t="s">
        <v>84</v>
      </c>
      <c r="AV150" s="216" t="s">
        <v>84</v>
      </c>
      <c r="AW150" s="216" t="s">
        <v>30</v>
      </c>
      <c r="AX150" s="216" t="s">
        <v>82</v>
      </c>
      <c r="AY150" s="217" t="s">
        <v>154</v>
      </c>
    </row>
    <row r="151" spans="2:63" s="198" customFormat="1" ht="22.9" customHeight="1">
      <c r="B151" s="197"/>
      <c r="C151" s="225"/>
      <c r="D151" s="223" t="s">
        <v>73</v>
      </c>
      <c r="E151" s="226" t="s">
        <v>187</v>
      </c>
      <c r="F151" s="226" t="s">
        <v>192</v>
      </c>
      <c r="G151" s="225"/>
      <c r="H151" s="225"/>
      <c r="J151" s="208">
        <f>BK151</f>
        <v>0</v>
      </c>
      <c r="L151" s="197"/>
      <c r="M151" s="202"/>
      <c r="P151" s="203">
        <f>SUM(P152:P181)</f>
        <v>222.564672</v>
      </c>
      <c r="R151" s="203">
        <f>SUM(R152:R181)</f>
        <v>8.0619273</v>
      </c>
      <c r="T151" s="204">
        <f>SUM(T152:T181)</f>
        <v>0</v>
      </c>
      <c r="AR151" s="199" t="s">
        <v>82</v>
      </c>
      <c r="AT151" s="205" t="s">
        <v>73</v>
      </c>
      <c r="AU151" s="205" t="s">
        <v>82</v>
      </c>
      <c r="AY151" s="199" t="s">
        <v>154</v>
      </c>
      <c r="BK151" s="206">
        <f>SUM(BK152:BK181)</f>
        <v>0</v>
      </c>
    </row>
    <row r="152" spans="2:65" s="123" customFormat="1" ht="24.2" customHeight="1">
      <c r="B152" s="71"/>
      <c r="C152" s="227" t="s">
        <v>193</v>
      </c>
      <c r="D152" s="227" t="s">
        <v>156</v>
      </c>
      <c r="E152" s="228" t="s">
        <v>194</v>
      </c>
      <c r="F152" s="229" t="s">
        <v>195</v>
      </c>
      <c r="G152" s="230" t="s">
        <v>175</v>
      </c>
      <c r="H152" s="231">
        <v>119.3</v>
      </c>
      <c r="I152" s="73"/>
      <c r="J152" s="73">
        <f>ROUND(I152*H152,2)</f>
        <v>0</v>
      </c>
      <c r="K152" s="74"/>
      <c r="L152" s="71"/>
      <c r="M152" s="209" t="s">
        <v>1</v>
      </c>
      <c r="N152" s="210" t="s">
        <v>39</v>
      </c>
      <c r="O152" s="211">
        <v>0.46</v>
      </c>
      <c r="P152" s="211">
        <f>O152*H152</f>
        <v>54.878</v>
      </c>
      <c r="Q152" s="211">
        <v>0.00438</v>
      </c>
      <c r="R152" s="211">
        <f>Q152*H152</f>
        <v>0.522534</v>
      </c>
      <c r="S152" s="211">
        <v>0</v>
      </c>
      <c r="T152" s="212">
        <f>S152*H152</f>
        <v>0</v>
      </c>
      <c r="AR152" s="213" t="s">
        <v>160</v>
      </c>
      <c r="AT152" s="213" t="s">
        <v>156</v>
      </c>
      <c r="AU152" s="213" t="s">
        <v>84</v>
      </c>
      <c r="AY152" s="132" t="s">
        <v>154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32" t="s">
        <v>82</v>
      </c>
      <c r="BK152" s="214">
        <f>ROUND(I152*H152,2)</f>
        <v>0</v>
      </c>
      <c r="BL152" s="132" t="s">
        <v>160</v>
      </c>
      <c r="BM152" s="213" t="s">
        <v>196</v>
      </c>
    </row>
    <row r="153" spans="2:51" s="216" customFormat="1" ht="12">
      <c r="B153" s="215"/>
      <c r="C153" s="235"/>
      <c r="D153" s="232" t="s">
        <v>162</v>
      </c>
      <c r="E153" s="233" t="s">
        <v>1</v>
      </c>
      <c r="F153" s="234" t="s">
        <v>102</v>
      </c>
      <c r="G153" s="235"/>
      <c r="H153" s="236">
        <v>119.3</v>
      </c>
      <c r="L153" s="215"/>
      <c r="M153" s="218"/>
      <c r="T153" s="219"/>
      <c r="AT153" s="217" t="s">
        <v>162</v>
      </c>
      <c r="AU153" s="217" t="s">
        <v>84</v>
      </c>
      <c r="AV153" s="216" t="s">
        <v>84</v>
      </c>
      <c r="AW153" s="216" t="s">
        <v>30</v>
      </c>
      <c r="AX153" s="216" t="s">
        <v>82</v>
      </c>
      <c r="AY153" s="217" t="s">
        <v>154</v>
      </c>
    </row>
    <row r="154" spans="2:65" s="123" customFormat="1" ht="24.2" customHeight="1">
      <c r="B154" s="71"/>
      <c r="C154" s="227" t="s">
        <v>168</v>
      </c>
      <c r="D154" s="227" t="s">
        <v>156</v>
      </c>
      <c r="E154" s="228" t="s">
        <v>197</v>
      </c>
      <c r="F154" s="229" t="s">
        <v>198</v>
      </c>
      <c r="G154" s="230" t="s">
        <v>175</v>
      </c>
      <c r="H154" s="231">
        <v>119.3</v>
      </c>
      <c r="I154" s="73"/>
      <c r="J154" s="73">
        <f>ROUND(I154*H154,2)</f>
        <v>0</v>
      </c>
      <c r="K154" s="74"/>
      <c r="L154" s="71"/>
      <c r="M154" s="209" t="s">
        <v>1</v>
      </c>
      <c r="N154" s="210" t="s">
        <v>39</v>
      </c>
      <c r="O154" s="211">
        <v>0.358</v>
      </c>
      <c r="P154" s="211">
        <f>O154*H154</f>
        <v>42.709399999999995</v>
      </c>
      <c r="Q154" s="211">
        <v>0.003</v>
      </c>
      <c r="R154" s="211">
        <f>Q154*H154</f>
        <v>0.3579</v>
      </c>
      <c r="S154" s="211">
        <v>0</v>
      </c>
      <c r="T154" s="212">
        <f>S154*H154</f>
        <v>0</v>
      </c>
      <c r="AR154" s="213" t="s">
        <v>160</v>
      </c>
      <c r="AT154" s="213" t="s">
        <v>156</v>
      </c>
      <c r="AU154" s="213" t="s">
        <v>84</v>
      </c>
      <c r="AY154" s="132" t="s">
        <v>154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32" t="s">
        <v>82</v>
      </c>
      <c r="BK154" s="214">
        <f>ROUND(I154*H154,2)</f>
        <v>0</v>
      </c>
      <c r="BL154" s="132" t="s">
        <v>160</v>
      </c>
      <c r="BM154" s="213" t="s">
        <v>199</v>
      </c>
    </row>
    <row r="155" spans="2:51" s="216" customFormat="1" ht="22.5">
      <c r="B155" s="215"/>
      <c r="C155" s="235"/>
      <c r="D155" s="232" t="s">
        <v>162</v>
      </c>
      <c r="E155" s="233" t="s">
        <v>102</v>
      </c>
      <c r="F155" s="234" t="s">
        <v>200</v>
      </c>
      <c r="G155" s="235"/>
      <c r="H155" s="236">
        <v>119.3</v>
      </c>
      <c r="L155" s="215"/>
      <c r="M155" s="218"/>
      <c r="T155" s="219"/>
      <c r="AT155" s="217" t="s">
        <v>162</v>
      </c>
      <c r="AU155" s="217" t="s">
        <v>84</v>
      </c>
      <c r="AV155" s="216" t="s">
        <v>84</v>
      </c>
      <c r="AW155" s="216" t="s">
        <v>30</v>
      </c>
      <c r="AX155" s="216" t="s">
        <v>82</v>
      </c>
      <c r="AY155" s="217" t="s">
        <v>154</v>
      </c>
    </row>
    <row r="156" spans="2:65" s="123" customFormat="1" ht="24.2" customHeight="1">
      <c r="B156" s="71"/>
      <c r="C156" s="227" t="s">
        <v>201</v>
      </c>
      <c r="D156" s="227" t="s">
        <v>156</v>
      </c>
      <c r="E156" s="228" t="s">
        <v>202</v>
      </c>
      <c r="F156" s="229" t="s">
        <v>203</v>
      </c>
      <c r="G156" s="230" t="s">
        <v>175</v>
      </c>
      <c r="H156" s="231">
        <v>71.885</v>
      </c>
      <c r="I156" s="73"/>
      <c r="J156" s="73">
        <f>ROUND(I156*H156,2)</f>
        <v>0</v>
      </c>
      <c r="K156" s="74"/>
      <c r="L156" s="71"/>
      <c r="M156" s="209" t="s">
        <v>1</v>
      </c>
      <c r="N156" s="210" t="s">
        <v>39</v>
      </c>
      <c r="O156" s="211">
        <v>0.36</v>
      </c>
      <c r="P156" s="211">
        <f>O156*H156</f>
        <v>25.878600000000002</v>
      </c>
      <c r="Q156" s="211">
        <v>0.00438</v>
      </c>
      <c r="R156" s="211">
        <f>Q156*H156</f>
        <v>0.31485630000000003</v>
      </c>
      <c r="S156" s="211">
        <v>0</v>
      </c>
      <c r="T156" s="212">
        <f>S156*H156</f>
        <v>0</v>
      </c>
      <c r="AR156" s="213" t="s">
        <v>160</v>
      </c>
      <c r="AT156" s="213" t="s">
        <v>156</v>
      </c>
      <c r="AU156" s="213" t="s">
        <v>84</v>
      </c>
      <c r="AY156" s="132" t="s">
        <v>154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32" t="s">
        <v>82</v>
      </c>
      <c r="BK156" s="214">
        <f>ROUND(I156*H156,2)</f>
        <v>0</v>
      </c>
      <c r="BL156" s="132" t="s">
        <v>160</v>
      </c>
      <c r="BM156" s="213" t="s">
        <v>204</v>
      </c>
    </row>
    <row r="157" spans="2:51" s="216" customFormat="1" ht="12">
      <c r="B157" s="215"/>
      <c r="C157" s="235"/>
      <c r="D157" s="232" t="s">
        <v>162</v>
      </c>
      <c r="E157" s="233" t="s">
        <v>1</v>
      </c>
      <c r="F157" s="234" t="s">
        <v>205</v>
      </c>
      <c r="G157" s="235"/>
      <c r="H157" s="236">
        <v>71.885</v>
      </c>
      <c r="L157" s="215"/>
      <c r="M157" s="218"/>
      <c r="T157" s="219"/>
      <c r="AT157" s="217" t="s">
        <v>162</v>
      </c>
      <c r="AU157" s="217" t="s">
        <v>84</v>
      </c>
      <c r="AV157" s="216" t="s">
        <v>84</v>
      </c>
      <c r="AW157" s="216" t="s">
        <v>30</v>
      </c>
      <c r="AX157" s="216" t="s">
        <v>82</v>
      </c>
      <c r="AY157" s="217" t="s">
        <v>154</v>
      </c>
    </row>
    <row r="158" spans="2:65" s="123" customFormat="1" ht="24.2" customHeight="1">
      <c r="B158" s="71"/>
      <c r="C158" s="227" t="s">
        <v>206</v>
      </c>
      <c r="D158" s="227" t="s">
        <v>156</v>
      </c>
      <c r="E158" s="228" t="s">
        <v>207</v>
      </c>
      <c r="F158" s="229" t="s">
        <v>208</v>
      </c>
      <c r="G158" s="230" t="s">
        <v>175</v>
      </c>
      <c r="H158" s="231">
        <v>296.201</v>
      </c>
      <c r="I158" s="73"/>
      <c r="J158" s="73">
        <f>ROUND(I158*H158,2)</f>
        <v>0</v>
      </c>
      <c r="K158" s="74"/>
      <c r="L158" s="71"/>
      <c r="M158" s="209" t="s">
        <v>1</v>
      </c>
      <c r="N158" s="210" t="s">
        <v>39</v>
      </c>
      <c r="O158" s="211">
        <v>0.272</v>
      </c>
      <c r="P158" s="211">
        <f>O158*H158</f>
        <v>80.56667200000001</v>
      </c>
      <c r="Q158" s="211">
        <v>0.003</v>
      </c>
      <c r="R158" s="211">
        <f>Q158*H158</f>
        <v>0.888603</v>
      </c>
      <c r="S158" s="211">
        <v>0</v>
      </c>
      <c r="T158" s="212">
        <f>S158*H158</f>
        <v>0</v>
      </c>
      <c r="AR158" s="213" t="s">
        <v>160</v>
      </c>
      <c r="AT158" s="213" t="s">
        <v>156</v>
      </c>
      <c r="AU158" s="213" t="s">
        <v>84</v>
      </c>
      <c r="AY158" s="132" t="s">
        <v>154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32" t="s">
        <v>82</v>
      </c>
      <c r="BK158" s="214">
        <f>ROUND(I158*H158,2)</f>
        <v>0</v>
      </c>
      <c r="BL158" s="132" t="s">
        <v>160</v>
      </c>
      <c r="BM158" s="213" t="s">
        <v>209</v>
      </c>
    </row>
    <row r="159" spans="2:51" s="216" customFormat="1" ht="12">
      <c r="B159" s="215"/>
      <c r="C159" s="235"/>
      <c r="D159" s="232" t="s">
        <v>162</v>
      </c>
      <c r="E159" s="233" t="s">
        <v>1</v>
      </c>
      <c r="F159" s="234" t="s">
        <v>205</v>
      </c>
      <c r="G159" s="235"/>
      <c r="H159" s="236">
        <v>71.885</v>
      </c>
      <c r="L159" s="215"/>
      <c r="M159" s="218"/>
      <c r="T159" s="219"/>
      <c r="AT159" s="217" t="s">
        <v>162</v>
      </c>
      <c r="AU159" s="217" t="s">
        <v>84</v>
      </c>
      <c r="AV159" s="216" t="s">
        <v>84</v>
      </c>
      <c r="AW159" s="216" t="s">
        <v>30</v>
      </c>
      <c r="AX159" s="216" t="s">
        <v>74</v>
      </c>
      <c r="AY159" s="217" t="s">
        <v>154</v>
      </c>
    </row>
    <row r="160" spans="2:51" s="216" customFormat="1" ht="45">
      <c r="B160" s="215"/>
      <c r="C160" s="235"/>
      <c r="D160" s="232" t="s">
        <v>162</v>
      </c>
      <c r="E160" s="233" t="s">
        <v>1</v>
      </c>
      <c r="F160" s="234" t="s">
        <v>210</v>
      </c>
      <c r="G160" s="235"/>
      <c r="H160" s="236">
        <v>52.407</v>
      </c>
      <c r="L160" s="215"/>
      <c r="M160" s="218"/>
      <c r="T160" s="219"/>
      <c r="AT160" s="217" t="s">
        <v>162</v>
      </c>
      <c r="AU160" s="217" t="s">
        <v>84</v>
      </c>
      <c r="AV160" s="216" t="s">
        <v>84</v>
      </c>
      <c r="AW160" s="216" t="s">
        <v>30</v>
      </c>
      <c r="AX160" s="216" t="s">
        <v>74</v>
      </c>
      <c r="AY160" s="217" t="s">
        <v>154</v>
      </c>
    </row>
    <row r="161" spans="2:51" s="216" customFormat="1" ht="22.5">
      <c r="B161" s="215"/>
      <c r="C161" s="235"/>
      <c r="D161" s="232" t="s">
        <v>162</v>
      </c>
      <c r="E161" s="233" t="s">
        <v>1</v>
      </c>
      <c r="F161" s="234" t="s">
        <v>211</v>
      </c>
      <c r="G161" s="235"/>
      <c r="H161" s="236">
        <v>37.891</v>
      </c>
      <c r="L161" s="215"/>
      <c r="M161" s="218"/>
      <c r="T161" s="219"/>
      <c r="AT161" s="217" t="s">
        <v>162</v>
      </c>
      <c r="AU161" s="217" t="s">
        <v>84</v>
      </c>
      <c r="AV161" s="216" t="s">
        <v>84</v>
      </c>
      <c r="AW161" s="216" t="s">
        <v>30</v>
      </c>
      <c r="AX161" s="216" t="s">
        <v>74</v>
      </c>
      <c r="AY161" s="217" t="s">
        <v>154</v>
      </c>
    </row>
    <row r="162" spans="2:51" s="216" customFormat="1" ht="33.75">
      <c r="B162" s="215"/>
      <c r="C162" s="235"/>
      <c r="D162" s="232" t="s">
        <v>162</v>
      </c>
      <c r="E162" s="233" t="s">
        <v>1</v>
      </c>
      <c r="F162" s="234" t="s">
        <v>212</v>
      </c>
      <c r="G162" s="235"/>
      <c r="H162" s="236">
        <v>137.507</v>
      </c>
      <c r="L162" s="215"/>
      <c r="M162" s="218"/>
      <c r="T162" s="219"/>
      <c r="AT162" s="217" t="s">
        <v>162</v>
      </c>
      <c r="AU162" s="217" t="s">
        <v>84</v>
      </c>
      <c r="AV162" s="216" t="s">
        <v>84</v>
      </c>
      <c r="AW162" s="216" t="s">
        <v>30</v>
      </c>
      <c r="AX162" s="216" t="s">
        <v>74</v>
      </c>
      <c r="AY162" s="217" t="s">
        <v>154</v>
      </c>
    </row>
    <row r="163" spans="2:51" s="216" customFormat="1" ht="12">
      <c r="B163" s="215"/>
      <c r="C163" s="235"/>
      <c r="D163" s="232" t="s">
        <v>162</v>
      </c>
      <c r="E163" s="233" t="s">
        <v>1</v>
      </c>
      <c r="F163" s="234" t="s">
        <v>213</v>
      </c>
      <c r="G163" s="235"/>
      <c r="H163" s="236">
        <v>115.752</v>
      </c>
      <c r="L163" s="215"/>
      <c r="M163" s="218"/>
      <c r="T163" s="219"/>
      <c r="AT163" s="217" t="s">
        <v>162</v>
      </c>
      <c r="AU163" s="217" t="s">
        <v>84</v>
      </c>
      <c r="AV163" s="216" t="s">
        <v>84</v>
      </c>
      <c r="AW163" s="216" t="s">
        <v>30</v>
      </c>
      <c r="AX163" s="216" t="s">
        <v>74</v>
      </c>
      <c r="AY163" s="217" t="s">
        <v>154</v>
      </c>
    </row>
    <row r="164" spans="2:51" s="216" customFormat="1" ht="12">
      <c r="B164" s="215"/>
      <c r="C164" s="235"/>
      <c r="D164" s="232" t="s">
        <v>162</v>
      </c>
      <c r="E164" s="233" t="s">
        <v>1</v>
      </c>
      <c r="F164" s="234" t="s">
        <v>214</v>
      </c>
      <c r="G164" s="235"/>
      <c r="H164" s="236">
        <v>-119.241</v>
      </c>
      <c r="L164" s="215"/>
      <c r="M164" s="218"/>
      <c r="T164" s="219"/>
      <c r="AT164" s="217" t="s">
        <v>162</v>
      </c>
      <c r="AU164" s="217" t="s">
        <v>84</v>
      </c>
      <c r="AV164" s="216" t="s">
        <v>84</v>
      </c>
      <c r="AW164" s="216" t="s">
        <v>30</v>
      </c>
      <c r="AX164" s="216" t="s">
        <v>74</v>
      </c>
      <c r="AY164" s="217" t="s">
        <v>154</v>
      </c>
    </row>
    <row r="165" spans="2:51" s="251" customFormat="1" ht="12">
      <c r="B165" s="250"/>
      <c r="C165" s="275"/>
      <c r="D165" s="232" t="s">
        <v>162</v>
      </c>
      <c r="E165" s="276" t="s">
        <v>113</v>
      </c>
      <c r="F165" s="277" t="s">
        <v>215</v>
      </c>
      <c r="G165" s="275"/>
      <c r="H165" s="278">
        <v>296.201</v>
      </c>
      <c r="L165" s="250"/>
      <c r="M165" s="253"/>
      <c r="T165" s="254"/>
      <c r="AT165" s="252" t="s">
        <v>162</v>
      </c>
      <c r="AU165" s="252" t="s">
        <v>84</v>
      </c>
      <c r="AV165" s="251" t="s">
        <v>160</v>
      </c>
      <c r="AW165" s="251" t="s">
        <v>30</v>
      </c>
      <c r="AX165" s="251" t="s">
        <v>82</v>
      </c>
      <c r="AY165" s="252" t="s">
        <v>154</v>
      </c>
    </row>
    <row r="166" spans="2:65" s="123" customFormat="1" ht="33" customHeight="1">
      <c r="B166" s="71"/>
      <c r="C166" s="227" t="s">
        <v>216</v>
      </c>
      <c r="D166" s="227" t="s">
        <v>156</v>
      </c>
      <c r="E166" s="228" t="s">
        <v>217</v>
      </c>
      <c r="F166" s="229" t="s">
        <v>218</v>
      </c>
      <c r="G166" s="230" t="s">
        <v>159</v>
      </c>
      <c r="H166" s="231">
        <v>2.2</v>
      </c>
      <c r="I166" s="73"/>
      <c r="J166" s="73">
        <f>ROUND(I166*H166,2)</f>
        <v>0</v>
      </c>
      <c r="K166" s="74"/>
      <c r="L166" s="71"/>
      <c r="M166" s="209" t="s">
        <v>1</v>
      </c>
      <c r="N166" s="210" t="s">
        <v>39</v>
      </c>
      <c r="O166" s="211">
        <v>2.58</v>
      </c>
      <c r="P166" s="211">
        <f>O166*H166</f>
        <v>5.676000000000001</v>
      </c>
      <c r="Q166" s="211">
        <v>2.50187</v>
      </c>
      <c r="R166" s="211">
        <f>Q166*H166</f>
        <v>5.504114</v>
      </c>
      <c r="S166" s="211">
        <v>0</v>
      </c>
      <c r="T166" s="212">
        <f>S166*H166</f>
        <v>0</v>
      </c>
      <c r="AR166" s="213" t="s">
        <v>160</v>
      </c>
      <c r="AT166" s="213" t="s">
        <v>156</v>
      </c>
      <c r="AU166" s="213" t="s">
        <v>84</v>
      </c>
      <c r="AY166" s="132" t="s">
        <v>154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32" t="s">
        <v>82</v>
      </c>
      <c r="BK166" s="214">
        <f>ROUND(I166*H166,2)</f>
        <v>0</v>
      </c>
      <c r="BL166" s="132" t="s">
        <v>160</v>
      </c>
      <c r="BM166" s="213" t="s">
        <v>219</v>
      </c>
    </row>
    <row r="167" spans="2:51" s="216" customFormat="1" ht="12">
      <c r="B167" s="215"/>
      <c r="C167" s="235"/>
      <c r="D167" s="232" t="s">
        <v>162</v>
      </c>
      <c r="E167" s="233" t="s">
        <v>1</v>
      </c>
      <c r="F167" s="234" t="s">
        <v>220</v>
      </c>
      <c r="G167" s="235"/>
      <c r="H167" s="236">
        <v>2.2</v>
      </c>
      <c r="L167" s="215"/>
      <c r="M167" s="218"/>
      <c r="T167" s="219"/>
      <c r="AT167" s="217" t="s">
        <v>162</v>
      </c>
      <c r="AU167" s="217" t="s">
        <v>84</v>
      </c>
      <c r="AV167" s="216" t="s">
        <v>84</v>
      </c>
      <c r="AW167" s="216" t="s">
        <v>30</v>
      </c>
      <c r="AX167" s="216" t="s">
        <v>82</v>
      </c>
      <c r="AY167" s="217" t="s">
        <v>154</v>
      </c>
    </row>
    <row r="168" spans="2:65" s="123" customFormat="1" ht="21.75" customHeight="1">
      <c r="B168" s="71"/>
      <c r="C168" s="227" t="s">
        <v>221</v>
      </c>
      <c r="D168" s="227" t="s">
        <v>156</v>
      </c>
      <c r="E168" s="228" t="s">
        <v>222</v>
      </c>
      <c r="F168" s="229" t="s">
        <v>223</v>
      </c>
      <c r="G168" s="230" t="s">
        <v>224</v>
      </c>
      <c r="H168" s="231">
        <v>8</v>
      </c>
      <c r="I168" s="73"/>
      <c r="J168" s="73">
        <f>ROUND(I168*H168,2)</f>
        <v>0</v>
      </c>
      <c r="K168" s="74"/>
      <c r="L168" s="71"/>
      <c r="M168" s="209" t="s">
        <v>1</v>
      </c>
      <c r="N168" s="210" t="s">
        <v>39</v>
      </c>
      <c r="O168" s="211">
        <v>1.607</v>
      </c>
      <c r="P168" s="211">
        <f>O168*H168</f>
        <v>12.856</v>
      </c>
      <c r="Q168" s="211">
        <v>0.04684</v>
      </c>
      <c r="R168" s="211">
        <f>Q168*H168</f>
        <v>0.37472</v>
      </c>
      <c r="S168" s="211">
        <v>0</v>
      </c>
      <c r="T168" s="212">
        <f>S168*H168</f>
        <v>0</v>
      </c>
      <c r="AR168" s="213" t="s">
        <v>160</v>
      </c>
      <c r="AT168" s="213" t="s">
        <v>156</v>
      </c>
      <c r="AU168" s="213" t="s">
        <v>84</v>
      </c>
      <c r="AY168" s="132" t="s">
        <v>154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32" t="s">
        <v>82</v>
      </c>
      <c r="BK168" s="214">
        <f>ROUND(I168*H168,2)</f>
        <v>0</v>
      </c>
      <c r="BL168" s="132" t="s">
        <v>160</v>
      </c>
      <c r="BM168" s="213" t="s">
        <v>225</v>
      </c>
    </row>
    <row r="169" spans="2:51" s="216" customFormat="1" ht="12">
      <c r="B169" s="215"/>
      <c r="C169" s="235"/>
      <c r="D169" s="232" t="s">
        <v>162</v>
      </c>
      <c r="E169" s="233" t="s">
        <v>1</v>
      </c>
      <c r="F169" s="234" t="s">
        <v>226</v>
      </c>
      <c r="G169" s="235"/>
      <c r="H169" s="236">
        <v>2</v>
      </c>
      <c r="L169" s="215"/>
      <c r="M169" s="218"/>
      <c r="T169" s="219"/>
      <c r="AT169" s="217" t="s">
        <v>162</v>
      </c>
      <c r="AU169" s="217" t="s">
        <v>84</v>
      </c>
      <c r="AV169" s="216" t="s">
        <v>84</v>
      </c>
      <c r="AW169" s="216" t="s">
        <v>30</v>
      </c>
      <c r="AX169" s="216" t="s">
        <v>74</v>
      </c>
      <c r="AY169" s="217" t="s">
        <v>154</v>
      </c>
    </row>
    <row r="170" spans="2:51" s="216" customFormat="1" ht="12">
      <c r="B170" s="215"/>
      <c r="C170" s="235"/>
      <c r="D170" s="232" t="s">
        <v>162</v>
      </c>
      <c r="E170" s="233" t="s">
        <v>1</v>
      </c>
      <c r="F170" s="234" t="s">
        <v>227</v>
      </c>
      <c r="G170" s="235"/>
      <c r="H170" s="236">
        <v>1</v>
      </c>
      <c r="L170" s="215"/>
      <c r="M170" s="218"/>
      <c r="T170" s="219"/>
      <c r="AT170" s="217" t="s">
        <v>162</v>
      </c>
      <c r="AU170" s="217" t="s">
        <v>84</v>
      </c>
      <c r="AV170" s="216" t="s">
        <v>84</v>
      </c>
      <c r="AW170" s="216" t="s">
        <v>30</v>
      </c>
      <c r="AX170" s="216" t="s">
        <v>74</v>
      </c>
      <c r="AY170" s="217" t="s">
        <v>154</v>
      </c>
    </row>
    <row r="171" spans="2:51" s="216" customFormat="1" ht="12">
      <c r="B171" s="215"/>
      <c r="C171" s="235"/>
      <c r="D171" s="232" t="s">
        <v>162</v>
      </c>
      <c r="E171" s="233" t="s">
        <v>1</v>
      </c>
      <c r="F171" s="234" t="s">
        <v>228</v>
      </c>
      <c r="G171" s="235"/>
      <c r="H171" s="236">
        <v>2</v>
      </c>
      <c r="L171" s="215"/>
      <c r="M171" s="218"/>
      <c r="T171" s="219"/>
      <c r="AT171" s="217" t="s">
        <v>162</v>
      </c>
      <c r="AU171" s="217" t="s">
        <v>84</v>
      </c>
      <c r="AV171" s="216" t="s">
        <v>84</v>
      </c>
      <c r="AW171" s="216" t="s">
        <v>30</v>
      </c>
      <c r="AX171" s="216" t="s">
        <v>74</v>
      </c>
      <c r="AY171" s="217" t="s">
        <v>154</v>
      </c>
    </row>
    <row r="172" spans="2:51" s="216" customFormat="1" ht="12">
      <c r="B172" s="215"/>
      <c r="C172" s="235"/>
      <c r="D172" s="232" t="s">
        <v>162</v>
      </c>
      <c r="E172" s="233" t="s">
        <v>1</v>
      </c>
      <c r="F172" s="234" t="s">
        <v>229</v>
      </c>
      <c r="G172" s="235"/>
      <c r="H172" s="236">
        <v>3</v>
      </c>
      <c r="L172" s="215"/>
      <c r="M172" s="218"/>
      <c r="T172" s="219"/>
      <c r="AT172" s="217" t="s">
        <v>162</v>
      </c>
      <c r="AU172" s="217" t="s">
        <v>84</v>
      </c>
      <c r="AV172" s="216" t="s">
        <v>84</v>
      </c>
      <c r="AW172" s="216" t="s">
        <v>30</v>
      </c>
      <c r="AX172" s="216" t="s">
        <v>74</v>
      </c>
      <c r="AY172" s="217" t="s">
        <v>154</v>
      </c>
    </row>
    <row r="173" spans="2:51" s="251" customFormat="1" ht="12">
      <c r="B173" s="250"/>
      <c r="C173" s="275"/>
      <c r="D173" s="232" t="s">
        <v>162</v>
      </c>
      <c r="E173" s="276" t="s">
        <v>1</v>
      </c>
      <c r="F173" s="277" t="s">
        <v>215</v>
      </c>
      <c r="G173" s="275"/>
      <c r="H173" s="278">
        <v>8</v>
      </c>
      <c r="L173" s="250"/>
      <c r="M173" s="253"/>
      <c r="T173" s="254"/>
      <c r="AT173" s="252" t="s">
        <v>162</v>
      </c>
      <c r="AU173" s="252" t="s">
        <v>84</v>
      </c>
      <c r="AV173" s="251" t="s">
        <v>160</v>
      </c>
      <c r="AW173" s="251" t="s">
        <v>30</v>
      </c>
      <c r="AX173" s="251" t="s">
        <v>82</v>
      </c>
      <c r="AY173" s="252" t="s">
        <v>154</v>
      </c>
    </row>
    <row r="174" spans="2:65" s="123" customFormat="1" ht="33" customHeight="1">
      <c r="B174" s="71"/>
      <c r="C174" s="244" t="s">
        <v>230</v>
      </c>
      <c r="D174" s="244" t="s">
        <v>164</v>
      </c>
      <c r="E174" s="245" t="s">
        <v>231</v>
      </c>
      <c r="F174" s="246" t="s">
        <v>232</v>
      </c>
      <c r="G174" s="247" t="s">
        <v>224</v>
      </c>
      <c r="H174" s="248">
        <v>3</v>
      </c>
      <c r="I174" s="75"/>
      <c r="J174" s="75">
        <f>ROUND(I174*H174,2)</f>
        <v>0</v>
      </c>
      <c r="K174" s="76"/>
      <c r="L174" s="237"/>
      <c r="M174" s="238" t="s">
        <v>1</v>
      </c>
      <c r="N174" s="239" t="s">
        <v>39</v>
      </c>
      <c r="O174" s="211">
        <v>0</v>
      </c>
      <c r="P174" s="211">
        <f>O174*H174</f>
        <v>0</v>
      </c>
      <c r="Q174" s="211">
        <v>0.01225</v>
      </c>
      <c r="R174" s="211">
        <f>Q174*H174</f>
        <v>0.036750000000000005</v>
      </c>
      <c r="S174" s="211">
        <v>0</v>
      </c>
      <c r="T174" s="212">
        <f>S174*H174</f>
        <v>0</v>
      </c>
      <c r="AR174" s="213" t="s">
        <v>168</v>
      </c>
      <c r="AT174" s="213" t="s">
        <v>164</v>
      </c>
      <c r="AU174" s="213" t="s">
        <v>84</v>
      </c>
      <c r="AY174" s="132" t="s">
        <v>154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32" t="s">
        <v>82</v>
      </c>
      <c r="BK174" s="214">
        <f>ROUND(I174*H174,2)</f>
        <v>0</v>
      </c>
      <c r="BL174" s="132" t="s">
        <v>160</v>
      </c>
      <c r="BM174" s="213" t="s">
        <v>233</v>
      </c>
    </row>
    <row r="175" spans="2:51" s="216" customFormat="1" ht="12">
      <c r="B175" s="215"/>
      <c r="C175" s="235"/>
      <c r="D175" s="232" t="s">
        <v>162</v>
      </c>
      <c r="E175" s="233" t="s">
        <v>1</v>
      </c>
      <c r="F175" s="234" t="s">
        <v>226</v>
      </c>
      <c r="G175" s="235"/>
      <c r="H175" s="236">
        <v>2</v>
      </c>
      <c r="L175" s="215"/>
      <c r="M175" s="218"/>
      <c r="T175" s="219"/>
      <c r="AT175" s="217" t="s">
        <v>162</v>
      </c>
      <c r="AU175" s="217" t="s">
        <v>84</v>
      </c>
      <c r="AV175" s="216" t="s">
        <v>84</v>
      </c>
      <c r="AW175" s="216" t="s">
        <v>30</v>
      </c>
      <c r="AX175" s="216" t="s">
        <v>74</v>
      </c>
      <c r="AY175" s="217" t="s">
        <v>154</v>
      </c>
    </row>
    <row r="176" spans="2:51" s="216" customFormat="1" ht="12">
      <c r="B176" s="215"/>
      <c r="C176" s="235"/>
      <c r="D176" s="232" t="s">
        <v>162</v>
      </c>
      <c r="E176" s="233" t="s">
        <v>1</v>
      </c>
      <c r="F176" s="234" t="s">
        <v>227</v>
      </c>
      <c r="G176" s="235"/>
      <c r="H176" s="236">
        <v>1</v>
      </c>
      <c r="L176" s="215"/>
      <c r="M176" s="218"/>
      <c r="T176" s="219"/>
      <c r="AT176" s="217" t="s">
        <v>162</v>
      </c>
      <c r="AU176" s="217" t="s">
        <v>84</v>
      </c>
      <c r="AV176" s="216" t="s">
        <v>84</v>
      </c>
      <c r="AW176" s="216" t="s">
        <v>30</v>
      </c>
      <c r="AX176" s="216" t="s">
        <v>74</v>
      </c>
      <c r="AY176" s="217" t="s">
        <v>154</v>
      </c>
    </row>
    <row r="177" spans="2:51" s="251" customFormat="1" ht="12">
      <c r="B177" s="250"/>
      <c r="C177" s="275"/>
      <c r="D177" s="232" t="s">
        <v>162</v>
      </c>
      <c r="E177" s="276" t="s">
        <v>1</v>
      </c>
      <c r="F177" s="277" t="s">
        <v>215</v>
      </c>
      <c r="G177" s="275"/>
      <c r="H177" s="278">
        <v>3</v>
      </c>
      <c r="L177" s="250"/>
      <c r="M177" s="253"/>
      <c r="T177" s="254"/>
      <c r="AT177" s="252" t="s">
        <v>162</v>
      </c>
      <c r="AU177" s="252" t="s">
        <v>84</v>
      </c>
      <c r="AV177" s="251" t="s">
        <v>160</v>
      </c>
      <c r="AW177" s="251" t="s">
        <v>30</v>
      </c>
      <c r="AX177" s="251" t="s">
        <v>82</v>
      </c>
      <c r="AY177" s="252" t="s">
        <v>154</v>
      </c>
    </row>
    <row r="178" spans="2:65" s="123" customFormat="1" ht="33" customHeight="1">
      <c r="B178" s="71"/>
      <c r="C178" s="244" t="s">
        <v>234</v>
      </c>
      <c r="D178" s="244" t="s">
        <v>164</v>
      </c>
      <c r="E178" s="245" t="s">
        <v>235</v>
      </c>
      <c r="F178" s="246" t="s">
        <v>236</v>
      </c>
      <c r="G178" s="247" t="s">
        <v>224</v>
      </c>
      <c r="H178" s="248">
        <v>5</v>
      </c>
      <c r="I178" s="75"/>
      <c r="J178" s="75">
        <f>ROUND(I178*H178,2)</f>
        <v>0</v>
      </c>
      <c r="K178" s="76"/>
      <c r="L178" s="237"/>
      <c r="M178" s="238" t="s">
        <v>1</v>
      </c>
      <c r="N178" s="239" t="s">
        <v>39</v>
      </c>
      <c r="O178" s="211">
        <v>0</v>
      </c>
      <c r="P178" s="211">
        <f>O178*H178</f>
        <v>0</v>
      </c>
      <c r="Q178" s="211">
        <v>0.01249</v>
      </c>
      <c r="R178" s="211">
        <f>Q178*H178</f>
        <v>0.06245</v>
      </c>
      <c r="S178" s="211">
        <v>0</v>
      </c>
      <c r="T178" s="212">
        <f>S178*H178</f>
        <v>0</v>
      </c>
      <c r="AR178" s="213" t="s">
        <v>168</v>
      </c>
      <c r="AT178" s="213" t="s">
        <v>164</v>
      </c>
      <c r="AU178" s="213" t="s">
        <v>84</v>
      </c>
      <c r="AY178" s="132" t="s">
        <v>154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32" t="s">
        <v>82</v>
      </c>
      <c r="BK178" s="214">
        <f>ROUND(I178*H178,2)</f>
        <v>0</v>
      </c>
      <c r="BL178" s="132" t="s">
        <v>160</v>
      </c>
      <c r="BM178" s="213" t="s">
        <v>237</v>
      </c>
    </row>
    <row r="179" spans="2:51" s="216" customFormat="1" ht="12">
      <c r="B179" s="215"/>
      <c r="C179" s="235"/>
      <c r="D179" s="232" t="s">
        <v>162</v>
      </c>
      <c r="E179" s="233" t="s">
        <v>1</v>
      </c>
      <c r="F179" s="234" t="s">
        <v>228</v>
      </c>
      <c r="G179" s="235"/>
      <c r="H179" s="236">
        <v>2</v>
      </c>
      <c r="L179" s="215"/>
      <c r="M179" s="218"/>
      <c r="T179" s="219"/>
      <c r="AT179" s="217" t="s">
        <v>162</v>
      </c>
      <c r="AU179" s="217" t="s">
        <v>84</v>
      </c>
      <c r="AV179" s="216" t="s">
        <v>84</v>
      </c>
      <c r="AW179" s="216" t="s">
        <v>30</v>
      </c>
      <c r="AX179" s="216" t="s">
        <v>74</v>
      </c>
      <c r="AY179" s="217" t="s">
        <v>154</v>
      </c>
    </row>
    <row r="180" spans="2:51" s="216" customFormat="1" ht="12">
      <c r="B180" s="215"/>
      <c r="C180" s="235"/>
      <c r="D180" s="232" t="s">
        <v>162</v>
      </c>
      <c r="E180" s="233" t="s">
        <v>1</v>
      </c>
      <c r="F180" s="234" t="s">
        <v>229</v>
      </c>
      <c r="G180" s="235"/>
      <c r="H180" s="236">
        <v>3</v>
      </c>
      <c r="L180" s="215"/>
      <c r="M180" s="218"/>
      <c r="T180" s="219"/>
      <c r="AT180" s="217" t="s">
        <v>162</v>
      </c>
      <c r="AU180" s="217" t="s">
        <v>84</v>
      </c>
      <c r="AV180" s="216" t="s">
        <v>84</v>
      </c>
      <c r="AW180" s="216" t="s">
        <v>30</v>
      </c>
      <c r="AX180" s="216" t="s">
        <v>74</v>
      </c>
      <c r="AY180" s="217" t="s">
        <v>154</v>
      </c>
    </row>
    <row r="181" spans="2:51" s="251" customFormat="1" ht="12">
      <c r="B181" s="250"/>
      <c r="C181" s="275"/>
      <c r="D181" s="232" t="s">
        <v>162</v>
      </c>
      <c r="E181" s="276" t="s">
        <v>1</v>
      </c>
      <c r="F181" s="277" t="s">
        <v>215</v>
      </c>
      <c r="G181" s="275"/>
      <c r="H181" s="278">
        <v>5</v>
      </c>
      <c r="L181" s="250"/>
      <c r="M181" s="253"/>
      <c r="T181" s="254"/>
      <c r="AT181" s="252" t="s">
        <v>162</v>
      </c>
      <c r="AU181" s="252" t="s">
        <v>84</v>
      </c>
      <c r="AV181" s="251" t="s">
        <v>160</v>
      </c>
      <c r="AW181" s="251" t="s">
        <v>30</v>
      </c>
      <c r="AX181" s="251" t="s">
        <v>82</v>
      </c>
      <c r="AY181" s="252" t="s">
        <v>154</v>
      </c>
    </row>
    <row r="182" spans="2:63" s="198" customFormat="1" ht="22.9" customHeight="1">
      <c r="B182" s="197"/>
      <c r="C182" s="225"/>
      <c r="D182" s="223" t="s">
        <v>73</v>
      </c>
      <c r="E182" s="226" t="s">
        <v>201</v>
      </c>
      <c r="F182" s="226" t="s">
        <v>238</v>
      </c>
      <c r="G182" s="225"/>
      <c r="H182" s="225"/>
      <c r="J182" s="208">
        <f>BK182</f>
        <v>0</v>
      </c>
      <c r="L182" s="197"/>
      <c r="M182" s="202"/>
      <c r="P182" s="203">
        <f>SUM(P183:P192)</f>
        <v>70.091369</v>
      </c>
      <c r="R182" s="203">
        <f>SUM(R183:R192)</f>
        <v>0.001193</v>
      </c>
      <c r="T182" s="204">
        <f>SUM(T183:T192)</f>
        <v>10.559083</v>
      </c>
      <c r="AR182" s="199" t="s">
        <v>82</v>
      </c>
      <c r="AT182" s="205" t="s">
        <v>73</v>
      </c>
      <c r="AU182" s="205" t="s">
        <v>82</v>
      </c>
      <c r="AY182" s="199" t="s">
        <v>154</v>
      </c>
      <c r="BK182" s="206">
        <f>SUM(BK183:BK192)</f>
        <v>0</v>
      </c>
    </row>
    <row r="183" spans="2:65" s="123" customFormat="1" ht="16.5" customHeight="1">
      <c r="B183" s="71"/>
      <c r="C183" s="227" t="s">
        <v>8</v>
      </c>
      <c r="D183" s="227" t="s">
        <v>156</v>
      </c>
      <c r="E183" s="228" t="s">
        <v>239</v>
      </c>
      <c r="F183" s="229" t="s">
        <v>240</v>
      </c>
      <c r="G183" s="230" t="s">
        <v>175</v>
      </c>
      <c r="H183" s="231">
        <v>119.3</v>
      </c>
      <c r="I183" s="73"/>
      <c r="J183" s="73">
        <f>ROUND(I183*H183,2)</f>
        <v>0</v>
      </c>
      <c r="K183" s="74"/>
      <c r="L183" s="71"/>
      <c r="M183" s="209" t="s">
        <v>1</v>
      </c>
      <c r="N183" s="210" t="s">
        <v>39</v>
      </c>
      <c r="O183" s="211">
        <v>0.016</v>
      </c>
      <c r="P183" s="211">
        <f>O183*H183</f>
        <v>1.9088</v>
      </c>
      <c r="Q183" s="211">
        <v>1E-05</v>
      </c>
      <c r="R183" s="211">
        <f>Q183*H183</f>
        <v>0.001193</v>
      </c>
      <c r="S183" s="211">
        <v>0</v>
      </c>
      <c r="T183" s="212">
        <f>S183*H183</f>
        <v>0</v>
      </c>
      <c r="AR183" s="213" t="s">
        <v>160</v>
      </c>
      <c r="AT183" s="213" t="s">
        <v>156</v>
      </c>
      <c r="AU183" s="213" t="s">
        <v>84</v>
      </c>
      <c r="AY183" s="132" t="s">
        <v>154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32" t="s">
        <v>82</v>
      </c>
      <c r="BK183" s="214">
        <f>ROUND(I183*H183,2)</f>
        <v>0</v>
      </c>
      <c r="BL183" s="132" t="s">
        <v>160</v>
      </c>
      <c r="BM183" s="213" t="s">
        <v>241</v>
      </c>
    </row>
    <row r="184" spans="2:51" s="216" customFormat="1" ht="12">
      <c r="B184" s="215"/>
      <c r="C184" s="235"/>
      <c r="D184" s="232" t="s">
        <v>162</v>
      </c>
      <c r="E184" s="233" t="s">
        <v>98</v>
      </c>
      <c r="F184" s="234" t="s">
        <v>242</v>
      </c>
      <c r="G184" s="235"/>
      <c r="H184" s="236">
        <v>119.3</v>
      </c>
      <c r="L184" s="215"/>
      <c r="M184" s="218"/>
      <c r="T184" s="219"/>
      <c r="AT184" s="217" t="s">
        <v>162</v>
      </c>
      <c r="AU184" s="217" t="s">
        <v>84</v>
      </c>
      <c r="AV184" s="216" t="s">
        <v>84</v>
      </c>
      <c r="AW184" s="216" t="s">
        <v>30</v>
      </c>
      <c r="AX184" s="216" t="s">
        <v>82</v>
      </c>
      <c r="AY184" s="217" t="s">
        <v>154</v>
      </c>
    </row>
    <row r="185" spans="2:65" s="123" customFormat="1" ht="21.75" customHeight="1">
      <c r="B185" s="71"/>
      <c r="C185" s="227" t="s">
        <v>243</v>
      </c>
      <c r="D185" s="227" t="s">
        <v>156</v>
      </c>
      <c r="E185" s="228" t="s">
        <v>244</v>
      </c>
      <c r="F185" s="229" t="s">
        <v>245</v>
      </c>
      <c r="G185" s="230" t="s">
        <v>175</v>
      </c>
      <c r="H185" s="231">
        <v>6.237</v>
      </c>
      <c r="I185" s="73"/>
      <c r="J185" s="73">
        <f>ROUND(I185*H185,2)</f>
        <v>0</v>
      </c>
      <c r="K185" s="74"/>
      <c r="L185" s="71"/>
      <c r="M185" s="209" t="s">
        <v>1</v>
      </c>
      <c r="N185" s="210" t="s">
        <v>39</v>
      </c>
      <c r="O185" s="211">
        <v>0.245</v>
      </c>
      <c r="P185" s="211">
        <f>O185*H185</f>
        <v>1.528065</v>
      </c>
      <c r="Q185" s="211">
        <v>0</v>
      </c>
      <c r="R185" s="211">
        <f>Q185*H185</f>
        <v>0</v>
      </c>
      <c r="S185" s="211">
        <v>0.131</v>
      </c>
      <c r="T185" s="212">
        <f>S185*H185</f>
        <v>0.8170470000000001</v>
      </c>
      <c r="AR185" s="213" t="s">
        <v>160</v>
      </c>
      <c r="AT185" s="213" t="s">
        <v>156</v>
      </c>
      <c r="AU185" s="213" t="s">
        <v>84</v>
      </c>
      <c r="AY185" s="132" t="s">
        <v>154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32" t="s">
        <v>82</v>
      </c>
      <c r="BK185" s="214">
        <f>ROUND(I185*H185,2)</f>
        <v>0</v>
      </c>
      <c r="BL185" s="132" t="s">
        <v>160</v>
      </c>
      <c r="BM185" s="213" t="s">
        <v>246</v>
      </c>
    </row>
    <row r="186" spans="2:51" s="216" customFormat="1" ht="12">
      <c r="B186" s="215"/>
      <c r="C186" s="235"/>
      <c r="D186" s="232" t="s">
        <v>162</v>
      </c>
      <c r="E186" s="233" t="s">
        <v>1</v>
      </c>
      <c r="F186" s="234" t="s">
        <v>247</v>
      </c>
      <c r="G186" s="235"/>
      <c r="H186" s="236">
        <v>4.515</v>
      </c>
      <c r="L186" s="215"/>
      <c r="M186" s="218"/>
      <c r="T186" s="219"/>
      <c r="AT186" s="217" t="s">
        <v>162</v>
      </c>
      <c r="AU186" s="217" t="s">
        <v>84</v>
      </c>
      <c r="AV186" s="216" t="s">
        <v>84</v>
      </c>
      <c r="AW186" s="216" t="s">
        <v>30</v>
      </c>
      <c r="AX186" s="216" t="s">
        <v>74</v>
      </c>
      <c r="AY186" s="217" t="s">
        <v>154</v>
      </c>
    </row>
    <row r="187" spans="2:51" s="216" customFormat="1" ht="12">
      <c r="B187" s="215"/>
      <c r="C187" s="235"/>
      <c r="D187" s="232" t="s">
        <v>162</v>
      </c>
      <c r="E187" s="233" t="s">
        <v>1</v>
      </c>
      <c r="F187" s="234" t="s">
        <v>248</v>
      </c>
      <c r="G187" s="235"/>
      <c r="H187" s="236">
        <v>1.722</v>
      </c>
      <c r="L187" s="215"/>
      <c r="M187" s="218"/>
      <c r="T187" s="219"/>
      <c r="AT187" s="217" t="s">
        <v>162</v>
      </c>
      <c r="AU187" s="217" t="s">
        <v>84</v>
      </c>
      <c r="AV187" s="216" t="s">
        <v>84</v>
      </c>
      <c r="AW187" s="216" t="s">
        <v>30</v>
      </c>
      <c r="AX187" s="216" t="s">
        <v>74</v>
      </c>
      <c r="AY187" s="217" t="s">
        <v>154</v>
      </c>
    </row>
    <row r="188" spans="2:51" s="251" customFormat="1" ht="12">
      <c r="B188" s="250"/>
      <c r="C188" s="275"/>
      <c r="D188" s="232" t="s">
        <v>162</v>
      </c>
      <c r="E188" s="276" t="s">
        <v>1</v>
      </c>
      <c r="F188" s="277" t="s">
        <v>215</v>
      </c>
      <c r="G188" s="275"/>
      <c r="H188" s="278">
        <v>6.237</v>
      </c>
      <c r="L188" s="250"/>
      <c r="M188" s="253"/>
      <c r="T188" s="254"/>
      <c r="AT188" s="252" t="s">
        <v>162</v>
      </c>
      <c r="AU188" s="252" t="s">
        <v>84</v>
      </c>
      <c r="AV188" s="251" t="s">
        <v>160</v>
      </c>
      <c r="AW188" s="251" t="s">
        <v>30</v>
      </c>
      <c r="AX188" s="251" t="s">
        <v>82</v>
      </c>
      <c r="AY188" s="252" t="s">
        <v>154</v>
      </c>
    </row>
    <row r="189" spans="2:65" s="123" customFormat="1" ht="21.75" customHeight="1">
      <c r="B189" s="71"/>
      <c r="C189" s="227" t="s">
        <v>249</v>
      </c>
      <c r="D189" s="227" t="s">
        <v>156</v>
      </c>
      <c r="E189" s="228" t="s">
        <v>250</v>
      </c>
      <c r="F189" s="229" t="s">
        <v>251</v>
      </c>
      <c r="G189" s="230" t="s">
        <v>175</v>
      </c>
      <c r="H189" s="231">
        <v>7.486</v>
      </c>
      <c r="I189" s="73"/>
      <c r="J189" s="73">
        <f>ROUND(I189*H189,2)</f>
        <v>0</v>
      </c>
      <c r="K189" s="74"/>
      <c r="L189" s="71"/>
      <c r="M189" s="209" t="s">
        <v>1</v>
      </c>
      <c r="N189" s="210" t="s">
        <v>39</v>
      </c>
      <c r="O189" s="211">
        <v>0.939</v>
      </c>
      <c r="P189" s="211">
        <f>O189*H189</f>
        <v>7.029354</v>
      </c>
      <c r="Q189" s="211">
        <v>0</v>
      </c>
      <c r="R189" s="211">
        <f>Q189*H189</f>
        <v>0</v>
      </c>
      <c r="S189" s="211">
        <v>0.076</v>
      </c>
      <c r="T189" s="212">
        <f>S189*H189</f>
        <v>0.568936</v>
      </c>
      <c r="AR189" s="213" t="s">
        <v>160</v>
      </c>
      <c r="AT189" s="213" t="s">
        <v>156</v>
      </c>
      <c r="AU189" s="213" t="s">
        <v>84</v>
      </c>
      <c r="AY189" s="132" t="s">
        <v>154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32" t="s">
        <v>82</v>
      </c>
      <c r="BK189" s="214">
        <f>ROUND(I189*H189,2)</f>
        <v>0</v>
      </c>
      <c r="BL189" s="132" t="s">
        <v>160</v>
      </c>
      <c r="BM189" s="213" t="s">
        <v>252</v>
      </c>
    </row>
    <row r="190" spans="2:51" s="216" customFormat="1" ht="12">
      <c r="B190" s="215"/>
      <c r="C190" s="235"/>
      <c r="D190" s="232" t="s">
        <v>162</v>
      </c>
      <c r="E190" s="233" t="s">
        <v>1</v>
      </c>
      <c r="F190" s="234" t="s">
        <v>253</v>
      </c>
      <c r="G190" s="235"/>
      <c r="H190" s="236">
        <v>7.486</v>
      </c>
      <c r="L190" s="215"/>
      <c r="M190" s="218"/>
      <c r="T190" s="219"/>
      <c r="AT190" s="217" t="s">
        <v>162</v>
      </c>
      <c r="AU190" s="217" t="s">
        <v>84</v>
      </c>
      <c r="AV190" s="216" t="s">
        <v>84</v>
      </c>
      <c r="AW190" s="216" t="s">
        <v>30</v>
      </c>
      <c r="AX190" s="216" t="s">
        <v>82</v>
      </c>
      <c r="AY190" s="217" t="s">
        <v>154</v>
      </c>
    </row>
    <row r="191" spans="2:65" s="123" customFormat="1" ht="37.9" customHeight="1">
      <c r="B191" s="71"/>
      <c r="C191" s="227" t="s">
        <v>254</v>
      </c>
      <c r="D191" s="227" t="s">
        <v>156</v>
      </c>
      <c r="E191" s="228" t="s">
        <v>255</v>
      </c>
      <c r="F191" s="229" t="s">
        <v>256</v>
      </c>
      <c r="G191" s="230" t="s">
        <v>175</v>
      </c>
      <c r="H191" s="231">
        <v>458.655</v>
      </c>
      <c r="I191" s="73"/>
      <c r="J191" s="73">
        <f>ROUND(I191*H191,2)</f>
        <v>0</v>
      </c>
      <c r="K191" s="74"/>
      <c r="L191" s="71"/>
      <c r="M191" s="209" t="s">
        <v>1</v>
      </c>
      <c r="N191" s="210" t="s">
        <v>39</v>
      </c>
      <c r="O191" s="211">
        <v>0.13</v>
      </c>
      <c r="P191" s="211">
        <f>O191*H191</f>
        <v>59.62515</v>
      </c>
      <c r="Q191" s="211">
        <v>0</v>
      </c>
      <c r="R191" s="211">
        <f>Q191*H191</f>
        <v>0</v>
      </c>
      <c r="S191" s="211">
        <v>0.02</v>
      </c>
      <c r="T191" s="212">
        <f>S191*H191</f>
        <v>9.1731</v>
      </c>
      <c r="AR191" s="213" t="s">
        <v>160</v>
      </c>
      <c r="AT191" s="213" t="s">
        <v>156</v>
      </c>
      <c r="AU191" s="213" t="s">
        <v>84</v>
      </c>
      <c r="AY191" s="132" t="s">
        <v>154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32" t="s">
        <v>82</v>
      </c>
      <c r="BK191" s="214">
        <f>ROUND(I191*H191,2)</f>
        <v>0</v>
      </c>
      <c r="BL191" s="132" t="s">
        <v>160</v>
      </c>
      <c r="BM191" s="213" t="s">
        <v>257</v>
      </c>
    </row>
    <row r="192" spans="2:51" s="216" customFormat="1" ht="12">
      <c r="B192" s="215"/>
      <c r="C192" s="235"/>
      <c r="D192" s="232" t="s">
        <v>162</v>
      </c>
      <c r="E192" s="233" t="s">
        <v>1</v>
      </c>
      <c r="F192" s="234" t="s">
        <v>95</v>
      </c>
      <c r="G192" s="235"/>
      <c r="H192" s="236">
        <v>458.655</v>
      </c>
      <c r="L192" s="215"/>
      <c r="M192" s="218"/>
      <c r="T192" s="219"/>
      <c r="AT192" s="217" t="s">
        <v>162</v>
      </c>
      <c r="AU192" s="217" t="s">
        <v>84</v>
      </c>
      <c r="AV192" s="216" t="s">
        <v>84</v>
      </c>
      <c r="AW192" s="216" t="s">
        <v>30</v>
      </c>
      <c r="AX192" s="216" t="s">
        <v>82</v>
      </c>
      <c r="AY192" s="217" t="s">
        <v>154</v>
      </c>
    </row>
    <row r="193" spans="2:63" s="198" customFormat="1" ht="22.9" customHeight="1">
      <c r="B193" s="197"/>
      <c r="C193" s="225"/>
      <c r="D193" s="223" t="s">
        <v>73</v>
      </c>
      <c r="E193" s="226" t="s">
        <v>258</v>
      </c>
      <c r="F193" s="226" t="s">
        <v>259</v>
      </c>
      <c r="G193" s="225"/>
      <c r="H193" s="225"/>
      <c r="J193" s="208">
        <f>BK193</f>
        <v>0</v>
      </c>
      <c r="L193" s="197"/>
      <c r="M193" s="202"/>
      <c r="P193" s="203">
        <f>SUM(P194:P198)</f>
        <v>66.469183</v>
      </c>
      <c r="R193" s="203">
        <f>SUM(R194:R198)</f>
        <v>0</v>
      </c>
      <c r="T193" s="204">
        <f>SUM(T194:T198)</f>
        <v>0</v>
      </c>
      <c r="AR193" s="199" t="s">
        <v>82</v>
      </c>
      <c r="AT193" s="205" t="s">
        <v>73</v>
      </c>
      <c r="AU193" s="205" t="s">
        <v>82</v>
      </c>
      <c r="AY193" s="199" t="s">
        <v>154</v>
      </c>
      <c r="BK193" s="206">
        <f>SUM(BK194:BK198)</f>
        <v>0</v>
      </c>
    </row>
    <row r="194" spans="2:65" s="123" customFormat="1" ht="24.2" customHeight="1">
      <c r="B194" s="71"/>
      <c r="C194" s="227" t="s">
        <v>260</v>
      </c>
      <c r="D194" s="227" t="s">
        <v>156</v>
      </c>
      <c r="E194" s="228" t="s">
        <v>261</v>
      </c>
      <c r="F194" s="229" t="s">
        <v>262</v>
      </c>
      <c r="G194" s="230" t="s">
        <v>167</v>
      </c>
      <c r="H194" s="231">
        <v>25.399</v>
      </c>
      <c r="I194" s="73"/>
      <c r="J194" s="73">
        <f>ROUND(I194*H194,2)</f>
        <v>0</v>
      </c>
      <c r="K194" s="74"/>
      <c r="L194" s="71"/>
      <c r="M194" s="209" t="s">
        <v>1</v>
      </c>
      <c r="N194" s="210" t="s">
        <v>39</v>
      </c>
      <c r="O194" s="211">
        <v>2.42</v>
      </c>
      <c r="P194" s="211">
        <f>O194*H194</f>
        <v>61.46558</v>
      </c>
      <c r="Q194" s="211">
        <v>0</v>
      </c>
      <c r="R194" s="211">
        <f>Q194*H194</f>
        <v>0</v>
      </c>
      <c r="S194" s="211">
        <v>0</v>
      </c>
      <c r="T194" s="212">
        <f>S194*H194</f>
        <v>0</v>
      </c>
      <c r="AR194" s="213" t="s">
        <v>160</v>
      </c>
      <c r="AT194" s="213" t="s">
        <v>156</v>
      </c>
      <c r="AU194" s="213" t="s">
        <v>84</v>
      </c>
      <c r="AY194" s="132" t="s">
        <v>154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32" t="s">
        <v>82</v>
      </c>
      <c r="BK194" s="214">
        <f>ROUND(I194*H194,2)</f>
        <v>0</v>
      </c>
      <c r="BL194" s="132" t="s">
        <v>160</v>
      </c>
      <c r="BM194" s="213" t="s">
        <v>263</v>
      </c>
    </row>
    <row r="195" spans="2:65" s="123" customFormat="1" ht="24.2" customHeight="1">
      <c r="B195" s="71"/>
      <c r="C195" s="227" t="s">
        <v>264</v>
      </c>
      <c r="D195" s="227" t="s">
        <v>156</v>
      </c>
      <c r="E195" s="228" t="s">
        <v>265</v>
      </c>
      <c r="F195" s="229" t="s">
        <v>266</v>
      </c>
      <c r="G195" s="230" t="s">
        <v>167</v>
      </c>
      <c r="H195" s="231">
        <v>25.399</v>
      </c>
      <c r="I195" s="73"/>
      <c r="J195" s="73">
        <f>ROUND(I195*H195,2)</f>
        <v>0</v>
      </c>
      <c r="K195" s="74"/>
      <c r="L195" s="71"/>
      <c r="M195" s="209" t="s">
        <v>1</v>
      </c>
      <c r="N195" s="210" t="s">
        <v>39</v>
      </c>
      <c r="O195" s="211">
        <v>0.125</v>
      </c>
      <c r="P195" s="211">
        <f>O195*H195</f>
        <v>3.174875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213" t="s">
        <v>160</v>
      </c>
      <c r="AT195" s="213" t="s">
        <v>156</v>
      </c>
      <c r="AU195" s="213" t="s">
        <v>84</v>
      </c>
      <c r="AY195" s="132" t="s">
        <v>154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32" t="s">
        <v>82</v>
      </c>
      <c r="BK195" s="214">
        <f>ROUND(I195*H195,2)</f>
        <v>0</v>
      </c>
      <c r="BL195" s="132" t="s">
        <v>160</v>
      </c>
      <c r="BM195" s="213" t="s">
        <v>267</v>
      </c>
    </row>
    <row r="196" spans="2:65" s="123" customFormat="1" ht="24.2" customHeight="1">
      <c r="B196" s="71"/>
      <c r="C196" s="227" t="s">
        <v>7</v>
      </c>
      <c r="D196" s="227" t="s">
        <v>156</v>
      </c>
      <c r="E196" s="228" t="s">
        <v>268</v>
      </c>
      <c r="F196" s="229" t="s">
        <v>269</v>
      </c>
      <c r="G196" s="230" t="s">
        <v>167</v>
      </c>
      <c r="H196" s="231">
        <v>304.788</v>
      </c>
      <c r="I196" s="73"/>
      <c r="J196" s="73">
        <f>ROUND(I196*H196,2)</f>
        <v>0</v>
      </c>
      <c r="K196" s="74"/>
      <c r="L196" s="71"/>
      <c r="M196" s="209" t="s">
        <v>1</v>
      </c>
      <c r="N196" s="210" t="s">
        <v>39</v>
      </c>
      <c r="O196" s="211">
        <v>0.006</v>
      </c>
      <c r="P196" s="211">
        <f>O196*H196</f>
        <v>1.8287280000000001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13" t="s">
        <v>160</v>
      </c>
      <c r="AT196" s="213" t="s">
        <v>156</v>
      </c>
      <c r="AU196" s="213" t="s">
        <v>84</v>
      </c>
      <c r="AY196" s="132" t="s">
        <v>154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32" t="s">
        <v>82</v>
      </c>
      <c r="BK196" s="214">
        <f>ROUND(I196*H196,2)</f>
        <v>0</v>
      </c>
      <c r="BL196" s="132" t="s">
        <v>160</v>
      </c>
      <c r="BM196" s="213" t="s">
        <v>270</v>
      </c>
    </row>
    <row r="197" spans="2:51" s="216" customFormat="1" ht="12">
      <c r="B197" s="215"/>
      <c r="C197" s="235"/>
      <c r="D197" s="232" t="s">
        <v>162</v>
      </c>
      <c r="E197" s="235"/>
      <c r="F197" s="234" t="s">
        <v>271</v>
      </c>
      <c r="G197" s="235"/>
      <c r="H197" s="236">
        <v>304.788</v>
      </c>
      <c r="L197" s="215"/>
      <c r="M197" s="218"/>
      <c r="T197" s="219"/>
      <c r="AT197" s="217" t="s">
        <v>162</v>
      </c>
      <c r="AU197" s="217" t="s">
        <v>84</v>
      </c>
      <c r="AV197" s="216" t="s">
        <v>84</v>
      </c>
      <c r="AW197" s="216" t="s">
        <v>3</v>
      </c>
      <c r="AX197" s="216" t="s">
        <v>82</v>
      </c>
      <c r="AY197" s="217" t="s">
        <v>154</v>
      </c>
    </row>
    <row r="198" spans="2:65" s="123" customFormat="1" ht="33" customHeight="1">
      <c r="B198" s="71"/>
      <c r="C198" s="227" t="s">
        <v>272</v>
      </c>
      <c r="D198" s="227" t="s">
        <v>156</v>
      </c>
      <c r="E198" s="228" t="s">
        <v>273</v>
      </c>
      <c r="F198" s="229" t="s">
        <v>274</v>
      </c>
      <c r="G198" s="230" t="s">
        <v>167</v>
      </c>
      <c r="H198" s="231">
        <v>25.399</v>
      </c>
      <c r="I198" s="73"/>
      <c r="J198" s="73">
        <f>ROUND(I198*H198,2)</f>
        <v>0</v>
      </c>
      <c r="K198" s="74"/>
      <c r="L198" s="71"/>
      <c r="M198" s="209" t="s">
        <v>1</v>
      </c>
      <c r="N198" s="210" t="s">
        <v>39</v>
      </c>
      <c r="O198" s="211">
        <v>0</v>
      </c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AR198" s="213" t="s">
        <v>160</v>
      </c>
      <c r="AT198" s="213" t="s">
        <v>156</v>
      </c>
      <c r="AU198" s="213" t="s">
        <v>84</v>
      </c>
      <c r="AY198" s="132" t="s">
        <v>154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32" t="s">
        <v>82</v>
      </c>
      <c r="BK198" s="214">
        <f>ROUND(I198*H198,2)</f>
        <v>0</v>
      </c>
      <c r="BL198" s="132" t="s">
        <v>160</v>
      </c>
      <c r="BM198" s="213" t="s">
        <v>275</v>
      </c>
    </row>
    <row r="199" spans="2:63" s="198" customFormat="1" ht="22.9" customHeight="1">
      <c r="B199" s="197"/>
      <c r="C199" s="225"/>
      <c r="D199" s="223" t="s">
        <v>73</v>
      </c>
      <c r="E199" s="226" t="s">
        <v>276</v>
      </c>
      <c r="F199" s="226" t="s">
        <v>277</v>
      </c>
      <c r="G199" s="225"/>
      <c r="H199" s="225"/>
      <c r="J199" s="208">
        <f>BK199</f>
        <v>0</v>
      </c>
      <c r="L199" s="197"/>
      <c r="M199" s="202"/>
      <c r="P199" s="203">
        <f>P200</f>
        <v>44.325540000000004</v>
      </c>
      <c r="R199" s="203">
        <f>R200</f>
        <v>0</v>
      </c>
      <c r="T199" s="204">
        <f>T200</f>
        <v>0</v>
      </c>
      <c r="AR199" s="199" t="s">
        <v>82</v>
      </c>
      <c r="AT199" s="205" t="s">
        <v>73</v>
      </c>
      <c r="AU199" s="205" t="s">
        <v>82</v>
      </c>
      <c r="AY199" s="199" t="s">
        <v>154</v>
      </c>
      <c r="BK199" s="206">
        <f>BK200</f>
        <v>0</v>
      </c>
    </row>
    <row r="200" spans="2:65" s="123" customFormat="1" ht="16.5" customHeight="1">
      <c r="B200" s="71"/>
      <c r="C200" s="227" t="s">
        <v>278</v>
      </c>
      <c r="D200" s="227" t="s">
        <v>156</v>
      </c>
      <c r="E200" s="228" t="s">
        <v>279</v>
      </c>
      <c r="F200" s="229" t="s">
        <v>280</v>
      </c>
      <c r="G200" s="230" t="s">
        <v>167</v>
      </c>
      <c r="H200" s="231">
        <v>53.34</v>
      </c>
      <c r="I200" s="73"/>
      <c r="J200" s="73">
        <f>ROUND(I200*H200,2)</f>
        <v>0</v>
      </c>
      <c r="K200" s="74"/>
      <c r="L200" s="71"/>
      <c r="M200" s="209" t="s">
        <v>1</v>
      </c>
      <c r="N200" s="210" t="s">
        <v>39</v>
      </c>
      <c r="O200" s="211">
        <v>0.831</v>
      </c>
      <c r="P200" s="211">
        <f>O200*H200</f>
        <v>44.325540000000004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AR200" s="213" t="s">
        <v>160</v>
      </c>
      <c r="AT200" s="213" t="s">
        <v>156</v>
      </c>
      <c r="AU200" s="213" t="s">
        <v>84</v>
      </c>
      <c r="AY200" s="132" t="s">
        <v>154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32" t="s">
        <v>82</v>
      </c>
      <c r="BK200" s="214">
        <f>ROUND(I200*H200,2)</f>
        <v>0</v>
      </c>
      <c r="BL200" s="132" t="s">
        <v>160</v>
      </c>
      <c r="BM200" s="213" t="s">
        <v>281</v>
      </c>
    </row>
    <row r="201" spans="2:63" s="198" customFormat="1" ht="25.9" customHeight="1">
      <c r="B201" s="197"/>
      <c r="C201" s="225"/>
      <c r="D201" s="223" t="s">
        <v>73</v>
      </c>
      <c r="E201" s="224" t="s">
        <v>282</v>
      </c>
      <c r="F201" s="224" t="s">
        <v>283</v>
      </c>
      <c r="G201" s="225"/>
      <c r="H201" s="225"/>
      <c r="J201" s="201">
        <f>BK201</f>
        <v>0</v>
      </c>
      <c r="L201" s="197"/>
      <c r="M201" s="202"/>
      <c r="P201" s="203">
        <f>P202+P208+P212+P217+P223+P226+P236+P268+P275+P293+P307</f>
        <v>571.385248</v>
      </c>
      <c r="R201" s="203">
        <f>R202+R208+R212+R217+R223+R226+R236+R268+R275+R293+R307</f>
        <v>9.09704192</v>
      </c>
      <c r="T201" s="204">
        <f>T202+T208+T212+T217+T223+T226+T236+T268+T275+T293+T307</f>
        <v>14.83982975</v>
      </c>
      <c r="AR201" s="199" t="s">
        <v>84</v>
      </c>
      <c r="AT201" s="205" t="s">
        <v>73</v>
      </c>
      <c r="AU201" s="205" t="s">
        <v>74</v>
      </c>
      <c r="AY201" s="199" t="s">
        <v>154</v>
      </c>
      <c r="BK201" s="206">
        <f>BK202+BK208+BK212+BK217+BK223+BK226+BK236+BK268+BK275+BK293+BK307</f>
        <v>0</v>
      </c>
    </row>
    <row r="202" spans="2:63" s="198" customFormat="1" ht="22.9" customHeight="1">
      <c r="B202" s="197"/>
      <c r="C202" s="225"/>
      <c r="D202" s="223" t="s">
        <v>73</v>
      </c>
      <c r="E202" s="226" t="s">
        <v>284</v>
      </c>
      <c r="F202" s="226" t="s">
        <v>285</v>
      </c>
      <c r="G202" s="225"/>
      <c r="H202" s="225"/>
      <c r="J202" s="208">
        <f>BK202</f>
        <v>0</v>
      </c>
      <c r="L202" s="197"/>
      <c r="M202" s="202"/>
      <c r="P202" s="203">
        <f>SUM(P203:P207)</f>
        <v>29.207842</v>
      </c>
      <c r="R202" s="203">
        <f>SUM(R203:R207)</f>
        <v>0.49644350000000004</v>
      </c>
      <c r="T202" s="204">
        <f>SUM(T203:T207)</f>
        <v>0</v>
      </c>
      <c r="AR202" s="199" t="s">
        <v>84</v>
      </c>
      <c r="AT202" s="205" t="s">
        <v>73</v>
      </c>
      <c r="AU202" s="205" t="s">
        <v>82</v>
      </c>
      <c r="AY202" s="199" t="s">
        <v>154</v>
      </c>
      <c r="BK202" s="206">
        <f>SUM(BK203:BK207)</f>
        <v>0</v>
      </c>
    </row>
    <row r="203" spans="2:65" s="123" customFormat="1" ht="24.2" customHeight="1">
      <c r="B203" s="71"/>
      <c r="C203" s="227" t="s">
        <v>286</v>
      </c>
      <c r="D203" s="227" t="s">
        <v>156</v>
      </c>
      <c r="E203" s="228" t="s">
        <v>287</v>
      </c>
      <c r="F203" s="229" t="s">
        <v>288</v>
      </c>
      <c r="G203" s="230" t="s">
        <v>175</v>
      </c>
      <c r="H203" s="231">
        <v>22.6</v>
      </c>
      <c r="I203" s="73"/>
      <c r="J203" s="73">
        <f>ROUND(I203*H203,2)</f>
        <v>0</v>
      </c>
      <c r="K203" s="74"/>
      <c r="L203" s="71"/>
      <c r="M203" s="209" t="s">
        <v>1</v>
      </c>
      <c r="N203" s="210" t="s">
        <v>39</v>
      </c>
      <c r="O203" s="211">
        <v>0.15</v>
      </c>
      <c r="P203" s="211">
        <f>O203*H203</f>
        <v>3.39</v>
      </c>
      <c r="Q203" s="211">
        <v>0.0035</v>
      </c>
      <c r="R203" s="211">
        <f>Q203*H203</f>
        <v>0.0791</v>
      </c>
      <c r="S203" s="211">
        <v>0</v>
      </c>
      <c r="T203" s="212">
        <f>S203*H203</f>
        <v>0</v>
      </c>
      <c r="AR203" s="213" t="s">
        <v>243</v>
      </c>
      <c r="AT203" s="213" t="s">
        <v>156</v>
      </c>
      <c r="AU203" s="213" t="s">
        <v>84</v>
      </c>
      <c r="AY203" s="132" t="s">
        <v>154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32" t="s">
        <v>82</v>
      </c>
      <c r="BK203" s="214">
        <f>ROUND(I203*H203,2)</f>
        <v>0</v>
      </c>
      <c r="BL203" s="132" t="s">
        <v>243</v>
      </c>
      <c r="BM203" s="213" t="s">
        <v>289</v>
      </c>
    </row>
    <row r="204" spans="2:51" s="216" customFormat="1" ht="12">
      <c r="B204" s="215"/>
      <c r="C204" s="235"/>
      <c r="D204" s="232" t="s">
        <v>162</v>
      </c>
      <c r="E204" s="233" t="s">
        <v>1</v>
      </c>
      <c r="F204" s="234" t="s">
        <v>290</v>
      </c>
      <c r="G204" s="235"/>
      <c r="H204" s="236">
        <v>22.6</v>
      </c>
      <c r="L204" s="215"/>
      <c r="M204" s="218"/>
      <c r="T204" s="219"/>
      <c r="AT204" s="217" t="s">
        <v>162</v>
      </c>
      <c r="AU204" s="217" t="s">
        <v>84</v>
      </c>
      <c r="AV204" s="216" t="s">
        <v>84</v>
      </c>
      <c r="AW204" s="216" t="s">
        <v>30</v>
      </c>
      <c r="AX204" s="216" t="s">
        <v>82</v>
      </c>
      <c r="AY204" s="217" t="s">
        <v>154</v>
      </c>
    </row>
    <row r="205" spans="2:65" s="123" customFormat="1" ht="24.2" customHeight="1">
      <c r="B205" s="71"/>
      <c r="C205" s="227" t="s">
        <v>291</v>
      </c>
      <c r="D205" s="227" t="s">
        <v>156</v>
      </c>
      <c r="E205" s="228" t="s">
        <v>292</v>
      </c>
      <c r="F205" s="229" t="s">
        <v>293</v>
      </c>
      <c r="G205" s="230" t="s">
        <v>175</v>
      </c>
      <c r="H205" s="231">
        <v>119.241</v>
      </c>
      <c r="I205" s="73"/>
      <c r="J205" s="73">
        <f>ROUND(I205*H205,2)</f>
        <v>0</v>
      </c>
      <c r="K205" s="74"/>
      <c r="L205" s="71"/>
      <c r="M205" s="209" t="s">
        <v>1</v>
      </c>
      <c r="N205" s="210" t="s">
        <v>39</v>
      </c>
      <c r="O205" s="211">
        <v>0.21</v>
      </c>
      <c r="P205" s="211">
        <f>O205*H205</f>
        <v>25.040609999999997</v>
      </c>
      <c r="Q205" s="211">
        <v>0.0035</v>
      </c>
      <c r="R205" s="211">
        <f>Q205*H205</f>
        <v>0.41734350000000003</v>
      </c>
      <c r="S205" s="211">
        <v>0</v>
      </c>
      <c r="T205" s="212">
        <f>S205*H205</f>
        <v>0</v>
      </c>
      <c r="AR205" s="213" t="s">
        <v>243</v>
      </c>
      <c r="AT205" s="213" t="s">
        <v>156</v>
      </c>
      <c r="AU205" s="213" t="s">
        <v>84</v>
      </c>
      <c r="AY205" s="132" t="s">
        <v>154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32" t="s">
        <v>82</v>
      </c>
      <c r="BK205" s="214">
        <f>ROUND(I205*H205,2)</f>
        <v>0</v>
      </c>
      <c r="BL205" s="132" t="s">
        <v>243</v>
      </c>
      <c r="BM205" s="213" t="s">
        <v>294</v>
      </c>
    </row>
    <row r="206" spans="2:51" s="216" customFormat="1" ht="12">
      <c r="B206" s="215"/>
      <c r="C206" s="235"/>
      <c r="D206" s="232" t="s">
        <v>162</v>
      </c>
      <c r="E206" s="233" t="s">
        <v>1</v>
      </c>
      <c r="F206" s="234" t="s">
        <v>295</v>
      </c>
      <c r="G206" s="235"/>
      <c r="H206" s="236">
        <v>119.241</v>
      </c>
      <c r="L206" s="215"/>
      <c r="M206" s="218"/>
      <c r="T206" s="219"/>
      <c r="AT206" s="217" t="s">
        <v>162</v>
      </c>
      <c r="AU206" s="217" t="s">
        <v>84</v>
      </c>
      <c r="AV206" s="216" t="s">
        <v>84</v>
      </c>
      <c r="AW206" s="216" t="s">
        <v>30</v>
      </c>
      <c r="AX206" s="216" t="s">
        <v>82</v>
      </c>
      <c r="AY206" s="217" t="s">
        <v>154</v>
      </c>
    </row>
    <row r="207" spans="2:65" s="123" customFormat="1" ht="24.2" customHeight="1">
      <c r="B207" s="71"/>
      <c r="C207" s="227" t="s">
        <v>296</v>
      </c>
      <c r="D207" s="227" t="s">
        <v>156</v>
      </c>
      <c r="E207" s="228" t="s">
        <v>297</v>
      </c>
      <c r="F207" s="229" t="s">
        <v>298</v>
      </c>
      <c r="G207" s="230" t="s">
        <v>167</v>
      </c>
      <c r="H207" s="231">
        <v>0.496</v>
      </c>
      <c r="I207" s="73"/>
      <c r="J207" s="73">
        <f>ROUND(I207*H207,2)</f>
        <v>0</v>
      </c>
      <c r="K207" s="74"/>
      <c r="L207" s="71"/>
      <c r="M207" s="209" t="s">
        <v>1</v>
      </c>
      <c r="N207" s="210" t="s">
        <v>39</v>
      </c>
      <c r="O207" s="211">
        <v>1.567</v>
      </c>
      <c r="P207" s="211">
        <f>O207*H207</f>
        <v>0.7772319999999999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AR207" s="213" t="s">
        <v>243</v>
      </c>
      <c r="AT207" s="213" t="s">
        <v>156</v>
      </c>
      <c r="AU207" s="213" t="s">
        <v>84</v>
      </c>
      <c r="AY207" s="132" t="s">
        <v>154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32" t="s">
        <v>82</v>
      </c>
      <c r="BK207" s="214">
        <f>ROUND(I207*H207,2)</f>
        <v>0</v>
      </c>
      <c r="BL207" s="132" t="s">
        <v>243</v>
      </c>
      <c r="BM207" s="213" t="s">
        <v>299</v>
      </c>
    </row>
    <row r="208" spans="2:63" s="198" customFormat="1" ht="22.9" customHeight="1">
      <c r="B208" s="197"/>
      <c r="C208" s="225"/>
      <c r="D208" s="223" t="s">
        <v>73</v>
      </c>
      <c r="E208" s="226" t="s">
        <v>300</v>
      </c>
      <c r="F208" s="226" t="s">
        <v>301</v>
      </c>
      <c r="G208" s="225"/>
      <c r="H208" s="225"/>
      <c r="J208" s="208">
        <f>BK208</f>
        <v>0</v>
      </c>
      <c r="L208" s="197"/>
      <c r="M208" s="202"/>
      <c r="P208" s="203">
        <f>SUM(P209:P211)</f>
        <v>7.508000000000001</v>
      </c>
      <c r="R208" s="203">
        <f>SUM(R209:R211)</f>
        <v>0</v>
      </c>
      <c r="T208" s="204">
        <f>SUM(T209:T211)</f>
        <v>0.32027</v>
      </c>
      <c r="AR208" s="199" t="s">
        <v>84</v>
      </c>
      <c r="AT208" s="205" t="s">
        <v>73</v>
      </c>
      <c r="AU208" s="205" t="s">
        <v>82</v>
      </c>
      <c r="AY208" s="199" t="s">
        <v>154</v>
      </c>
      <c r="BK208" s="206">
        <f>SUM(BK209:BK211)</f>
        <v>0</v>
      </c>
    </row>
    <row r="209" spans="2:65" s="123" customFormat="1" ht="16.5" customHeight="1">
      <c r="B209" s="71"/>
      <c r="C209" s="227" t="s">
        <v>302</v>
      </c>
      <c r="D209" s="227" t="s">
        <v>156</v>
      </c>
      <c r="E209" s="228" t="s">
        <v>303</v>
      </c>
      <c r="F209" s="229" t="s">
        <v>304</v>
      </c>
      <c r="G209" s="230" t="s">
        <v>305</v>
      </c>
      <c r="H209" s="231">
        <v>9</v>
      </c>
      <c r="I209" s="73"/>
      <c r="J209" s="73">
        <f>ROUND(I209*H209,2)</f>
        <v>0</v>
      </c>
      <c r="K209" s="74"/>
      <c r="L209" s="71"/>
      <c r="M209" s="209" t="s">
        <v>1</v>
      </c>
      <c r="N209" s="210" t="s">
        <v>39</v>
      </c>
      <c r="O209" s="211">
        <v>0.548</v>
      </c>
      <c r="P209" s="211">
        <f>O209*H209</f>
        <v>4.932</v>
      </c>
      <c r="Q209" s="211">
        <v>0</v>
      </c>
      <c r="R209" s="211">
        <f>Q209*H209</f>
        <v>0</v>
      </c>
      <c r="S209" s="211">
        <v>0.01933</v>
      </c>
      <c r="T209" s="212">
        <f>S209*H209</f>
        <v>0.17397</v>
      </c>
      <c r="AR209" s="213" t="s">
        <v>243</v>
      </c>
      <c r="AT209" s="213" t="s">
        <v>156</v>
      </c>
      <c r="AU209" s="213" t="s">
        <v>84</v>
      </c>
      <c r="AY209" s="132" t="s">
        <v>154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32" t="s">
        <v>82</v>
      </c>
      <c r="BK209" s="214">
        <f>ROUND(I209*H209,2)</f>
        <v>0</v>
      </c>
      <c r="BL209" s="132" t="s">
        <v>243</v>
      </c>
      <c r="BM209" s="213" t="s">
        <v>306</v>
      </c>
    </row>
    <row r="210" spans="2:65" s="123" customFormat="1" ht="16.5" customHeight="1">
      <c r="B210" s="71"/>
      <c r="C210" s="227" t="s">
        <v>307</v>
      </c>
      <c r="D210" s="227" t="s">
        <v>156</v>
      </c>
      <c r="E210" s="228" t="s">
        <v>308</v>
      </c>
      <c r="F210" s="229" t="s">
        <v>309</v>
      </c>
      <c r="G210" s="230" t="s">
        <v>305</v>
      </c>
      <c r="H210" s="231">
        <v>5</v>
      </c>
      <c r="I210" s="73"/>
      <c r="J210" s="73">
        <f>ROUND(I210*H210,2)</f>
        <v>0</v>
      </c>
      <c r="K210" s="74"/>
      <c r="L210" s="71"/>
      <c r="M210" s="209" t="s">
        <v>1</v>
      </c>
      <c r="N210" s="210" t="s">
        <v>39</v>
      </c>
      <c r="O210" s="211">
        <v>0.362</v>
      </c>
      <c r="P210" s="211">
        <f>O210*H210</f>
        <v>1.81</v>
      </c>
      <c r="Q210" s="211">
        <v>0</v>
      </c>
      <c r="R210" s="211">
        <f>Q210*H210</f>
        <v>0</v>
      </c>
      <c r="S210" s="211">
        <v>0.01946</v>
      </c>
      <c r="T210" s="212">
        <f>S210*H210</f>
        <v>0.09730000000000001</v>
      </c>
      <c r="AR210" s="213" t="s">
        <v>243</v>
      </c>
      <c r="AT210" s="213" t="s">
        <v>156</v>
      </c>
      <c r="AU210" s="213" t="s">
        <v>84</v>
      </c>
      <c r="AY210" s="132" t="s">
        <v>154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32" t="s">
        <v>82</v>
      </c>
      <c r="BK210" s="214">
        <f>ROUND(I210*H210,2)</f>
        <v>0</v>
      </c>
      <c r="BL210" s="132" t="s">
        <v>243</v>
      </c>
      <c r="BM210" s="213" t="s">
        <v>310</v>
      </c>
    </row>
    <row r="211" spans="2:65" s="123" customFormat="1" ht="21.75" customHeight="1">
      <c r="B211" s="71"/>
      <c r="C211" s="227" t="s">
        <v>311</v>
      </c>
      <c r="D211" s="227" t="s">
        <v>156</v>
      </c>
      <c r="E211" s="228" t="s">
        <v>312</v>
      </c>
      <c r="F211" s="229" t="s">
        <v>313</v>
      </c>
      <c r="G211" s="230" t="s">
        <v>305</v>
      </c>
      <c r="H211" s="231">
        <v>2</v>
      </c>
      <c r="I211" s="73"/>
      <c r="J211" s="73">
        <f>ROUND(I211*H211,2)</f>
        <v>0</v>
      </c>
      <c r="K211" s="74"/>
      <c r="L211" s="71"/>
      <c r="M211" s="209" t="s">
        <v>1</v>
      </c>
      <c r="N211" s="210" t="s">
        <v>39</v>
      </c>
      <c r="O211" s="211">
        <v>0.383</v>
      </c>
      <c r="P211" s="211">
        <f>O211*H211</f>
        <v>0.766</v>
      </c>
      <c r="Q211" s="211">
        <v>0</v>
      </c>
      <c r="R211" s="211">
        <f>Q211*H211</f>
        <v>0</v>
      </c>
      <c r="S211" s="211">
        <v>0.0245</v>
      </c>
      <c r="T211" s="212">
        <f>S211*H211</f>
        <v>0.049</v>
      </c>
      <c r="AR211" s="213" t="s">
        <v>243</v>
      </c>
      <c r="AT211" s="213" t="s">
        <v>156</v>
      </c>
      <c r="AU211" s="213" t="s">
        <v>84</v>
      </c>
      <c r="AY211" s="132" t="s">
        <v>154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32" t="s">
        <v>82</v>
      </c>
      <c r="BK211" s="214">
        <f>ROUND(I211*H211,2)</f>
        <v>0</v>
      </c>
      <c r="BL211" s="132" t="s">
        <v>243</v>
      </c>
      <c r="BM211" s="213" t="s">
        <v>314</v>
      </c>
    </row>
    <row r="212" spans="2:63" s="198" customFormat="1" ht="22.9" customHeight="1">
      <c r="B212" s="197"/>
      <c r="C212" s="225"/>
      <c r="D212" s="223" t="s">
        <v>73</v>
      </c>
      <c r="E212" s="226" t="s">
        <v>315</v>
      </c>
      <c r="F212" s="226" t="s">
        <v>316</v>
      </c>
      <c r="G212" s="225"/>
      <c r="H212" s="225"/>
      <c r="J212" s="208">
        <f>BK212</f>
        <v>0</v>
      </c>
      <c r="L212" s="197"/>
      <c r="M212" s="202"/>
      <c r="P212" s="203">
        <f>SUM(P213:P216)</f>
        <v>5.84</v>
      </c>
      <c r="R212" s="203">
        <f>SUM(R213:R216)</f>
        <v>0.011600000000000001</v>
      </c>
      <c r="T212" s="204">
        <f>SUM(T213:T216)</f>
        <v>0</v>
      </c>
      <c r="AR212" s="199" t="s">
        <v>84</v>
      </c>
      <c r="AT212" s="205" t="s">
        <v>73</v>
      </c>
      <c r="AU212" s="205" t="s">
        <v>82</v>
      </c>
      <c r="AY212" s="199" t="s">
        <v>154</v>
      </c>
      <c r="BK212" s="206">
        <f>SUM(BK213:BK216)</f>
        <v>0</v>
      </c>
    </row>
    <row r="213" spans="2:65" s="123" customFormat="1" ht="24.2" customHeight="1">
      <c r="B213" s="71"/>
      <c r="C213" s="227" t="s">
        <v>317</v>
      </c>
      <c r="D213" s="227" t="s">
        <v>156</v>
      </c>
      <c r="E213" s="228" t="s">
        <v>318</v>
      </c>
      <c r="F213" s="229" t="s">
        <v>319</v>
      </c>
      <c r="G213" s="230" t="s">
        <v>320</v>
      </c>
      <c r="H213" s="231">
        <v>20</v>
      </c>
      <c r="I213" s="73"/>
      <c r="J213" s="73">
        <f>ROUND(I213*H213,2)</f>
        <v>0</v>
      </c>
      <c r="K213" s="74"/>
      <c r="L213" s="71"/>
      <c r="M213" s="209" t="s">
        <v>1</v>
      </c>
      <c r="N213" s="210" t="s">
        <v>39</v>
      </c>
      <c r="O213" s="211">
        <v>0.212</v>
      </c>
      <c r="P213" s="211">
        <f>O213*H213</f>
        <v>4.24</v>
      </c>
      <c r="Q213" s="211">
        <v>0.00055</v>
      </c>
      <c r="R213" s="211">
        <f>Q213*H213</f>
        <v>0.011000000000000001</v>
      </c>
      <c r="S213" s="211">
        <v>0</v>
      </c>
      <c r="T213" s="212">
        <f>S213*H213</f>
        <v>0</v>
      </c>
      <c r="AR213" s="213" t="s">
        <v>243</v>
      </c>
      <c r="AT213" s="213" t="s">
        <v>156</v>
      </c>
      <c r="AU213" s="213" t="s">
        <v>84</v>
      </c>
      <c r="AY213" s="132" t="s">
        <v>154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32" t="s">
        <v>82</v>
      </c>
      <c r="BK213" s="214">
        <f>ROUND(I213*H213,2)</f>
        <v>0</v>
      </c>
      <c r="BL213" s="132" t="s">
        <v>243</v>
      </c>
      <c r="BM213" s="213" t="s">
        <v>321</v>
      </c>
    </row>
    <row r="214" spans="2:51" s="216" customFormat="1" ht="12">
      <c r="B214" s="215"/>
      <c r="C214" s="235"/>
      <c r="D214" s="232" t="s">
        <v>162</v>
      </c>
      <c r="E214" s="233" t="s">
        <v>1</v>
      </c>
      <c r="F214" s="234" t="s">
        <v>322</v>
      </c>
      <c r="G214" s="235"/>
      <c r="H214" s="236">
        <v>20</v>
      </c>
      <c r="L214" s="215"/>
      <c r="M214" s="218"/>
      <c r="T214" s="219"/>
      <c r="AT214" s="217" t="s">
        <v>162</v>
      </c>
      <c r="AU214" s="217" t="s">
        <v>84</v>
      </c>
      <c r="AV214" s="216" t="s">
        <v>84</v>
      </c>
      <c r="AW214" s="216" t="s">
        <v>30</v>
      </c>
      <c r="AX214" s="216" t="s">
        <v>82</v>
      </c>
      <c r="AY214" s="217" t="s">
        <v>154</v>
      </c>
    </row>
    <row r="215" spans="2:65" s="123" customFormat="1" ht="16.5" customHeight="1">
      <c r="B215" s="71"/>
      <c r="C215" s="227" t="s">
        <v>323</v>
      </c>
      <c r="D215" s="227" t="s">
        <v>156</v>
      </c>
      <c r="E215" s="228" t="s">
        <v>324</v>
      </c>
      <c r="F215" s="229" t="s">
        <v>325</v>
      </c>
      <c r="G215" s="230" t="s">
        <v>320</v>
      </c>
      <c r="H215" s="231">
        <v>20</v>
      </c>
      <c r="I215" s="73"/>
      <c r="J215" s="73">
        <f>ROUND(I215*H215,2)</f>
        <v>0</v>
      </c>
      <c r="K215" s="74"/>
      <c r="L215" s="71"/>
      <c r="M215" s="209" t="s">
        <v>1</v>
      </c>
      <c r="N215" s="210" t="s">
        <v>39</v>
      </c>
      <c r="O215" s="211">
        <v>0.08</v>
      </c>
      <c r="P215" s="211">
        <f>O215*H215</f>
        <v>1.6</v>
      </c>
      <c r="Q215" s="211">
        <v>3E-05</v>
      </c>
      <c r="R215" s="211">
        <f>Q215*H215</f>
        <v>0.0006000000000000001</v>
      </c>
      <c r="S215" s="211">
        <v>0</v>
      </c>
      <c r="T215" s="212">
        <f>S215*H215</f>
        <v>0</v>
      </c>
      <c r="AR215" s="213" t="s">
        <v>243</v>
      </c>
      <c r="AT215" s="213" t="s">
        <v>156</v>
      </c>
      <c r="AU215" s="213" t="s">
        <v>84</v>
      </c>
      <c r="AY215" s="132" t="s">
        <v>154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32" t="s">
        <v>82</v>
      </c>
      <c r="BK215" s="214">
        <f>ROUND(I215*H215,2)</f>
        <v>0</v>
      </c>
      <c r="BL215" s="132" t="s">
        <v>243</v>
      </c>
      <c r="BM215" s="213" t="s">
        <v>326</v>
      </c>
    </row>
    <row r="216" spans="2:51" s="216" customFormat="1" ht="22.5">
      <c r="B216" s="215"/>
      <c r="C216" s="235"/>
      <c r="D216" s="232" t="s">
        <v>162</v>
      </c>
      <c r="E216" s="233" t="s">
        <v>1</v>
      </c>
      <c r="F216" s="234" t="s">
        <v>327</v>
      </c>
      <c r="G216" s="235"/>
      <c r="H216" s="236">
        <v>20</v>
      </c>
      <c r="L216" s="215"/>
      <c r="M216" s="218"/>
      <c r="T216" s="219"/>
      <c r="AT216" s="217" t="s">
        <v>162</v>
      </c>
      <c r="AU216" s="217" t="s">
        <v>84</v>
      </c>
      <c r="AV216" s="216" t="s">
        <v>84</v>
      </c>
      <c r="AW216" s="216" t="s">
        <v>30</v>
      </c>
      <c r="AX216" s="216" t="s">
        <v>82</v>
      </c>
      <c r="AY216" s="217" t="s">
        <v>154</v>
      </c>
    </row>
    <row r="217" spans="2:63" s="198" customFormat="1" ht="22.9" customHeight="1">
      <c r="B217" s="197"/>
      <c r="C217" s="225"/>
      <c r="D217" s="223" t="s">
        <v>73</v>
      </c>
      <c r="E217" s="226" t="s">
        <v>328</v>
      </c>
      <c r="F217" s="226" t="s">
        <v>329</v>
      </c>
      <c r="G217" s="225"/>
      <c r="H217" s="225"/>
      <c r="J217" s="208">
        <f>BK217</f>
        <v>0</v>
      </c>
      <c r="L217" s="197"/>
      <c r="M217" s="202"/>
      <c r="P217" s="203">
        <f>SUM(P218:P222)</f>
        <v>2.3843199999999998</v>
      </c>
      <c r="R217" s="203">
        <f>SUM(R218:R222)</f>
        <v>0.16696</v>
      </c>
      <c r="T217" s="204">
        <f>SUM(T218:T222)</f>
        <v>0.07479</v>
      </c>
      <c r="AR217" s="199" t="s">
        <v>84</v>
      </c>
      <c r="AT217" s="205" t="s">
        <v>73</v>
      </c>
      <c r="AU217" s="205" t="s">
        <v>82</v>
      </c>
      <c r="AY217" s="199" t="s">
        <v>154</v>
      </c>
      <c r="BK217" s="206">
        <f>SUM(BK218:BK222)</f>
        <v>0</v>
      </c>
    </row>
    <row r="218" spans="2:65" s="123" customFormat="1" ht="24.2" customHeight="1">
      <c r="B218" s="71"/>
      <c r="C218" s="227" t="s">
        <v>330</v>
      </c>
      <c r="D218" s="227" t="s">
        <v>156</v>
      </c>
      <c r="E218" s="228" t="s">
        <v>331</v>
      </c>
      <c r="F218" s="229" t="s">
        <v>332</v>
      </c>
      <c r="G218" s="230" t="s">
        <v>224</v>
      </c>
      <c r="H218" s="231">
        <v>3</v>
      </c>
      <c r="I218" s="73"/>
      <c r="J218" s="73">
        <f>ROUND(I218*H218,2)</f>
        <v>0</v>
      </c>
      <c r="K218" s="74"/>
      <c r="L218" s="71"/>
      <c r="M218" s="209" t="s">
        <v>1</v>
      </c>
      <c r="N218" s="210" t="s">
        <v>39</v>
      </c>
      <c r="O218" s="211">
        <v>0.268</v>
      </c>
      <c r="P218" s="211">
        <f>O218*H218</f>
        <v>0.804</v>
      </c>
      <c r="Q218" s="211">
        <v>8E-05</v>
      </c>
      <c r="R218" s="211">
        <f>Q218*H218</f>
        <v>0.00024000000000000003</v>
      </c>
      <c r="S218" s="211">
        <v>0.02493</v>
      </c>
      <c r="T218" s="212">
        <f>S218*H218</f>
        <v>0.07479</v>
      </c>
      <c r="AR218" s="213" t="s">
        <v>243</v>
      </c>
      <c r="AT218" s="213" t="s">
        <v>156</v>
      </c>
      <c r="AU218" s="213" t="s">
        <v>84</v>
      </c>
      <c r="AY218" s="132" t="s">
        <v>154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32" t="s">
        <v>82</v>
      </c>
      <c r="BK218" s="214">
        <f>ROUND(I218*H218,2)</f>
        <v>0</v>
      </c>
      <c r="BL218" s="132" t="s">
        <v>243</v>
      </c>
      <c r="BM218" s="213" t="s">
        <v>333</v>
      </c>
    </row>
    <row r="219" spans="2:65" s="123" customFormat="1" ht="24.2" customHeight="1">
      <c r="B219" s="71"/>
      <c r="C219" s="227" t="s">
        <v>334</v>
      </c>
      <c r="D219" s="227" t="s">
        <v>156</v>
      </c>
      <c r="E219" s="228" t="s">
        <v>335</v>
      </c>
      <c r="F219" s="229" t="s">
        <v>336</v>
      </c>
      <c r="G219" s="230" t="s">
        <v>224</v>
      </c>
      <c r="H219" s="231">
        <v>1</v>
      </c>
      <c r="I219" s="73"/>
      <c r="J219" s="73">
        <f>ROUND(I219*H219,2)</f>
        <v>0</v>
      </c>
      <c r="K219" s="74"/>
      <c r="L219" s="71"/>
      <c r="M219" s="209" t="s">
        <v>1</v>
      </c>
      <c r="N219" s="210" t="s">
        <v>39</v>
      </c>
      <c r="O219" s="211">
        <v>0.307</v>
      </c>
      <c r="P219" s="211">
        <f>O219*H219</f>
        <v>0.307</v>
      </c>
      <c r="Q219" s="211">
        <v>0.0372</v>
      </c>
      <c r="R219" s="211">
        <f>Q219*H219</f>
        <v>0.0372</v>
      </c>
      <c r="S219" s="211">
        <v>0</v>
      </c>
      <c r="T219" s="212">
        <f>S219*H219</f>
        <v>0</v>
      </c>
      <c r="AR219" s="213" t="s">
        <v>243</v>
      </c>
      <c r="AT219" s="213" t="s">
        <v>156</v>
      </c>
      <c r="AU219" s="213" t="s">
        <v>84</v>
      </c>
      <c r="AY219" s="132" t="s">
        <v>154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32" t="s">
        <v>82</v>
      </c>
      <c r="BK219" s="214">
        <f>ROUND(I219*H219,2)</f>
        <v>0</v>
      </c>
      <c r="BL219" s="132" t="s">
        <v>243</v>
      </c>
      <c r="BM219" s="213" t="s">
        <v>337</v>
      </c>
    </row>
    <row r="220" spans="2:65" s="123" customFormat="1" ht="24.2" customHeight="1">
      <c r="B220" s="71"/>
      <c r="C220" s="227" t="s">
        <v>338</v>
      </c>
      <c r="D220" s="227" t="s">
        <v>156</v>
      </c>
      <c r="E220" s="228" t="s">
        <v>339</v>
      </c>
      <c r="F220" s="229" t="s">
        <v>340</v>
      </c>
      <c r="G220" s="230" t="s">
        <v>224</v>
      </c>
      <c r="H220" s="231">
        <v>1</v>
      </c>
      <c r="I220" s="73"/>
      <c r="J220" s="73">
        <f>ROUND(I220*H220,2)</f>
        <v>0</v>
      </c>
      <c r="K220" s="74"/>
      <c r="L220" s="71"/>
      <c r="M220" s="209" t="s">
        <v>1</v>
      </c>
      <c r="N220" s="210" t="s">
        <v>39</v>
      </c>
      <c r="O220" s="211">
        <v>0.319</v>
      </c>
      <c r="P220" s="211">
        <f>O220*H220</f>
        <v>0.319</v>
      </c>
      <c r="Q220" s="211">
        <v>0.04132</v>
      </c>
      <c r="R220" s="211">
        <f>Q220*H220</f>
        <v>0.04132</v>
      </c>
      <c r="S220" s="211">
        <v>0</v>
      </c>
      <c r="T220" s="212">
        <f>S220*H220</f>
        <v>0</v>
      </c>
      <c r="AR220" s="213" t="s">
        <v>243</v>
      </c>
      <c r="AT220" s="213" t="s">
        <v>156</v>
      </c>
      <c r="AU220" s="213" t="s">
        <v>84</v>
      </c>
      <c r="AY220" s="132" t="s">
        <v>154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32" t="s">
        <v>82</v>
      </c>
      <c r="BK220" s="214">
        <f>ROUND(I220*H220,2)</f>
        <v>0</v>
      </c>
      <c r="BL220" s="132" t="s">
        <v>243</v>
      </c>
      <c r="BM220" s="213" t="s">
        <v>341</v>
      </c>
    </row>
    <row r="221" spans="2:65" s="123" customFormat="1" ht="24.2" customHeight="1">
      <c r="B221" s="71"/>
      <c r="C221" s="227" t="s">
        <v>342</v>
      </c>
      <c r="D221" s="227" t="s">
        <v>156</v>
      </c>
      <c r="E221" s="228" t="s">
        <v>343</v>
      </c>
      <c r="F221" s="229" t="s">
        <v>344</v>
      </c>
      <c r="G221" s="230" t="s">
        <v>224</v>
      </c>
      <c r="H221" s="231">
        <v>1</v>
      </c>
      <c r="I221" s="73"/>
      <c r="J221" s="73">
        <f>ROUND(I221*H221,2)</f>
        <v>0</v>
      </c>
      <c r="K221" s="74"/>
      <c r="L221" s="71"/>
      <c r="M221" s="209" t="s">
        <v>1</v>
      </c>
      <c r="N221" s="210" t="s">
        <v>39</v>
      </c>
      <c r="O221" s="211">
        <v>0.46</v>
      </c>
      <c r="P221" s="211">
        <f>O221*H221</f>
        <v>0.46</v>
      </c>
      <c r="Q221" s="211">
        <v>0.0882</v>
      </c>
      <c r="R221" s="211">
        <f>Q221*H221</f>
        <v>0.0882</v>
      </c>
      <c r="S221" s="211">
        <v>0</v>
      </c>
      <c r="T221" s="212">
        <f>S221*H221</f>
        <v>0</v>
      </c>
      <c r="AR221" s="213" t="s">
        <v>243</v>
      </c>
      <c r="AT221" s="213" t="s">
        <v>156</v>
      </c>
      <c r="AU221" s="213" t="s">
        <v>84</v>
      </c>
      <c r="AY221" s="132" t="s">
        <v>154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32" t="s">
        <v>82</v>
      </c>
      <c r="BK221" s="214">
        <f>ROUND(I221*H221,2)</f>
        <v>0</v>
      </c>
      <c r="BL221" s="132" t="s">
        <v>243</v>
      </c>
      <c r="BM221" s="213" t="s">
        <v>345</v>
      </c>
    </row>
    <row r="222" spans="2:65" s="123" customFormat="1" ht="24.2" customHeight="1">
      <c r="B222" s="71"/>
      <c r="C222" s="227" t="s">
        <v>346</v>
      </c>
      <c r="D222" s="227" t="s">
        <v>156</v>
      </c>
      <c r="E222" s="228" t="s">
        <v>347</v>
      </c>
      <c r="F222" s="229" t="s">
        <v>348</v>
      </c>
      <c r="G222" s="230" t="s">
        <v>167</v>
      </c>
      <c r="H222" s="231">
        <v>0.167</v>
      </c>
      <c r="I222" s="73"/>
      <c r="J222" s="73">
        <f>ROUND(I222*H222,2)</f>
        <v>0</v>
      </c>
      <c r="K222" s="74"/>
      <c r="L222" s="71"/>
      <c r="M222" s="209" t="s">
        <v>1</v>
      </c>
      <c r="N222" s="210" t="s">
        <v>39</v>
      </c>
      <c r="O222" s="211">
        <v>2.96</v>
      </c>
      <c r="P222" s="211">
        <f>O222*H222</f>
        <v>0.49432000000000004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AR222" s="213" t="s">
        <v>243</v>
      </c>
      <c r="AT222" s="213" t="s">
        <v>156</v>
      </c>
      <c r="AU222" s="213" t="s">
        <v>84</v>
      </c>
      <c r="AY222" s="132" t="s">
        <v>154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32" t="s">
        <v>82</v>
      </c>
      <c r="BK222" s="214">
        <f>ROUND(I222*H222,2)</f>
        <v>0</v>
      </c>
      <c r="BL222" s="132" t="s">
        <v>243</v>
      </c>
      <c r="BM222" s="213" t="s">
        <v>349</v>
      </c>
    </row>
    <row r="223" spans="2:63" s="198" customFormat="1" ht="22.9" customHeight="1">
      <c r="B223" s="197"/>
      <c r="C223" s="225"/>
      <c r="D223" s="223" t="s">
        <v>73</v>
      </c>
      <c r="E223" s="226" t="s">
        <v>350</v>
      </c>
      <c r="F223" s="226" t="s">
        <v>351</v>
      </c>
      <c r="G223" s="225"/>
      <c r="H223" s="225"/>
      <c r="J223" s="208">
        <f>BK223</f>
        <v>0</v>
      </c>
      <c r="L223" s="197"/>
      <c r="M223" s="202"/>
      <c r="P223" s="203">
        <f>SUM(P224:P225)</f>
        <v>2.9139999999999997</v>
      </c>
      <c r="R223" s="203">
        <f>SUM(R224:R225)</f>
        <v>0</v>
      </c>
      <c r="T223" s="204">
        <f>SUM(T224:T225)</f>
        <v>0.017</v>
      </c>
      <c r="AR223" s="199" t="s">
        <v>84</v>
      </c>
      <c r="AT223" s="205" t="s">
        <v>73</v>
      </c>
      <c r="AU223" s="205" t="s">
        <v>82</v>
      </c>
      <c r="AY223" s="199" t="s">
        <v>154</v>
      </c>
      <c r="BK223" s="206">
        <f>SUM(BK224:BK225)</f>
        <v>0</v>
      </c>
    </row>
    <row r="224" spans="2:65" s="123" customFormat="1" ht="44.25" customHeight="1">
      <c r="B224" s="71"/>
      <c r="C224" s="227" t="s">
        <v>352</v>
      </c>
      <c r="D224" s="227" t="s">
        <v>156</v>
      </c>
      <c r="E224" s="228" t="s">
        <v>353</v>
      </c>
      <c r="F224" s="229" t="s">
        <v>354</v>
      </c>
      <c r="G224" s="230" t="s">
        <v>224</v>
      </c>
      <c r="H224" s="231">
        <v>14</v>
      </c>
      <c r="I224" s="73"/>
      <c r="J224" s="73">
        <f>ROUND(I224*H224,2)</f>
        <v>0</v>
      </c>
      <c r="K224" s="74"/>
      <c r="L224" s="71"/>
      <c r="M224" s="209" t="s">
        <v>1</v>
      </c>
      <c r="N224" s="210" t="s">
        <v>39</v>
      </c>
      <c r="O224" s="211">
        <v>0.176</v>
      </c>
      <c r="P224" s="211">
        <f>O224*H224</f>
        <v>2.464</v>
      </c>
      <c r="Q224" s="211">
        <v>0</v>
      </c>
      <c r="R224" s="211">
        <f>Q224*H224</f>
        <v>0</v>
      </c>
      <c r="S224" s="211">
        <v>0.001</v>
      </c>
      <c r="T224" s="212">
        <f>S224*H224</f>
        <v>0.014</v>
      </c>
      <c r="AR224" s="213" t="s">
        <v>243</v>
      </c>
      <c r="AT224" s="213" t="s">
        <v>156</v>
      </c>
      <c r="AU224" s="213" t="s">
        <v>84</v>
      </c>
      <c r="AY224" s="132" t="s">
        <v>154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32" t="s">
        <v>82</v>
      </c>
      <c r="BK224" s="214">
        <f>ROUND(I224*H224,2)</f>
        <v>0</v>
      </c>
      <c r="BL224" s="132" t="s">
        <v>243</v>
      </c>
      <c r="BM224" s="213" t="s">
        <v>355</v>
      </c>
    </row>
    <row r="225" spans="2:65" s="123" customFormat="1" ht="44.25" customHeight="1">
      <c r="B225" s="71"/>
      <c r="C225" s="227" t="s">
        <v>356</v>
      </c>
      <c r="D225" s="227" t="s">
        <v>156</v>
      </c>
      <c r="E225" s="228" t="s">
        <v>357</v>
      </c>
      <c r="F225" s="229" t="s">
        <v>358</v>
      </c>
      <c r="G225" s="230" t="s">
        <v>224</v>
      </c>
      <c r="H225" s="231">
        <v>3</v>
      </c>
      <c r="I225" s="73"/>
      <c r="J225" s="73">
        <f>ROUND(I225*H225,2)</f>
        <v>0</v>
      </c>
      <c r="K225" s="74"/>
      <c r="L225" s="71"/>
      <c r="M225" s="209" t="s">
        <v>1</v>
      </c>
      <c r="N225" s="210" t="s">
        <v>39</v>
      </c>
      <c r="O225" s="211">
        <v>0.15</v>
      </c>
      <c r="P225" s="211">
        <f>O225*H225</f>
        <v>0.44999999999999996</v>
      </c>
      <c r="Q225" s="211">
        <v>0</v>
      </c>
      <c r="R225" s="211">
        <f>Q225*H225</f>
        <v>0</v>
      </c>
      <c r="S225" s="211">
        <v>0.001</v>
      </c>
      <c r="T225" s="212">
        <f>S225*H225</f>
        <v>0.003</v>
      </c>
      <c r="AR225" s="213" t="s">
        <v>243</v>
      </c>
      <c r="AT225" s="213" t="s">
        <v>156</v>
      </c>
      <c r="AU225" s="213" t="s">
        <v>84</v>
      </c>
      <c r="AY225" s="132" t="s">
        <v>154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32" t="s">
        <v>82</v>
      </c>
      <c r="BK225" s="214">
        <f>ROUND(I225*H225,2)</f>
        <v>0</v>
      </c>
      <c r="BL225" s="132" t="s">
        <v>243</v>
      </c>
      <c r="BM225" s="213" t="s">
        <v>359</v>
      </c>
    </row>
    <row r="226" spans="2:63" s="198" customFormat="1" ht="22.9" customHeight="1">
      <c r="B226" s="197"/>
      <c r="C226" s="225"/>
      <c r="D226" s="223" t="s">
        <v>73</v>
      </c>
      <c r="E226" s="226" t="s">
        <v>360</v>
      </c>
      <c r="F226" s="226" t="s">
        <v>361</v>
      </c>
      <c r="G226" s="225"/>
      <c r="H226" s="225"/>
      <c r="J226" s="208">
        <f>BK226</f>
        <v>0</v>
      </c>
      <c r="L226" s="197"/>
      <c r="M226" s="202"/>
      <c r="P226" s="203">
        <f>SUM(P227:P235)</f>
        <v>48.86124</v>
      </c>
      <c r="R226" s="203">
        <f>SUM(R227:R235)</f>
        <v>0.5606716</v>
      </c>
      <c r="T226" s="204">
        <f>SUM(T227:T235)</f>
        <v>0</v>
      </c>
      <c r="AR226" s="199" t="s">
        <v>84</v>
      </c>
      <c r="AT226" s="205" t="s">
        <v>73</v>
      </c>
      <c r="AU226" s="205" t="s">
        <v>82</v>
      </c>
      <c r="AY226" s="199" t="s">
        <v>154</v>
      </c>
      <c r="BK226" s="206">
        <f>SUM(BK227:BK235)</f>
        <v>0</v>
      </c>
    </row>
    <row r="227" spans="2:65" s="123" customFormat="1" ht="24.2" customHeight="1">
      <c r="B227" s="71"/>
      <c r="C227" s="227" t="s">
        <v>362</v>
      </c>
      <c r="D227" s="227" t="s">
        <v>156</v>
      </c>
      <c r="E227" s="228" t="s">
        <v>363</v>
      </c>
      <c r="F227" s="229" t="s">
        <v>364</v>
      </c>
      <c r="G227" s="230" t="s">
        <v>175</v>
      </c>
      <c r="H227" s="231">
        <v>37.7</v>
      </c>
      <c r="I227" s="73"/>
      <c r="J227" s="73">
        <f>ROUND(I227*H227,2)</f>
        <v>0</v>
      </c>
      <c r="K227" s="74"/>
      <c r="L227" s="71"/>
      <c r="M227" s="209" t="s">
        <v>1</v>
      </c>
      <c r="N227" s="210" t="s">
        <v>39</v>
      </c>
      <c r="O227" s="211">
        <v>0.968</v>
      </c>
      <c r="P227" s="211">
        <f>O227*H227</f>
        <v>36.4936</v>
      </c>
      <c r="Q227" s="211">
        <v>0.01259</v>
      </c>
      <c r="R227" s="211">
        <f>Q227*H227</f>
        <v>0.47464300000000004</v>
      </c>
      <c r="S227" s="211">
        <v>0</v>
      </c>
      <c r="T227" s="212">
        <f>S227*H227</f>
        <v>0</v>
      </c>
      <c r="AR227" s="213" t="s">
        <v>243</v>
      </c>
      <c r="AT227" s="213" t="s">
        <v>156</v>
      </c>
      <c r="AU227" s="213" t="s">
        <v>84</v>
      </c>
      <c r="AY227" s="132" t="s">
        <v>154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32" t="s">
        <v>82</v>
      </c>
      <c r="BK227" s="214">
        <f>ROUND(I227*H227,2)</f>
        <v>0</v>
      </c>
      <c r="BL227" s="132" t="s">
        <v>243</v>
      </c>
      <c r="BM227" s="213" t="s">
        <v>365</v>
      </c>
    </row>
    <row r="228" spans="2:51" s="216" customFormat="1" ht="12">
      <c r="B228" s="215"/>
      <c r="C228" s="235"/>
      <c r="D228" s="232" t="s">
        <v>162</v>
      </c>
      <c r="E228" s="233" t="s">
        <v>1</v>
      </c>
      <c r="F228" s="234" t="s">
        <v>366</v>
      </c>
      <c r="G228" s="235"/>
      <c r="H228" s="236">
        <v>37.7</v>
      </c>
      <c r="L228" s="215"/>
      <c r="M228" s="218"/>
      <c r="T228" s="219"/>
      <c r="AT228" s="217" t="s">
        <v>162</v>
      </c>
      <c r="AU228" s="217" t="s">
        <v>84</v>
      </c>
      <c r="AV228" s="216" t="s">
        <v>84</v>
      </c>
      <c r="AW228" s="216" t="s">
        <v>30</v>
      </c>
      <c r="AX228" s="216" t="s">
        <v>82</v>
      </c>
      <c r="AY228" s="217" t="s">
        <v>154</v>
      </c>
    </row>
    <row r="229" spans="2:65" s="123" customFormat="1" ht="21.75" customHeight="1">
      <c r="B229" s="71"/>
      <c r="C229" s="227" t="s">
        <v>367</v>
      </c>
      <c r="D229" s="227" t="s">
        <v>156</v>
      </c>
      <c r="E229" s="228" t="s">
        <v>368</v>
      </c>
      <c r="F229" s="229" t="s">
        <v>369</v>
      </c>
      <c r="G229" s="230" t="s">
        <v>175</v>
      </c>
      <c r="H229" s="231">
        <v>37.7</v>
      </c>
      <c r="I229" s="73"/>
      <c r="J229" s="73">
        <f>ROUND(I229*H229,2)</f>
        <v>0</v>
      </c>
      <c r="K229" s="74"/>
      <c r="L229" s="71"/>
      <c r="M229" s="209" t="s">
        <v>1</v>
      </c>
      <c r="N229" s="210" t="s">
        <v>39</v>
      </c>
      <c r="O229" s="211">
        <v>0.12</v>
      </c>
      <c r="P229" s="211">
        <f>O229*H229</f>
        <v>4.524</v>
      </c>
      <c r="Q229" s="211">
        <v>0.0007</v>
      </c>
      <c r="R229" s="211">
        <f>Q229*H229</f>
        <v>0.02639</v>
      </c>
      <c r="S229" s="211">
        <v>0</v>
      </c>
      <c r="T229" s="212">
        <f>S229*H229</f>
        <v>0</v>
      </c>
      <c r="AR229" s="213" t="s">
        <v>243</v>
      </c>
      <c r="AT229" s="213" t="s">
        <v>156</v>
      </c>
      <c r="AU229" s="213" t="s">
        <v>84</v>
      </c>
      <c r="AY229" s="132" t="s">
        <v>154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32" t="s">
        <v>82</v>
      </c>
      <c r="BK229" s="214">
        <f>ROUND(I229*H229,2)</f>
        <v>0</v>
      </c>
      <c r="BL229" s="132" t="s">
        <v>243</v>
      </c>
      <c r="BM229" s="213" t="s">
        <v>370</v>
      </c>
    </row>
    <row r="230" spans="2:51" s="216" customFormat="1" ht="12">
      <c r="B230" s="215"/>
      <c r="C230" s="235"/>
      <c r="D230" s="232" t="s">
        <v>162</v>
      </c>
      <c r="E230" s="233" t="s">
        <v>1</v>
      </c>
      <c r="F230" s="234" t="s">
        <v>366</v>
      </c>
      <c r="G230" s="235"/>
      <c r="H230" s="236">
        <v>37.7</v>
      </c>
      <c r="L230" s="215"/>
      <c r="M230" s="218"/>
      <c r="T230" s="219"/>
      <c r="AT230" s="217" t="s">
        <v>162</v>
      </c>
      <c r="AU230" s="217" t="s">
        <v>84</v>
      </c>
      <c r="AV230" s="216" t="s">
        <v>84</v>
      </c>
      <c r="AW230" s="216" t="s">
        <v>30</v>
      </c>
      <c r="AX230" s="216" t="s">
        <v>82</v>
      </c>
      <c r="AY230" s="217" t="s">
        <v>154</v>
      </c>
    </row>
    <row r="231" spans="2:65" s="123" customFormat="1" ht="21.75" customHeight="1">
      <c r="B231" s="71"/>
      <c r="C231" s="227" t="s">
        <v>371</v>
      </c>
      <c r="D231" s="227" t="s">
        <v>156</v>
      </c>
      <c r="E231" s="228" t="s">
        <v>372</v>
      </c>
      <c r="F231" s="229" t="s">
        <v>373</v>
      </c>
      <c r="G231" s="230" t="s">
        <v>320</v>
      </c>
      <c r="H231" s="231">
        <v>3.02</v>
      </c>
      <c r="I231" s="73"/>
      <c r="J231" s="73">
        <f>ROUND(I231*H231,2)</f>
        <v>0</v>
      </c>
      <c r="K231" s="74"/>
      <c r="L231" s="71"/>
      <c r="M231" s="209" t="s">
        <v>1</v>
      </c>
      <c r="N231" s="210" t="s">
        <v>39</v>
      </c>
      <c r="O231" s="211">
        <v>0.694</v>
      </c>
      <c r="P231" s="211">
        <f>O231*H231</f>
        <v>2.0958799999999997</v>
      </c>
      <c r="Q231" s="211">
        <v>0.00515</v>
      </c>
      <c r="R231" s="211">
        <f>Q231*H231</f>
        <v>0.015553</v>
      </c>
      <c r="S231" s="211">
        <v>0</v>
      </c>
      <c r="T231" s="212">
        <f>S231*H231</f>
        <v>0</v>
      </c>
      <c r="AR231" s="213" t="s">
        <v>243</v>
      </c>
      <c r="AT231" s="213" t="s">
        <v>156</v>
      </c>
      <c r="AU231" s="213" t="s">
        <v>84</v>
      </c>
      <c r="AY231" s="132" t="s">
        <v>154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32" t="s">
        <v>82</v>
      </c>
      <c r="BK231" s="214">
        <f>ROUND(I231*H231,2)</f>
        <v>0</v>
      </c>
      <c r="BL231" s="132" t="s">
        <v>243</v>
      </c>
      <c r="BM231" s="213" t="s">
        <v>374</v>
      </c>
    </row>
    <row r="232" spans="2:51" s="216" customFormat="1" ht="12">
      <c r="B232" s="215"/>
      <c r="C232" s="235"/>
      <c r="D232" s="232" t="s">
        <v>162</v>
      </c>
      <c r="E232" s="233" t="s">
        <v>1</v>
      </c>
      <c r="F232" s="234" t="s">
        <v>375</v>
      </c>
      <c r="G232" s="235"/>
      <c r="H232" s="236">
        <v>3.02</v>
      </c>
      <c r="L232" s="215"/>
      <c r="M232" s="218"/>
      <c r="T232" s="219"/>
      <c r="AT232" s="217" t="s">
        <v>162</v>
      </c>
      <c r="AU232" s="217" t="s">
        <v>84</v>
      </c>
      <c r="AV232" s="216" t="s">
        <v>84</v>
      </c>
      <c r="AW232" s="216" t="s">
        <v>30</v>
      </c>
      <c r="AX232" s="216" t="s">
        <v>82</v>
      </c>
      <c r="AY232" s="217" t="s">
        <v>154</v>
      </c>
    </row>
    <row r="233" spans="2:65" s="123" customFormat="1" ht="24.2" customHeight="1">
      <c r="B233" s="71"/>
      <c r="C233" s="227" t="s">
        <v>376</v>
      </c>
      <c r="D233" s="227" t="s">
        <v>156</v>
      </c>
      <c r="E233" s="228" t="s">
        <v>377</v>
      </c>
      <c r="F233" s="229" t="s">
        <v>378</v>
      </c>
      <c r="G233" s="230" t="s">
        <v>175</v>
      </c>
      <c r="H233" s="231">
        <v>2.16</v>
      </c>
      <c r="I233" s="73"/>
      <c r="J233" s="73">
        <f>ROUND(I233*H233,2)</f>
        <v>0</v>
      </c>
      <c r="K233" s="74"/>
      <c r="L233" s="71"/>
      <c r="M233" s="209" t="s">
        <v>1</v>
      </c>
      <c r="N233" s="210" t="s">
        <v>39</v>
      </c>
      <c r="O233" s="211">
        <v>2.1</v>
      </c>
      <c r="P233" s="211">
        <f>O233*H233</f>
        <v>4.5360000000000005</v>
      </c>
      <c r="Q233" s="211">
        <v>0.02041</v>
      </c>
      <c r="R233" s="211">
        <f>Q233*H233</f>
        <v>0.0440856</v>
      </c>
      <c r="S233" s="211">
        <v>0</v>
      </c>
      <c r="T233" s="212">
        <f>S233*H233</f>
        <v>0</v>
      </c>
      <c r="AR233" s="213" t="s">
        <v>243</v>
      </c>
      <c r="AT233" s="213" t="s">
        <v>156</v>
      </c>
      <c r="AU233" s="213" t="s">
        <v>84</v>
      </c>
      <c r="AY233" s="132" t="s">
        <v>154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32" t="s">
        <v>82</v>
      </c>
      <c r="BK233" s="214">
        <f>ROUND(I233*H233,2)</f>
        <v>0</v>
      </c>
      <c r="BL233" s="132" t="s">
        <v>243</v>
      </c>
      <c r="BM233" s="213" t="s">
        <v>379</v>
      </c>
    </row>
    <row r="234" spans="2:51" s="216" customFormat="1" ht="12">
      <c r="B234" s="215"/>
      <c r="C234" s="235"/>
      <c r="D234" s="232" t="s">
        <v>162</v>
      </c>
      <c r="E234" s="233" t="s">
        <v>1</v>
      </c>
      <c r="F234" s="234" t="s">
        <v>380</v>
      </c>
      <c r="G234" s="235"/>
      <c r="H234" s="236">
        <v>2.16</v>
      </c>
      <c r="L234" s="215"/>
      <c r="M234" s="218"/>
      <c r="T234" s="219"/>
      <c r="AT234" s="217" t="s">
        <v>162</v>
      </c>
      <c r="AU234" s="217" t="s">
        <v>84</v>
      </c>
      <c r="AV234" s="216" t="s">
        <v>84</v>
      </c>
      <c r="AW234" s="216" t="s">
        <v>30</v>
      </c>
      <c r="AX234" s="216" t="s">
        <v>82</v>
      </c>
      <c r="AY234" s="217" t="s">
        <v>154</v>
      </c>
    </row>
    <row r="235" spans="2:65" s="123" customFormat="1" ht="24.2" customHeight="1">
      <c r="B235" s="71"/>
      <c r="C235" s="227" t="s">
        <v>381</v>
      </c>
      <c r="D235" s="227" t="s">
        <v>156</v>
      </c>
      <c r="E235" s="228" t="s">
        <v>382</v>
      </c>
      <c r="F235" s="229" t="s">
        <v>383</v>
      </c>
      <c r="G235" s="230" t="s">
        <v>167</v>
      </c>
      <c r="H235" s="231">
        <v>0.561</v>
      </c>
      <c r="I235" s="73"/>
      <c r="J235" s="73">
        <f>ROUND(I235*H235,2)</f>
        <v>0</v>
      </c>
      <c r="K235" s="74"/>
      <c r="L235" s="71"/>
      <c r="M235" s="209" t="s">
        <v>1</v>
      </c>
      <c r="N235" s="210" t="s">
        <v>39</v>
      </c>
      <c r="O235" s="211">
        <v>2.16</v>
      </c>
      <c r="P235" s="211">
        <f>O235*H235</f>
        <v>1.2117600000000002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AR235" s="213" t="s">
        <v>243</v>
      </c>
      <c r="AT235" s="213" t="s">
        <v>156</v>
      </c>
      <c r="AU235" s="213" t="s">
        <v>84</v>
      </c>
      <c r="AY235" s="132" t="s">
        <v>154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32" t="s">
        <v>82</v>
      </c>
      <c r="BK235" s="214">
        <f>ROUND(I235*H235,2)</f>
        <v>0</v>
      </c>
      <c r="BL235" s="132" t="s">
        <v>243</v>
      </c>
      <c r="BM235" s="213" t="s">
        <v>384</v>
      </c>
    </row>
    <row r="236" spans="2:63" s="198" customFormat="1" ht="22.9" customHeight="1">
      <c r="B236" s="197"/>
      <c r="C236" s="225"/>
      <c r="D236" s="223" t="s">
        <v>73</v>
      </c>
      <c r="E236" s="226" t="s">
        <v>385</v>
      </c>
      <c r="F236" s="226" t="s">
        <v>386</v>
      </c>
      <c r="G236" s="225"/>
      <c r="H236" s="225"/>
      <c r="J236" s="208">
        <f>BK236</f>
        <v>0</v>
      </c>
      <c r="L236" s="197"/>
      <c r="M236" s="202"/>
      <c r="P236" s="203">
        <f>SUM(P237:P267)</f>
        <v>18.834625000000003</v>
      </c>
      <c r="R236" s="203">
        <f>SUM(R237:R267)</f>
        <v>0.17504000000000003</v>
      </c>
      <c r="T236" s="204">
        <f>SUM(T237:T267)</f>
        <v>0</v>
      </c>
      <c r="AR236" s="199" t="s">
        <v>84</v>
      </c>
      <c r="AT236" s="205" t="s">
        <v>73</v>
      </c>
      <c r="AU236" s="205" t="s">
        <v>82</v>
      </c>
      <c r="AY236" s="199" t="s">
        <v>154</v>
      </c>
      <c r="BK236" s="206">
        <f>SUM(BK237:BK267)</f>
        <v>0</v>
      </c>
    </row>
    <row r="237" spans="2:65" s="123" customFormat="1" ht="24.2" customHeight="1">
      <c r="B237" s="71"/>
      <c r="C237" s="227" t="s">
        <v>387</v>
      </c>
      <c r="D237" s="227" t="s">
        <v>156</v>
      </c>
      <c r="E237" s="228" t="s">
        <v>388</v>
      </c>
      <c r="F237" s="229" t="s">
        <v>389</v>
      </c>
      <c r="G237" s="230" t="s">
        <v>224</v>
      </c>
      <c r="H237" s="231">
        <v>8</v>
      </c>
      <c r="I237" s="73"/>
      <c r="J237" s="73">
        <f>ROUND(I237*H237,2)</f>
        <v>0</v>
      </c>
      <c r="K237" s="74"/>
      <c r="L237" s="71"/>
      <c r="M237" s="209" t="s">
        <v>1</v>
      </c>
      <c r="N237" s="210" t="s">
        <v>39</v>
      </c>
      <c r="O237" s="211">
        <v>1.682</v>
      </c>
      <c r="P237" s="211">
        <f>O237*H237</f>
        <v>13.456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AR237" s="213" t="s">
        <v>243</v>
      </c>
      <c r="AT237" s="213" t="s">
        <v>156</v>
      </c>
      <c r="AU237" s="213" t="s">
        <v>84</v>
      </c>
      <c r="AY237" s="132" t="s">
        <v>154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32" t="s">
        <v>82</v>
      </c>
      <c r="BK237" s="214">
        <f>ROUND(I237*H237,2)</f>
        <v>0</v>
      </c>
      <c r="BL237" s="132" t="s">
        <v>243</v>
      </c>
      <c r="BM237" s="213" t="s">
        <v>390</v>
      </c>
    </row>
    <row r="238" spans="2:51" s="216" customFormat="1" ht="12">
      <c r="B238" s="215"/>
      <c r="C238" s="235"/>
      <c r="D238" s="232" t="s">
        <v>162</v>
      </c>
      <c r="E238" s="233" t="s">
        <v>1</v>
      </c>
      <c r="F238" s="234" t="s">
        <v>226</v>
      </c>
      <c r="G238" s="235"/>
      <c r="H238" s="236">
        <v>2</v>
      </c>
      <c r="L238" s="215"/>
      <c r="M238" s="218"/>
      <c r="T238" s="219"/>
      <c r="AT238" s="217" t="s">
        <v>162</v>
      </c>
      <c r="AU238" s="217" t="s">
        <v>84</v>
      </c>
      <c r="AV238" s="216" t="s">
        <v>84</v>
      </c>
      <c r="AW238" s="216" t="s">
        <v>30</v>
      </c>
      <c r="AX238" s="216" t="s">
        <v>74</v>
      </c>
      <c r="AY238" s="217" t="s">
        <v>154</v>
      </c>
    </row>
    <row r="239" spans="2:51" s="216" customFormat="1" ht="12">
      <c r="B239" s="215"/>
      <c r="C239" s="235"/>
      <c r="D239" s="232" t="s">
        <v>162</v>
      </c>
      <c r="E239" s="233" t="s">
        <v>1</v>
      </c>
      <c r="F239" s="234" t="s">
        <v>227</v>
      </c>
      <c r="G239" s="235"/>
      <c r="H239" s="236">
        <v>1</v>
      </c>
      <c r="L239" s="215"/>
      <c r="M239" s="218"/>
      <c r="T239" s="219"/>
      <c r="AT239" s="217" t="s">
        <v>162</v>
      </c>
      <c r="AU239" s="217" t="s">
        <v>84</v>
      </c>
      <c r="AV239" s="216" t="s">
        <v>84</v>
      </c>
      <c r="AW239" s="216" t="s">
        <v>30</v>
      </c>
      <c r="AX239" s="216" t="s">
        <v>74</v>
      </c>
      <c r="AY239" s="217" t="s">
        <v>154</v>
      </c>
    </row>
    <row r="240" spans="2:51" s="216" customFormat="1" ht="12">
      <c r="B240" s="215"/>
      <c r="C240" s="235"/>
      <c r="D240" s="232" t="s">
        <v>162</v>
      </c>
      <c r="E240" s="233" t="s">
        <v>1</v>
      </c>
      <c r="F240" s="234" t="s">
        <v>228</v>
      </c>
      <c r="G240" s="235"/>
      <c r="H240" s="236">
        <v>2</v>
      </c>
      <c r="L240" s="215"/>
      <c r="M240" s="218"/>
      <c r="T240" s="219"/>
      <c r="AT240" s="217" t="s">
        <v>162</v>
      </c>
      <c r="AU240" s="217" t="s">
        <v>84</v>
      </c>
      <c r="AV240" s="216" t="s">
        <v>84</v>
      </c>
      <c r="AW240" s="216" t="s">
        <v>30</v>
      </c>
      <c r="AX240" s="216" t="s">
        <v>74</v>
      </c>
      <c r="AY240" s="217" t="s">
        <v>154</v>
      </c>
    </row>
    <row r="241" spans="2:51" s="216" customFormat="1" ht="12">
      <c r="B241" s="215"/>
      <c r="C241" s="235"/>
      <c r="D241" s="232" t="s">
        <v>162</v>
      </c>
      <c r="E241" s="233" t="s">
        <v>1</v>
      </c>
      <c r="F241" s="234" t="s">
        <v>229</v>
      </c>
      <c r="G241" s="235"/>
      <c r="H241" s="236">
        <v>3</v>
      </c>
      <c r="L241" s="215"/>
      <c r="M241" s="218"/>
      <c r="T241" s="219"/>
      <c r="AT241" s="217" t="s">
        <v>162</v>
      </c>
      <c r="AU241" s="217" t="s">
        <v>84</v>
      </c>
      <c r="AV241" s="216" t="s">
        <v>84</v>
      </c>
      <c r="AW241" s="216" t="s">
        <v>30</v>
      </c>
      <c r="AX241" s="216" t="s">
        <v>74</v>
      </c>
      <c r="AY241" s="217" t="s">
        <v>154</v>
      </c>
    </row>
    <row r="242" spans="2:51" s="251" customFormat="1" ht="12">
      <c r="B242" s="250"/>
      <c r="C242" s="275"/>
      <c r="D242" s="232" t="s">
        <v>162</v>
      </c>
      <c r="E242" s="276" t="s">
        <v>1</v>
      </c>
      <c r="F242" s="277" t="s">
        <v>215</v>
      </c>
      <c r="G242" s="275"/>
      <c r="H242" s="278">
        <v>8</v>
      </c>
      <c r="L242" s="250"/>
      <c r="M242" s="253"/>
      <c r="T242" s="254"/>
      <c r="AT242" s="252" t="s">
        <v>162</v>
      </c>
      <c r="AU242" s="252" t="s">
        <v>84</v>
      </c>
      <c r="AV242" s="251" t="s">
        <v>160</v>
      </c>
      <c r="AW242" s="251" t="s">
        <v>30</v>
      </c>
      <c r="AX242" s="251" t="s">
        <v>82</v>
      </c>
      <c r="AY242" s="252" t="s">
        <v>154</v>
      </c>
    </row>
    <row r="243" spans="2:65" s="123" customFormat="1" ht="24.2" customHeight="1">
      <c r="B243" s="71"/>
      <c r="C243" s="244" t="s">
        <v>391</v>
      </c>
      <c r="D243" s="244" t="s">
        <v>164</v>
      </c>
      <c r="E243" s="245" t="s">
        <v>392</v>
      </c>
      <c r="F243" s="246" t="s">
        <v>393</v>
      </c>
      <c r="G243" s="247" t="s">
        <v>224</v>
      </c>
      <c r="H243" s="248">
        <v>3</v>
      </c>
      <c r="I243" s="75"/>
      <c r="J243" s="75">
        <f>ROUND(I243*H243,2)</f>
        <v>0</v>
      </c>
      <c r="K243" s="76"/>
      <c r="L243" s="237"/>
      <c r="M243" s="238" t="s">
        <v>1</v>
      </c>
      <c r="N243" s="239" t="s">
        <v>39</v>
      </c>
      <c r="O243" s="211">
        <v>0</v>
      </c>
      <c r="P243" s="211">
        <f>O243*H243</f>
        <v>0</v>
      </c>
      <c r="Q243" s="211">
        <v>0.0175</v>
      </c>
      <c r="R243" s="211">
        <f>Q243*H243</f>
        <v>0.052500000000000005</v>
      </c>
      <c r="S243" s="211">
        <v>0</v>
      </c>
      <c r="T243" s="212">
        <f>S243*H243</f>
        <v>0</v>
      </c>
      <c r="AR243" s="213" t="s">
        <v>330</v>
      </c>
      <c r="AT243" s="213" t="s">
        <v>164</v>
      </c>
      <c r="AU243" s="213" t="s">
        <v>84</v>
      </c>
      <c r="AY243" s="132" t="s">
        <v>154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32" t="s">
        <v>82</v>
      </c>
      <c r="BK243" s="214">
        <f>ROUND(I243*H243,2)</f>
        <v>0</v>
      </c>
      <c r="BL243" s="132" t="s">
        <v>243</v>
      </c>
      <c r="BM243" s="213" t="s">
        <v>394</v>
      </c>
    </row>
    <row r="244" spans="2:51" s="216" customFormat="1" ht="12">
      <c r="B244" s="215"/>
      <c r="C244" s="235"/>
      <c r="D244" s="232" t="s">
        <v>162</v>
      </c>
      <c r="E244" s="233" t="s">
        <v>1</v>
      </c>
      <c r="F244" s="234" t="s">
        <v>226</v>
      </c>
      <c r="G244" s="235"/>
      <c r="H244" s="236">
        <v>2</v>
      </c>
      <c r="L244" s="215"/>
      <c r="M244" s="218"/>
      <c r="T244" s="219"/>
      <c r="AT244" s="217" t="s">
        <v>162</v>
      </c>
      <c r="AU244" s="217" t="s">
        <v>84</v>
      </c>
      <c r="AV244" s="216" t="s">
        <v>84</v>
      </c>
      <c r="AW244" s="216" t="s">
        <v>30</v>
      </c>
      <c r="AX244" s="216" t="s">
        <v>74</v>
      </c>
      <c r="AY244" s="217" t="s">
        <v>154</v>
      </c>
    </row>
    <row r="245" spans="2:51" s="216" customFormat="1" ht="12">
      <c r="B245" s="215"/>
      <c r="C245" s="235"/>
      <c r="D245" s="232" t="s">
        <v>162</v>
      </c>
      <c r="E245" s="233" t="s">
        <v>1</v>
      </c>
      <c r="F245" s="234" t="s">
        <v>227</v>
      </c>
      <c r="G245" s="235"/>
      <c r="H245" s="236">
        <v>1</v>
      </c>
      <c r="L245" s="215"/>
      <c r="M245" s="218"/>
      <c r="T245" s="219"/>
      <c r="AT245" s="217" t="s">
        <v>162</v>
      </c>
      <c r="AU245" s="217" t="s">
        <v>84</v>
      </c>
      <c r="AV245" s="216" t="s">
        <v>84</v>
      </c>
      <c r="AW245" s="216" t="s">
        <v>30</v>
      </c>
      <c r="AX245" s="216" t="s">
        <v>74</v>
      </c>
      <c r="AY245" s="217" t="s">
        <v>154</v>
      </c>
    </row>
    <row r="246" spans="2:51" s="251" customFormat="1" ht="12">
      <c r="B246" s="250"/>
      <c r="C246" s="275"/>
      <c r="D246" s="232" t="s">
        <v>162</v>
      </c>
      <c r="E246" s="276" t="s">
        <v>1</v>
      </c>
      <c r="F246" s="277" t="s">
        <v>215</v>
      </c>
      <c r="G246" s="275"/>
      <c r="H246" s="278">
        <v>3</v>
      </c>
      <c r="L246" s="250"/>
      <c r="M246" s="253"/>
      <c r="T246" s="254"/>
      <c r="AT246" s="252" t="s">
        <v>162</v>
      </c>
      <c r="AU246" s="252" t="s">
        <v>84</v>
      </c>
      <c r="AV246" s="251" t="s">
        <v>160</v>
      </c>
      <c r="AW246" s="251" t="s">
        <v>30</v>
      </c>
      <c r="AX246" s="251" t="s">
        <v>82</v>
      </c>
      <c r="AY246" s="252" t="s">
        <v>154</v>
      </c>
    </row>
    <row r="247" spans="2:65" s="123" customFormat="1" ht="24.2" customHeight="1">
      <c r="B247" s="71"/>
      <c r="C247" s="244" t="s">
        <v>395</v>
      </c>
      <c r="D247" s="244" t="s">
        <v>164</v>
      </c>
      <c r="E247" s="245" t="s">
        <v>396</v>
      </c>
      <c r="F247" s="246" t="s">
        <v>397</v>
      </c>
      <c r="G247" s="247" t="s">
        <v>224</v>
      </c>
      <c r="H247" s="248">
        <v>1</v>
      </c>
      <c r="I247" s="75"/>
      <c r="J247" s="75">
        <f>ROUND(I247*H247,2)</f>
        <v>0</v>
      </c>
      <c r="K247" s="76"/>
      <c r="L247" s="237"/>
      <c r="M247" s="238" t="s">
        <v>1</v>
      </c>
      <c r="N247" s="239" t="s">
        <v>39</v>
      </c>
      <c r="O247" s="211">
        <v>0</v>
      </c>
      <c r="P247" s="211">
        <f>O247*H247</f>
        <v>0</v>
      </c>
      <c r="Q247" s="211">
        <v>0.0195</v>
      </c>
      <c r="R247" s="211">
        <f>Q247*H247</f>
        <v>0.0195</v>
      </c>
      <c r="S247" s="211">
        <v>0</v>
      </c>
      <c r="T247" s="212">
        <f>S247*H247</f>
        <v>0</v>
      </c>
      <c r="AR247" s="213" t="s">
        <v>330</v>
      </c>
      <c r="AT247" s="213" t="s">
        <v>164</v>
      </c>
      <c r="AU247" s="213" t="s">
        <v>84</v>
      </c>
      <c r="AY247" s="132" t="s">
        <v>154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32" t="s">
        <v>82</v>
      </c>
      <c r="BK247" s="214">
        <f>ROUND(I247*H247,2)</f>
        <v>0</v>
      </c>
      <c r="BL247" s="132" t="s">
        <v>243</v>
      </c>
      <c r="BM247" s="213" t="s">
        <v>398</v>
      </c>
    </row>
    <row r="248" spans="2:51" s="216" customFormat="1" ht="12">
      <c r="B248" s="215"/>
      <c r="C248" s="235"/>
      <c r="D248" s="232" t="s">
        <v>162</v>
      </c>
      <c r="E248" s="233" t="s">
        <v>1</v>
      </c>
      <c r="F248" s="234" t="s">
        <v>399</v>
      </c>
      <c r="G248" s="235"/>
      <c r="H248" s="236">
        <v>1</v>
      </c>
      <c r="L248" s="215"/>
      <c r="M248" s="218"/>
      <c r="T248" s="219"/>
      <c r="AT248" s="217" t="s">
        <v>162</v>
      </c>
      <c r="AU248" s="217" t="s">
        <v>84</v>
      </c>
      <c r="AV248" s="216" t="s">
        <v>84</v>
      </c>
      <c r="AW248" s="216" t="s">
        <v>30</v>
      </c>
      <c r="AX248" s="216" t="s">
        <v>82</v>
      </c>
      <c r="AY248" s="217" t="s">
        <v>154</v>
      </c>
    </row>
    <row r="249" spans="2:65" s="123" customFormat="1" ht="24.2" customHeight="1">
      <c r="B249" s="71"/>
      <c r="C249" s="244" t="s">
        <v>400</v>
      </c>
      <c r="D249" s="244" t="s">
        <v>164</v>
      </c>
      <c r="E249" s="245" t="s">
        <v>401</v>
      </c>
      <c r="F249" s="246" t="s">
        <v>402</v>
      </c>
      <c r="G249" s="247" t="s">
        <v>224</v>
      </c>
      <c r="H249" s="248">
        <v>4</v>
      </c>
      <c r="I249" s="75"/>
      <c r="J249" s="75">
        <f>ROUND(I249*H249,2)</f>
        <v>0</v>
      </c>
      <c r="K249" s="76"/>
      <c r="L249" s="237"/>
      <c r="M249" s="238" t="s">
        <v>1</v>
      </c>
      <c r="N249" s="239" t="s">
        <v>39</v>
      </c>
      <c r="O249" s="211">
        <v>0</v>
      </c>
      <c r="P249" s="211">
        <f>O249*H249</f>
        <v>0</v>
      </c>
      <c r="Q249" s="211">
        <v>0.021</v>
      </c>
      <c r="R249" s="211">
        <f>Q249*H249</f>
        <v>0.084</v>
      </c>
      <c r="S249" s="211">
        <v>0</v>
      </c>
      <c r="T249" s="212">
        <f>S249*H249</f>
        <v>0</v>
      </c>
      <c r="AR249" s="213" t="s">
        <v>330</v>
      </c>
      <c r="AT249" s="213" t="s">
        <v>164</v>
      </c>
      <c r="AU249" s="213" t="s">
        <v>84</v>
      </c>
      <c r="AY249" s="132" t="s">
        <v>154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32" t="s">
        <v>82</v>
      </c>
      <c r="BK249" s="214">
        <f>ROUND(I249*H249,2)</f>
        <v>0</v>
      </c>
      <c r="BL249" s="132" t="s">
        <v>243</v>
      </c>
      <c r="BM249" s="213" t="s">
        <v>403</v>
      </c>
    </row>
    <row r="250" spans="2:51" s="216" customFormat="1" ht="12">
      <c r="B250" s="215"/>
      <c r="C250" s="235"/>
      <c r="D250" s="232" t="s">
        <v>162</v>
      </c>
      <c r="E250" s="233" t="s">
        <v>1</v>
      </c>
      <c r="F250" s="234" t="s">
        <v>399</v>
      </c>
      <c r="G250" s="235"/>
      <c r="H250" s="236">
        <v>1</v>
      </c>
      <c r="L250" s="215"/>
      <c r="M250" s="218"/>
      <c r="T250" s="219"/>
      <c r="AT250" s="217" t="s">
        <v>162</v>
      </c>
      <c r="AU250" s="217" t="s">
        <v>84</v>
      </c>
      <c r="AV250" s="216" t="s">
        <v>84</v>
      </c>
      <c r="AW250" s="216" t="s">
        <v>30</v>
      </c>
      <c r="AX250" s="216" t="s">
        <v>74</v>
      </c>
      <c r="AY250" s="217" t="s">
        <v>154</v>
      </c>
    </row>
    <row r="251" spans="2:51" s="216" customFormat="1" ht="12">
      <c r="B251" s="215"/>
      <c r="C251" s="235"/>
      <c r="D251" s="232" t="s">
        <v>162</v>
      </c>
      <c r="E251" s="233" t="s">
        <v>1</v>
      </c>
      <c r="F251" s="234" t="s">
        <v>229</v>
      </c>
      <c r="G251" s="235"/>
      <c r="H251" s="236">
        <v>3</v>
      </c>
      <c r="L251" s="215"/>
      <c r="M251" s="218"/>
      <c r="T251" s="219"/>
      <c r="AT251" s="217" t="s">
        <v>162</v>
      </c>
      <c r="AU251" s="217" t="s">
        <v>84</v>
      </c>
      <c r="AV251" s="216" t="s">
        <v>84</v>
      </c>
      <c r="AW251" s="216" t="s">
        <v>30</v>
      </c>
      <c r="AX251" s="216" t="s">
        <v>74</v>
      </c>
      <c r="AY251" s="217" t="s">
        <v>154</v>
      </c>
    </row>
    <row r="252" spans="2:51" s="251" customFormat="1" ht="12">
      <c r="B252" s="250"/>
      <c r="C252" s="275"/>
      <c r="D252" s="232" t="s">
        <v>162</v>
      </c>
      <c r="E252" s="276" t="s">
        <v>1</v>
      </c>
      <c r="F252" s="277" t="s">
        <v>215</v>
      </c>
      <c r="G252" s="275"/>
      <c r="H252" s="278">
        <v>4</v>
      </c>
      <c r="L252" s="250"/>
      <c r="M252" s="253"/>
      <c r="T252" s="254"/>
      <c r="AT252" s="252" t="s">
        <v>162</v>
      </c>
      <c r="AU252" s="252" t="s">
        <v>84</v>
      </c>
      <c r="AV252" s="251" t="s">
        <v>160</v>
      </c>
      <c r="AW252" s="251" t="s">
        <v>30</v>
      </c>
      <c r="AX252" s="251" t="s">
        <v>82</v>
      </c>
      <c r="AY252" s="252" t="s">
        <v>154</v>
      </c>
    </row>
    <row r="253" spans="2:65" s="123" customFormat="1" ht="16.5" customHeight="1">
      <c r="B253" s="71"/>
      <c r="C253" s="227" t="s">
        <v>404</v>
      </c>
      <c r="D253" s="227" t="s">
        <v>156</v>
      </c>
      <c r="E253" s="228" t="s">
        <v>405</v>
      </c>
      <c r="F253" s="229" t="s">
        <v>406</v>
      </c>
      <c r="G253" s="230" t="s">
        <v>224</v>
      </c>
      <c r="H253" s="231">
        <v>8</v>
      </c>
      <c r="I253" s="73"/>
      <c r="J253" s="73">
        <f>ROUND(I253*H253,2)</f>
        <v>0</v>
      </c>
      <c r="K253" s="74"/>
      <c r="L253" s="71"/>
      <c r="M253" s="209" t="s">
        <v>1</v>
      </c>
      <c r="N253" s="210" t="s">
        <v>39</v>
      </c>
      <c r="O253" s="211">
        <v>0.288</v>
      </c>
      <c r="P253" s="211">
        <f>O253*H253</f>
        <v>2.304</v>
      </c>
      <c r="Q253" s="211">
        <v>0</v>
      </c>
      <c r="R253" s="211">
        <f>Q253*H253</f>
        <v>0</v>
      </c>
      <c r="S253" s="211">
        <v>0</v>
      </c>
      <c r="T253" s="212">
        <f>S253*H253</f>
        <v>0</v>
      </c>
      <c r="AR253" s="213" t="s">
        <v>243</v>
      </c>
      <c r="AT253" s="213" t="s">
        <v>156</v>
      </c>
      <c r="AU253" s="213" t="s">
        <v>84</v>
      </c>
      <c r="AY253" s="132" t="s">
        <v>154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32" t="s">
        <v>82</v>
      </c>
      <c r="BK253" s="214">
        <f>ROUND(I253*H253,2)</f>
        <v>0</v>
      </c>
      <c r="BL253" s="132" t="s">
        <v>243</v>
      </c>
      <c r="BM253" s="213" t="s">
        <v>407</v>
      </c>
    </row>
    <row r="254" spans="2:51" s="216" customFormat="1" ht="12">
      <c r="B254" s="215"/>
      <c r="C254" s="235"/>
      <c r="D254" s="232" t="s">
        <v>162</v>
      </c>
      <c r="E254" s="233" t="s">
        <v>1</v>
      </c>
      <c r="F254" s="234" t="s">
        <v>226</v>
      </c>
      <c r="G254" s="235"/>
      <c r="H254" s="236">
        <v>2</v>
      </c>
      <c r="L254" s="215"/>
      <c r="M254" s="218"/>
      <c r="T254" s="219"/>
      <c r="AT254" s="217" t="s">
        <v>162</v>
      </c>
      <c r="AU254" s="217" t="s">
        <v>84</v>
      </c>
      <c r="AV254" s="216" t="s">
        <v>84</v>
      </c>
      <c r="AW254" s="216" t="s">
        <v>30</v>
      </c>
      <c r="AX254" s="216" t="s">
        <v>74</v>
      </c>
      <c r="AY254" s="217" t="s">
        <v>154</v>
      </c>
    </row>
    <row r="255" spans="2:51" s="216" customFormat="1" ht="12">
      <c r="B255" s="215"/>
      <c r="C255" s="235"/>
      <c r="D255" s="232" t="s">
        <v>162</v>
      </c>
      <c r="E255" s="233" t="s">
        <v>1</v>
      </c>
      <c r="F255" s="234" t="s">
        <v>227</v>
      </c>
      <c r="G255" s="235"/>
      <c r="H255" s="236">
        <v>1</v>
      </c>
      <c r="L255" s="215"/>
      <c r="M255" s="218"/>
      <c r="T255" s="219"/>
      <c r="AT255" s="217" t="s">
        <v>162</v>
      </c>
      <c r="AU255" s="217" t="s">
        <v>84</v>
      </c>
      <c r="AV255" s="216" t="s">
        <v>84</v>
      </c>
      <c r="AW255" s="216" t="s">
        <v>30</v>
      </c>
      <c r="AX255" s="216" t="s">
        <v>74</v>
      </c>
      <c r="AY255" s="217" t="s">
        <v>154</v>
      </c>
    </row>
    <row r="256" spans="2:51" s="216" customFormat="1" ht="12">
      <c r="B256" s="215"/>
      <c r="C256" s="235"/>
      <c r="D256" s="232" t="s">
        <v>162</v>
      </c>
      <c r="E256" s="233" t="s">
        <v>1</v>
      </c>
      <c r="F256" s="234" t="s">
        <v>228</v>
      </c>
      <c r="G256" s="235"/>
      <c r="H256" s="236">
        <v>2</v>
      </c>
      <c r="L256" s="215"/>
      <c r="M256" s="218"/>
      <c r="T256" s="219"/>
      <c r="AT256" s="217" t="s">
        <v>162</v>
      </c>
      <c r="AU256" s="217" t="s">
        <v>84</v>
      </c>
      <c r="AV256" s="216" t="s">
        <v>84</v>
      </c>
      <c r="AW256" s="216" t="s">
        <v>30</v>
      </c>
      <c r="AX256" s="216" t="s">
        <v>74</v>
      </c>
      <c r="AY256" s="217" t="s">
        <v>154</v>
      </c>
    </row>
    <row r="257" spans="2:51" s="216" customFormat="1" ht="12">
      <c r="B257" s="215"/>
      <c r="C257" s="235"/>
      <c r="D257" s="232" t="s">
        <v>162</v>
      </c>
      <c r="E257" s="233" t="s">
        <v>1</v>
      </c>
      <c r="F257" s="234" t="s">
        <v>229</v>
      </c>
      <c r="G257" s="235"/>
      <c r="H257" s="236">
        <v>3</v>
      </c>
      <c r="L257" s="215"/>
      <c r="M257" s="218"/>
      <c r="T257" s="219"/>
      <c r="AT257" s="217" t="s">
        <v>162</v>
      </c>
      <c r="AU257" s="217" t="s">
        <v>84</v>
      </c>
      <c r="AV257" s="216" t="s">
        <v>84</v>
      </c>
      <c r="AW257" s="216" t="s">
        <v>30</v>
      </c>
      <c r="AX257" s="216" t="s">
        <v>74</v>
      </c>
      <c r="AY257" s="217" t="s">
        <v>154</v>
      </c>
    </row>
    <row r="258" spans="2:51" s="251" customFormat="1" ht="12">
      <c r="B258" s="250"/>
      <c r="C258" s="275"/>
      <c r="D258" s="232" t="s">
        <v>162</v>
      </c>
      <c r="E258" s="276" t="s">
        <v>1</v>
      </c>
      <c r="F258" s="277" t="s">
        <v>215</v>
      </c>
      <c r="G258" s="275"/>
      <c r="H258" s="278">
        <v>8</v>
      </c>
      <c r="L258" s="250"/>
      <c r="M258" s="253"/>
      <c r="T258" s="254"/>
      <c r="AT258" s="252" t="s">
        <v>162</v>
      </c>
      <c r="AU258" s="252" t="s">
        <v>84</v>
      </c>
      <c r="AV258" s="251" t="s">
        <v>160</v>
      </c>
      <c r="AW258" s="251" t="s">
        <v>30</v>
      </c>
      <c r="AX258" s="251" t="s">
        <v>82</v>
      </c>
      <c r="AY258" s="252" t="s">
        <v>154</v>
      </c>
    </row>
    <row r="259" spans="2:65" s="123" customFormat="1" ht="21.75" customHeight="1">
      <c r="B259" s="71"/>
      <c r="C259" s="244" t="s">
        <v>408</v>
      </c>
      <c r="D259" s="244" t="s">
        <v>164</v>
      </c>
      <c r="E259" s="245" t="s">
        <v>409</v>
      </c>
      <c r="F259" s="246" t="s">
        <v>410</v>
      </c>
      <c r="G259" s="247" t="s">
        <v>224</v>
      </c>
      <c r="H259" s="248">
        <v>8</v>
      </c>
      <c r="I259" s="75"/>
      <c r="J259" s="75">
        <f>ROUND(I259*H259,2)</f>
        <v>0</v>
      </c>
      <c r="K259" s="76"/>
      <c r="L259" s="237"/>
      <c r="M259" s="238" t="s">
        <v>1</v>
      </c>
      <c r="N259" s="239" t="s">
        <v>39</v>
      </c>
      <c r="O259" s="211">
        <v>0</v>
      </c>
      <c r="P259" s="211">
        <f>O259*H259</f>
        <v>0</v>
      </c>
      <c r="Q259" s="211">
        <v>0.00018</v>
      </c>
      <c r="R259" s="211">
        <f>Q259*H259</f>
        <v>0.00144</v>
      </c>
      <c r="S259" s="211">
        <v>0</v>
      </c>
      <c r="T259" s="212">
        <f>S259*H259</f>
        <v>0</v>
      </c>
      <c r="AR259" s="213" t="s">
        <v>330</v>
      </c>
      <c r="AT259" s="213" t="s">
        <v>164</v>
      </c>
      <c r="AU259" s="213" t="s">
        <v>84</v>
      </c>
      <c r="AY259" s="132" t="s">
        <v>154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32" t="s">
        <v>82</v>
      </c>
      <c r="BK259" s="214">
        <f>ROUND(I259*H259,2)</f>
        <v>0</v>
      </c>
      <c r="BL259" s="132" t="s">
        <v>243</v>
      </c>
      <c r="BM259" s="213" t="s">
        <v>411</v>
      </c>
    </row>
    <row r="260" spans="2:65" s="123" customFormat="1" ht="21.75" customHeight="1">
      <c r="B260" s="71"/>
      <c r="C260" s="227" t="s">
        <v>412</v>
      </c>
      <c r="D260" s="227" t="s">
        <v>156</v>
      </c>
      <c r="E260" s="228" t="s">
        <v>413</v>
      </c>
      <c r="F260" s="229" t="s">
        <v>414</v>
      </c>
      <c r="G260" s="230" t="s">
        <v>224</v>
      </c>
      <c r="H260" s="231">
        <v>8</v>
      </c>
      <c r="I260" s="73"/>
      <c r="J260" s="73">
        <f>ROUND(I260*H260,2)</f>
        <v>0</v>
      </c>
      <c r="K260" s="74"/>
      <c r="L260" s="71"/>
      <c r="M260" s="209" t="s">
        <v>1</v>
      </c>
      <c r="N260" s="210" t="s">
        <v>39</v>
      </c>
      <c r="O260" s="211">
        <v>0.335</v>
      </c>
      <c r="P260" s="211">
        <f>O260*H260</f>
        <v>2.68</v>
      </c>
      <c r="Q260" s="211">
        <v>0</v>
      </c>
      <c r="R260" s="211">
        <f>Q260*H260</f>
        <v>0</v>
      </c>
      <c r="S260" s="211">
        <v>0</v>
      </c>
      <c r="T260" s="212">
        <f>S260*H260</f>
        <v>0</v>
      </c>
      <c r="AR260" s="213" t="s">
        <v>243</v>
      </c>
      <c r="AT260" s="213" t="s">
        <v>156</v>
      </c>
      <c r="AU260" s="213" t="s">
        <v>84</v>
      </c>
      <c r="AY260" s="132" t="s">
        <v>154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32" t="s">
        <v>82</v>
      </c>
      <c r="BK260" s="214">
        <f>ROUND(I260*H260,2)</f>
        <v>0</v>
      </c>
      <c r="BL260" s="132" t="s">
        <v>243</v>
      </c>
      <c r="BM260" s="213" t="s">
        <v>415</v>
      </c>
    </row>
    <row r="261" spans="2:51" s="216" customFormat="1" ht="12">
      <c r="B261" s="215"/>
      <c r="C261" s="235"/>
      <c r="D261" s="232" t="s">
        <v>162</v>
      </c>
      <c r="E261" s="233" t="s">
        <v>1</v>
      </c>
      <c r="F261" s="234" t="s">
        <v>226</v>
      </c>
      <c r="G261" s="235"/>
      <c r="H261" s="236">
        <v>2</v>
      </c>
      <c r="L261" s="215"/>
      <c r="M261" s="218"/>
      <c r="T261" s="219"/>
      <c r="AT261" s="217" t="s">
        <v>162</v>
      </c>
      <c r="AU261" s="217" t="s">
        <v>84</v>
      </c>
      <c r="AV261" s="216" t="s">
        <v>84</v>
      </c>
      <c r="AW261" s="216" t="s">
        <v>30</v>
      </c>
      <c r="AX261" s="216" t="s">
        <v>74</v>
      </c>
      <c r="AY261" s="217" t="s">
        <v>154</v>
      </c>
    </row>
    <row r="262" spans="2:51" s="216" customFormat="1" ht="12">
      <c r="B262" s="215"/>
      <c r="C262" s="235"/>
      <c r="D262" s="232" t="s">
        <v>162</v>
      </c>
      <c r="E262" s="233" t="s">
        <v>1</v>
      </c>
      <c r="F262" s="234" t="s">
        <v>227</v>
      </c>
      <c r="G262" s="235"/>
      <c r="H262" s="236">
        <v>1</v>
      </c>
      <c r="L262" s="215"/>
      <c r="M262" s="218"/>
      <c r="T262" s="219"/>
      <c r="AT262" s="217" t="s">
        <v>162</v>
      </c>
      <c r="AU262" s="217" t="s">
        <v>84</v>
      </c>
      <c r="AV262" s="216" t="s">
        <v>84</v>
      </c>
      <c r="AW262" s="216" t="s">
        <v>30</v>
      </c>
      <c r="AX262" s="216" t="s">
        <v>74</v>
      </c>
      <c r="AY262" s="217" t="s">
        <v>154</v>
      </c>
    </row>
    <row r="263" spans="2:51" s="216" customFormat="1" ht="12">
      <c r="B263" s="215"/>
      <c r="C263" s="235"/>
      <c r="D263" s="232" t="s">
        <v>162</v>
      </c>
      <c r="E263" s="233" t="s">
        <v>1</v>
      </c>
      <c r="F263" s="234" t="s">
        <v>228</v>
      </c>
      <c r="G263" s="235"/>
      <c r="H263" s="236">
        <v>2</v>
      </c>
      <c r="L263" s="215"/>
      <c r="M263" s="218"/>
      <c r="T263" s="219"/>
      <c r="AT263" s="217" t="s">
        <v>162</v>
      </c>
      <c r="AU263" s="217" t="s">
        <v>84</v>
      </c>
      <c r="AV263" s="216" t="s">
        <v>84</v>
      </c>
      <c r="AW263" s="216" t="s">
        <v>30</v>
      </c>
      <c r="AX263" s="216" t="s">
        <v>74</v>
      </c>
      <c r="AY263" s="217" t="s">
        <v>154</v>
      </c>
    </row>
    <row r="264" spans="2:51" s="216" customFormat="1" ht="12">
      <c r="B264" s="215"/>
      <c r="C264" s="235"/>
      <c r="D264" s="232" t="s">
        <v>162</v>
      </c>
      <c r="E264" s="233" t="s">
        <v>1</v>
      </c>
      <c r="F264" s="234" t="s">
        <v>229</v>
      </c>
      <c r="G264" s="235"/>
      <c r="H264" s="236">
        <v>3</v>
      </c>
      <c r="L264" s="215"/>
      <c r="M264" s="218"/>
      <c r="T264" s="219"/>
      <c r="AT264" s="217" t="s">
        <v>162</v>
      </c>
      <c r="AU264" s="217" t="s">
        <v>84</v>
      </c>
      <c r="AV264" s="216" t="s">
        <v>84</v>
      </c>
      <c r="AW264" s="216" t="s">
        <v>30</v>
      </c>
      <c r="AX264" s="216" t="s">
        <v>74</v>
      </c>
      <c r="AY264" s="217" t="s">
        <v>154</v>
      </c>
    </row>
    <row r="265" spans="2:51" s="251" customFormat="1" ht="12">
      <c r="B265" s="250"/>
      <c r="C265" s="275"/>
      <c r="D265" s="232" t="s">
        <v>162</v>
      </c>
      <c r="E265" s="276" t="s">
        <v>1</v>
      </c>
      <c r="F265" s="277" t="s">
        <v>215</v>
      </c>
      <c r="G265" s="275"/>
      <c r="H265" s="278">
        <v>8</v>
      </c>
      <c r="L265" s="250"/>
      <c r="M265" s="253"/>
      <c r="T265" s="254"/>
      <c r="AT265" s="252" t="s">
        <v>162</v>
      </c>
      <c r="AU265" s="252" t="s">
        <v>84</v>
      </c>
      <c r="AV265" s="251" t="s">
        <v>160</v>
      </c>
      <c r="AW265" s="251" t="s">
        <v>30</v>
      </c>
      <c r="AX265" s="251" t="s">
        <v>82</v>
      </c>
      <c r="AY265" s="252" t="s">
        <v>154</v>
      </c>
    </row>
    <row r="266" spans="2:65" s="123" customFormat="1" ht="16.5" customHeight="1">
      <c r="B266" s="71"/>
      <c r="C266" s="244" t="s">
        <v>416</v>
      </c>
      <c r="D266" s="244" t="s">
        <v>164</v>
      </c>
      <c r="E266" s="245" t="s">
        <v>417</v>
      </c>
      <c r="F266" s="246" t="s">
        <v>418</v>
      </c>
      <c r="G266" s="247" t="s">
        <v>224</v>
      </c>
      <c r="H266" s="248">
        <v>8</v>
      </c>
      <c r="I266" s="75"/>
      <c r="J266" s="75">
        <f>ROUND(I266*H266,2)</f>
        <v>0</v>
      </c>
      <c r="K266" s="76"/>
      <c r="L266" s="237"/>
      <c r="M266" s="238" t="s">
        <v>1</v>
      </c>
      <c r="N266" s="239" t="s">
        <v>39</v>
      </c>
      <c r="O266" s="211">
        <v>0</v>
      </c>
      <c r="P266" s="211">
        <f>O266*H266</f>
        <v>0</v>
      </c>
      <c r="Q266" s="211">
        <v>0.0022</v>
      </c>
      <c r="R266" s="211">
        <f>Q266*H266</f>
        <v>0.0176</v>
      </c>
      <c r="S266" s="211">
        <v>0</v>
      </c>
      <c r="T266" s="212">
        <f>S266*H266</f>
        <v>0</v>
      </c>
      <c r="AR266" s="213" t="s">
        <v>330</v>
      </c>
      <c r="AT266" s="213" t="s">
        <v>164</v>
      </c>
      <c r="AU266" s="213" t="s">
        <v>84</v>
      </c>
      <c r="AY266" s="132" t="s">
        <v>154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32" t="s">
        <v>82</v>
      </c>
      <c r="BK266" s="214">
        <f>ROUND(I266*H266,2)</f>
        <v>0</v>
      </c>
      <c r="BL266" s="132" t="s">
        <v>243</v>
      </c>
      <c r="BM266" s="213" t="s">
        <v>419</v>
      </c>
    </row>
    <row r="267" spans="2:65" s="123" customFormat="1" ht="24.2" customHeight="1">
      <c r="B267" s="71"/>
      <c r="C267" s="227" t="s">
        <v>420</v>
      </c>
      <c r="D267" s="227" t="s">
        <v>156</v>
      </c>
      <c r="E267" s="228" t="s">
        <v>421</v>
      </c>
      <c r="F267" s="229" t="s">
        <v>422</v>
      </c>
      <c r="G267" s="230" t="s">
        <v>167</v>
      </c>
      <c r="H267" s="231">
        <v>0.175</v>
      </c>
      <c r="I267" s="73"/>
      <c r="J267" s="73">
        <f>ROUND(I267*H267,2)</f>
        <v>0</v>
      </c>
      <c r="K267" s="74"/>
      <c r="L267" s="71"/>
      <c r="M267" s="209" t="s">
        <v>1</v>
      </c>
      <c r="N267" s="210" t="s">
        <v>39</v>
      </c>
      <c r="O267" s="211">
        <v>2.255</v>
      </c>
      <c r="P267" s="211">
        <f>O267*H267</f>
        <v>0.39462499999999995</v>
      </c>
      <c r="Q267" s="211">
        <v>0</v>
      </c>
      <c r="R267" s="211">
        <f>Q267*H267</f>
        <v>0</v>
      </c>
      <c r="S267" s="211">
        <v>0</v>
      </c>
      <c r="T267" s="212">
        <f>S267*H267</f>
        <v>0</v>
      </c>
      <c r="AR267" s="213" t="s">
        <v>243</v>
      </c>
      <c r="AT267" s="213" t="s">
        <v>156</v>
      </c>
      <c r="AU267" s="213" t="s">
        <v>84</v>
      </c>
      <c r="AY267" s="132" t="s">
        <v>154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132" t="s">
        <v>82</v>
      </c>
      <c r="BK267" s="214">
        <f>ROUND(I267*H267,2)</f>
        <v>0</v>
      </c>
      <c r="BL267" s="132" t="s">
        <v>243</v>
      </c>
      <c r="BM267" s="213" t="s">
        <v>423</v>
      </c>
    </row>
    <row r="268" spans="2:63" s="198" customFormat="1" ht="22.9" customHeight="1">
      <c r="B268" s="197"/>
      <c r="C268" s="225"/>
      <c r="D268" s="223" t="s">
        <v>73</v>
      </c>
      <c r="E268" s="226" t="s">
        <v>424</v>
      </c>
      <c r="F268" s="226" t="s">
        <v>425</v>
      </c>
      <c r="G268" s="225"/>
      <c r="H268" s="225"/>
      <c r="J268" s="208">
        <f>BK268</f>
        <v>0</v>
      </c>
      <c r="L268" s="197"/>
      <c r="M268" s="202"/>
      <c r="P268" s="203">
        <f>SUM(P269:P274)</f>
        <v>0.855981</v>
      </c>
      <c r="R268" s="203">
        <f>SUM(R269:R274)</f>
        <v>0.0029068</v>
      </c>
      <c r="T268" s="204">
        <f>SUM(T269:T274)</f>
        <v>0</v>
      </c>
      <c r="AR268" s="199" t="s">
        <v>84</v>
      </c>
      <c r="AT268" s="205" t="s">
        <v>73</v>
      </c>
      <c r="AU268" s="205" t="s">
        <v>82</v>
      </c>
      <c r="AY268" s="199" t="s">
        <v>154</v>
      </c>
      <c r="BK268" s="206">
        <f>SUM(BK269:BK274)</f>
        <v>0</v>
      </c>
    </row>
    <row r="269" spans="2:65" s="123" customFormat="1" ht="24.2" customHeight="1">
      <c r="B269" s="71"/>
      <c r="C269" s="227" t="s">
        <v>426</v>
      </c>
      <c r="D269" s="227" t="s">
        <v>156</v>
      </c>
      <c r="E269" s="228" t="s">
        <v>427</v>
      </c>
      <c r="F269" s="229" t="s">
        <v>428</v>
      </c>
      <c r="G269" s="230" t="s">
        <v>175</v>
      </c>
      <c r="H269" s="231">
        <v>0.36</v>
      </c>
      <c r="I269" s="73"/>
      <c r="J269" s="73">
        <f>ROUND(I269*H269,2)</f>
        <v>0</v>
      </c>
      <c r="K269" s="74"/>
      <c r="L269" s="71"/>
      <c r="M269" s="209" t="s">
        <v>1</v>
      </c>
      <c r="N269" s="210" t="s">
        <v>39</v>
      </c>
      <c r="O269" s="211">
        <v>2.35</v>
      </c>
      <c r="P269" s="211">
        <f>O269*H269</f>
        <v>0.846</v>
      </c>
      <c r="Q269" s="211">
        <v>0.00013</v>
      </c>
      <c r="R269" s="211">
        <f>Q269*H269</f>
        <v>4.679999999999999E-05</v>
      </c>
      <c r="S269" s="211">
        <v>0</v>
      </c>
      <c r="T269" s="212">
        <f>S269*H269</f>
        <v>0</v>
      </c>
      <c r="AR269" s="213" t="s">
        <v>243</v>
      </c>
      <c r="AT269" s="213" t="s">
        <v>156</v>
      </c>
      <c r="AU269" s="213" t="s">
        <v>84</v>
      </c>
      <c r="AY269" s="132" t="s">
        <v>154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32" t="s">
        <v>82</v>
      </c>
      <c r="BK269" s="214">
        <f>ROUND(I269*H269,2)</f>
        <v>0</v>
      </c>
      <c r="BL269" s="132" t="s">
        <v>243</v>
      </c>
      <c r="BM269" s="213" t="s">
        <v>429</v>
      </c>
    </row>
    <row r="270" spans="2:51" s="216" customFormat="1" ht="12">
      <c r="B270" s="215"/>
      <c r="C270" s="235"/>
      <c r="D270" s="232" t="s">
        <v>162</v>
      </c>
      <c r="E270" s="233" t="s">
        <v>1</v>
      </c>
      <c r="F270" s="234" t="s">
        <v>430</v>
      </c>
      <c r="G270" s="235"/>
      <c r="H270" s="236">
        <v>0.18</v>
      </c>
      <c r="L270" s="215"/>
      <c r="M270" s="218"/>
      <c r="T270" s="219"/>
      <c r="AT270" s="217" t="s">
        <v>162</v>
      </c>
      <c r="AU270" s="217" t="s">
        <v>84</v>
      </c>
      <c r="AV270" s="216" t="s">
        <v>84</v>
      </c>
      <c r="AW270" s="216" t="s">
        <v>30</v>
      </c>
      <c r="AX270" s="216" t="s">
        <v>74</v>
      </c>
      <c r="AY270" s="217" t="s">
        <v>154</v>
      </c>
    </row>
    <row r="271" spans="2:51" s="216" customFormat="1" ht="12">
      <c r="B271" s="215"/>
      <c r="C271" s="235"/>
      <c r="D271" s="232" t="s">
        <v>162</v>
      </c>
      <c r="E271" s="233" t="s">
        <v>1</v>
      </c>
      <c r="F271" s="234" t="s">
        <v>431</v>
      </c>
      <c r="G271" s="235"/>
      <c r="H271" s="236">
        <v>0.18</v>
      </c>
      <c r="L271" s="215"/>
      <c r="M271" s="218"/>
      <c r="T271" s="219"/>
      <c r="AT271" s="217" t="s">
        <v>162</v>
      </c>
      <c r="AU271" s="217" t="s">
        <v>84</v>
      </c>
      <c r="AV271" s="216" t="s">
        <v>84</v>
      </c>
      <c r="AW271" s="216" t="s">
        <v>30</v>
      </c>
      <c r="AX271" s="216" t="s">
        <v>74</v>
      </c>
      <c r="AY271" s="217" t="s">
        <v>154</v>
      </c>
    </row>
    <row r="272" spans="2:51" s="251" customFormat="1" ht="12">
      <c r="B272" s="250"/>
      <c r="C272" s="275"/>
      <c r="D272" s="232" t="s">
        <v>162</v>
      </c>
      <c r="E272" s="276" t="s">
        <v>1</v>
      </c>
      <c r="F272" s="277" t="s">
        <v>215</v>
      </c>
      <c r="G272" s="275"/>
      <c r="H272" s="278">
        <v>0.36</v>
      </c>
      <c r="L272" s="250"/>
      <c r="M272" s="253"/>
      <c r="T272" s="254"/>
      <c r="AT272" s="252" t="s">
        <v>162</v>
      </c>
      <c r="AU272" s="252" t="s">
        <v>84</v>
      </c>
      <c r="AV272" s="251" t="s">
        <v>160</v>
      </c>
      <c r="AW272" s="251" t="s">
        <v>30</v>
      </c>
      <c r="AX272" s="251" t="s">
        <v>82</v>
      </c>
      <c r="AY272" s="252" t="s">
        <v>154</v>
      </c>
    </row>
    <row r="273" spans="2:65" s="123" customFormat="1" ht="16.5" customHeight="1">
      <c r="B273" s="71"/>
      <c r="C273" s="244" t="s">
        <v>432</v>
      </c>
      <c r="D273" s="244" t="s">
        <v>164</v>
      </c>
      <c r="E273" s="245" t="s">
        <v>433</v>
      </c>
      <c r="F273" s="246" t="s">
        <v>434</v>
      </c>
      <c r="G273" s="247" t="s">
        <v>224</v>
      </c>
      <c r="H273" s="248">
        <v>2</v>
      </c>
      <c r="I273" s="75"/>
      <c r="J273" s="75">
        <f>ROUND(I273*H273,2)</f>
        <v>0</v>
      </c>
      <c r="K273" s="76"/>
      <c r="L273" s="237"/>
      <c r="M273" s="238" t="s">
        <v>1</v>
      </c>
      <c r="N273" s="239" t="s">
        <v>39</v>
      </c>
      <c r="O273" s="211">
        <v>0</v>
      </c>
      <c r="P273" s="211">
        <f>O273*H273</f>
        <v>0</v>
      </c>
      <c r="Q273" s="211">
        <v>0.00143</v>
      </c>
      <c r="R273" s="211">
        <f>Q273*H273</f>
        <v>0.00286</v>
      </c>
      <c r="S273" s="211">
        <v>0</v>
      </c>
      <c r="T273" s="212">
        <f>S273*H273</f>
        <v>0</v>
      </c>
      <c r="AR273" s="213" t="s">
        <v>330</v>
      </c>
      <c r="AT273" s="213" t="s">
        <v>164</v>
      </c>
      <c r="AU273" s="213" t="s">
        <v>84</v>
      </c>
      <c r="AY273" s="132" t="s">
        <v>154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32" t="s">
        <v>82</v>
      </c>
      <c r="BK273" s="214">
        <f>ROUND(I273*H273,2)</f>
        <v>0</v>
      </c>
      <c r="BL273" s="132" t="s">
        <v>243</v>
      </c>
      <c r="BM273" s="213" t="s">
        <v>435</v>
      </c>
    </row>
    <row r="274" spans="2:65" s="123" customFormat="1" ht="24.2" customHeight="1">
      <c r="B274" s="71"/>
      <c r="C274" s="227" t="s">
        <v>436</v>
      </c>
      <c r="D274" s="227" t="s">
        <v>156</v>
      </c>
      <c r="E274" s="228" t="s">
        <v>437</v>
      </c>
      <c r="F274" s="229" t="s">
        <v>438</v>
      </c>
      <c r="G274" s="230" t="s">
        <v>167</v>
      </c>
      <c r="H274" s="231">
        <v>0.003</v>
      </c>
      <c r="I274" s="73"/>
      <c r="J274" s="73">
        <f>ROUND(I274*H274,2)</f>
        <v>0</v>
      </c>
      <c r="K274" s="74"/>
      <c r="L274" s="71"/>
      <c r="M274" s="209" t="s">
        <v>1</v>
      </c>
      <c r="N274" s="210" t="s">
        <v>39</v>
      </c>
      <c r="O274" s="211">
        <v>3.327</v>
      </c>
      <c r="P274" s="211">
        <f>O274*H274</f>
        <v>0.009981</v>
      </c>
      <c r="Q274" s="211">
        <v>0</v>
      </c>
      <c r="R274" s="211">
        <f>Q274*H274</f>
        <v>0</v>
      </c>
      <c r="S274" s="211">
        <v>0</v>
      </c>
      <c r="T274" s="212">
        <f>S274*H274</f>
        <v>0</v>
      </c>
      <c r="AR274" s="213" t="s">
        <v>243</v>
      </c>
      <c r="AT274" s="213" t="s">
        <v>156</v>
      </c>
      <c r="AU274" s="213" t="s">
        <v>84</v>
      </c>
      <c r="AY274" s="132" t="s">
        <v>154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32" t="s">
        <v>82</v>
      </c>
      <c r="BK274" s="214">
        <f>ROUND(I274*H274,2)</f>
        <v>0</v>
      </c>
      <c r="BL274" s="132" t="s">
        <v>243</v>
      </c>
      <c r="BM274" s="213" t="s">
        <v>439</v>
      </c>
    </row>
    <row r="275" spans="2:63" s="198" customFormat="1" ht="22.9" customHeight="1">
      <c r="B275" s="197"/>
      <c r="C275" s="225"/>
      <c r="D275" s="223" t="s">
        <v>73</v>
      </c>
      <c r="E275" s="226" t="s">
        <v>440</v>
      </c>
      <c r="F275" s="226" t="s">
        <v>441</v>
      </c>
      <c r="G275" s="225"/>
      <c r="H275" s="225"/>
      <c r="J275" s="208">
        <f>BK275</f>
        <v>0</v>
      </c>
      <c r="L275" s="197"/>
      <c r="M275" s="202"/>
      <c r="P275" s="203">
        <f>SUM(P276:P292)</f>
        <v>213.30347799999998</v>
      </c>
      <c r="R275" s="203">
        <f>SUM(R276:R292)</f>
        <v>4.760902359999999</v>
      </c>
      <c r="T275" s="204">
        <f>SUM(T276:T292)</f>
        <v>10.332592199999999</v>
      </c>
      <c r="AR275" s="199" t="s">
        <v>84</v>
      </c>
      <c r="AT275" s="205" t="s">
        <v>73</v>
      </c>
      <c r="AU275" s="205" t="s">
        <v>82</v>
      </c>
      <c r="AY275" s="199" t="s">
        <v>154</v>
      </c>
      <c r="BK275" s="206">
        <f>SUM(BK276:BK292)</f>
        <v>0</v>
      </c>
    </row>
    <row r="276" spans="2:65" s="123" customFormat="1" ht="16.5" customHeight="1">
      <c r="B276" s="71"/>
      <c r="C276" s="227" t="s">
        <v>442</v>
      </c>
      <c r="D276" s="227" t="s">
        <v>156</v>
      </c>
      <c r="E276" s="228" t="s">
        <v>443</v>
      </c>
      <c r="F276" s="229" t="s">
        <v>444</v>
      </c>
      <c r="G276" s="230" t="s">
        <v>175</v>
      </c>
      <c r="H276" s="231">
        <v>119.3</v>
      </c>
      <c r="I276" s="73"/>
      <c r="J276" s="73">
        <f>ROUND(I276*H276,2)</f>
        <v>0</v>
      </c>
      <c r="K276" s="74"/>
      <c r="L276" s="71"/>
      <c r="M276" s="209" t="s">
        <v>1</v>
      </c>
      <c r="N276" s="210" t="s">
        <v>39</v>
      </c>
      <c r="O276" s="211">
        <v>0.044</v>
      </c>
      <c r="P276" s="211">
        <f>O276*H276</f>
        <v>5.249199999999999</v>
      </c>
      <c r="Q276" s="211">
        <v>0.0003</v>
      </c>
      <c r="R276" s="211">
        <f>Q276*H276</f>
        <v>0.035789999999999995</v>
      </c>
      <c r="S276" s="211">
        <v>0</v>
      </c>
      <c r="T276" s="212">
        <f>S276*H276</f>
        <v>0</v>
      </c>
      <c r="AR276" s="213" t="s">
        <v>243</v>
      </c>
      <c r="AT276" s="213" t="s">
        <v>156</v>
      </c>
      <c r="AU276" s="213" t="s">
        <v>84</v>
      </c>
      <c r="AY276" s="132" t="s">
        <v>154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132" t="s">
        <v>82</v>
      </c>
      <c r="BK276" s="214">
        <f>ROUND(I276*H276,2)</f>
        <v>0</v>
      </c>
      <c r="BL276" s="132" t="s">
        <v>243</v>
      </c>
      <c r="BM276" s="213" t="s">
        <v>445</v>
      </c>
    </row>
    <row r="277" spans="2:51" s="216" customFormat="1" ht="12">
      <c r="B277" s="215"/>
      <c r="C277" s="235"/>
      <c r="D277" s="232" t="s">
        <v>162</v>
      </c>
      <c r="E277" s="233" t="s">
        <v>1</v>
      </c>
      <c r="F277" s="234" t="s">
        <v>446</v>
      </c>
      <c r="G277" s="235"/>
      <c r="H277" s="236">
        <v>119.3</v>
      </c>
      <c r="L277" s="215"/>
      <c r="M277" s="218"/>
      <c r="T277" s="219"/>
      <c r="AT277" s="217" t="s">
        <v>162</v>
      </c>
      <c r="AU277" s="217" t="s">
        <v>84</v>
      </c>
      <c r="AV277" s="216" t="s">
        <v>84</v>
      </c>
      <c r="AW277" s="216" t="s">
        <v>30</v>
      </c>
      <c r="AX277" s="216" t="s">
        <v>82</v>
      </c>
      <c r="AY277" s="217" t="s">
        <v>154</v>
      </c>
    </row>
    <row r="278" spans="2:65" s="123" customFormat="1" ht="24.2" customHeight="1">
      <c r="B278" s="71"/>
      <c r="C278" s="227" t="s">
        <v>447</v>
      </c>
      <c r="D278" s="227" t="s">
        <v>156</v>
      </c>
      <c r="E278" s="228" t="s">
        <v>448</v>
      </c>
      <c r="F278" s="229" t="s">
        <v>449</v>
      </c>
      <c r="G278" s="230" t="s">
        <v>175</v>
      </c>
      <c r="H278" s="231">
        <v>119.3</v>
      </c>
      <c r="I278" s="73"/>
      <c r="J278" s="73">
        <f>ROUND(I278*H278,2)</f>
        <v>0</v>
      </c>
      <c r="K278" s="74"/>
      <c r="L278" s="71"/>
      <c r="M278" s="209" t="s">
        <v>1</v>
      </c>
      <c r="N278" s="210" t="s">
        <v>39</v>
      </c>
      <c r="O278" s="211">
        <v>0.245</v>
      </c>
      <c r="P278" s="211">
        <f>O278*H278</f>
        <v>29.2285</v>
      </c>
      <c r="Q278" s="211">
        <v>0.00758</v>
      </c>
      <c r="R278" s="211">
        <f>Q278*H278</f>
        <v>0.9042939999999999</v>
      </c>
      <c r="S278" s="211">
        <v>0</v>
      </c>
      <c r="T278" s="212">
        <f>S278*H278</f>
        <v>0</v>
      </c>
      <c r="AR278" s="213" t="s">
        <v>243</v>
      </c>
      <c r="AT278" s="213" t="s">
        <v>156</v>
      </c>
      <c r="AU278" s="213" t="s">
        <v>84</v>
      </c>
      <c r="AY278" s="132" t="s">
        <v>154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32" t="s">
        <v>82</v>
      </c>
      <c r="BK278" s="214">
        <f>ROUND(I278*H278,2)</f>
        <v>0</v>
      </c>
      <c r="BL278" s="132" t="s">
        <v>243</v>
      </c>
      <c r="BM278" s="213" t="s">
        <v>450</v>
      </c>
    </row>
    <row r="279" spans="2:51" s="216" customFormat="1" ht="12">
      <c r="B279" s="215"/>
      <c r="C279" s="235"/>
      <c r="D279" s="232" t="s">
        <v>162</v>
      </c>
      <c r="E279" s="233" t="s">
        <v>1</v>
      </c>
      <c r="F279" s="234" t="s">
        <v>446</v>
      </c>
      <c r="G279" s="235"/>
      <c r="H279" s="236">
        <v>119.3</v>
      </c>
      <c r="L279" s="215"/>
      <c r="M279" s="218"/>
      <c r="T279" s="219"/>
      <c r="AT279" s="217" t="s">
        <v>162</v>
      </c>
      <c r="AU279" s="217" t="s">
        <v>84</v>
      </c>
      <c r="AV279" s="216" t="s">
        <v>84</v>
      </c>
      <c r="AW279" s="216" t="s">
        <v>30</v>
      </c>
      <c r="AX279" s="216" t="s">
        <v>82</v>
      </c>
      <c r="AY279" s="217" t="s">
        <v>154</v>
      </c>
    </row>
    <row r="280" spans="2:65" s="123" customFormat="1" ht="24.2" customHeight="1">
      <c r="B280" s="71"/>
      <c r="C280" s="227" t="s">
        <v>451</v>
      </c>
      <c r="D280" s="227" t="s">
        <v>156</v>
      </c>
      <c r="E280" s="228" t="s">
        <v>452</v>
      </c>
      <c r="F280" s="229" t="s">
        <v>453</v>
      </c>
      <c r="G280" s="230" t="s">
        <v>320</v>
      </c>
      <c r="H280" s="231">
        <v>70.38</v>
      </c>
      <c r="I280" s="73"/>
      <c r="J280" s="73">
        <f>ROUND(I280*H280,2)</f>
        <v>0</v>
      </c>
      <c r="K280" s="74"/>
      <c r="L280" s="71"/>
      <c r="M280" s="209" t="s">
        <v>1</v>
      </c>
      <c r="N280" s="210" t="s">
        <v>39</v>
      </c>
      <c r="O280" s="211">
        <v>0.098</v>
      </c>
      <c r="P280" s="211">
        <f>O280*H280</f>
        <v>6.89724</v>
      </c>
      <c r="Q280" s="211">
        <v>0</v>
      </c>
      <c r="R280" s="211">
        <f>Q280*H280</f>
        <v>0</v>
      </c>
      <c r="S280" s="211">
        <v>0.01174</v>
      </c>
      <c r="T280" s="212">
        <f>S280*H280</f>
        <v>0.8262612</v>
      </c>
      <c r="AR280" s="213" t="s">
        <v>243</v>
      </c>
      <c r="AT280" s="213" t="s">
        <v>156</v>
      </c>
      <c r="AU280" s="213" t="s">
        <v>84</v>
      </c>
      <c r="AY280" s="132" t="s">
        <v>154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32" t="s">
        <v>82</v>
      </c>
      <c r="BK280" s="214">
        <f>ROUND(I280*H280,2)</f>
        <v>0</v>
      </c>
      <c r="BL280" s="132" t="s">
        <v>243</v>
      </c>
      <c r="BM280" s="213" t="s">
        <v>454</v>
      </c>
    </row>
    <row r="281" spans="2:51" s="216" customFormat="1" ht="22.5">
      <c r="B281" s="215"/>
      <c r="C281" s="235"/>
      <c r="D281" s="232" t="s">
        <v>162</v>
      </c>
      <c r="E281" s="233" t="s">
        <v>1</v>
      </c>
      <c r="F281" s="234" t="s">
        <v>455</v>
      </c>
      <c r="G281" s="235"/>
      <c r="H281" s="236">
        <v>70.38</v>
      </c>
      <c r="L281" s="215"/>
      <c r="M281" s="218"/>
      <c r="T281" s="219"/>
      <c r="AT281" s="217" t="s">
        <v>162</v>
      </c>
      <c r="AU281" s="217" t="s">
        <v>84</v>
      </c>
      <c r="AV281" s="216" t="s">
        <v>84</v>
      </c>
      <c r="AW281" s="216" t="s">
        <v>30</v>
      </c>
      <c r="AX281" s="216" t="s">
        <v>82</v>
      </c>
      <c r="AY281" s="217" t="s">
        <v>154</v>
      </c>
    </row>
    <row r="282" spans="2:65" s="123" customFormat="1" ht="33" customHeight="1">
      <c r="B282" s="71"/>
      <c r="C282" s="227" t="s">
        <v>456</v>
      </c>
      <c r="D282" s="227" t="s">
        <v>156</v>
      </c>
      <c r="E282" s="228" t="s">
        <v>457</v>
      </c>
      <c r="F282" s="229" t="s">
        <v>458</v>
      </c>
      <c r="G282" s="230" t="s">
        <v>320</v>
      </c>
      <c r="H282" s="231">
        <v>83.79</v>
      </c>
      <c r="I282" s="73"/>
      <c r="J282" s="73">
        <f>ROUND(I282*H282,2)</f>
        <v>0</v>
      </c>
      <c r="K282" s="74"/>
      <c r="L282" s="71"/>
      <c r="M282" s="209" t="s">
        <v>1</v>
      </c>
      <c r="N282" s="210" t="s">
        <v>39</v>
      </c>
      <c r="O282" s="211">
        <v>0.209</v>
      </c>
      <c r="P282" s="211">
        <f>O282*H282</f>
        <v>17.51211</v>
      </c>
      <c r="Q282" s="211">
        <v>0.00058</v>
      </c>
      <c r="R282" s="211">
        <f>Q282*H282</f>
        <v>0.0485982</v>
      </c>
      <c r="S282" s="211">
        <v>0</v>
      </c>
      <c r="T282" s="212">
        <f>S282*H282</f>
        <v>0</v>
      </c>
      <c r="AR282" s="213" t="s">
        <v>243</v>
      </c>
      <c r="AT282" s="213" t="s">
        <v>156</v>
      </c>
      <c r="AU282" s="213" t="s">
        <v>84</v>
      </c>
      <c r="AY282" s="132" t="s">
        <v>154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32" t="s">
        <v>82</v>
      </c>
      <c r="BK282" s="214">
        <f>ROUND(I282*H282,2)</f>
        <v>0</v>
      </c>
      <c r="BL282" s="132" t="s">
        <v>243</v>
      </c>
      <c r="BM282" s="213" t="s">
        <v>459</v>
      </c>
    </row>
    <row r="283" spans="2:51" s="216" customFormat="1" ht="22.5">
      <c r="B283" s="215"/>
      <c r="C283" s="235"/>
      <c r="D283" s="232" t="s">
        <v>162</v>
      </c>
      <c r="E283" s="233" t="s">
        <v>1</v>
      </c>
      <c r="F283" s="234" t="s">
        <v>460</v>
      </c>
      <c r="G283" s="235"/>
      <c r="H283" s="236">
        <v>83.79</v>
      </c>
      <c r="L283" s="215"/>
      <c r="M283" s="218"/>
      <c r="T283" s="219"/>
      <c r="AT283" s="217" t="s">
        <v>162</v>
      </c>
      <c r="AU283" s="217" t="s">
        <v>84</v>
      </c>
      <c r="AV283" s="216" t="s">
        <v>84</v>
      </c>
      <c r="AW283" s="216" t="s">
        <v>30</v>
      </c>
      <c r="AX283" s="216" t="s">
        <v>82</v>
      </c>
      <c r="AY283" s="217" t="s">
        <v>154</v>
      </c>
    </row>
    <row r="284" spans="2:65" s="123" customFormat="1" ht="33" customHeight="1">
      <c r="B284" s="71"/>
      <c r="C284" s="244" t="s">
        <v>461</v>
      </c>
      <c r="D284" s="244" t="s">
        <v>164</v>
      </c>
      <c r="E284" s="245" t="s">
        <v>462</v>
      </c>
      <c r="F284" s="246" t="s">
        <v>463</v>
      </c>
      <c r="G284" s="247" t="s">
        <v>320</v>
      </c>
      <c r="H284" s="248">
        <v>92.169</v>
      </c>
      <c r="I284" s="75"/>
      <c r="J284" s="75">
        <f>ROUND(I284*H284,2)</f>
        <v>0</v>
      </c>
      <c r="K284" s="76"/>
      <c r="L284" s="237"/>
      <c r="M284" s="238" t="s">
        <v>1</v>
      </c>
      <c r="N284" s="239" t="s">
        <v>39</v>
      </c>
      <c r="O284" s="211">
        <v>0</v>
      </c>
      <c r="P284" s="211">
        <f>O284*H284</f>
        <v>0</v>
      </c>
      <c r="Q284" s="211">
        <v>0.00264</v>
      </c>
      <c r="R284" s="211">
        <f>Q284*H284</f>
        <v>0.24332615999999999</v>
      </c>
      <c r="S284" s="211">
        <v>0</v>
      </c>
      <c r="T284" s="212">
        <f>S284*H284</f>
        <v>0</v>
      </c>
      <c r="AR284" s="213" t="s">
        <v>330</v>
      </c>
      <c r="AT284" s="213" t="s">
        <v>164</v>
      </c>
      <c r="AU284" s="213" t="s">
        <v>84</v>
      </c>
      <c r="AY284" s="132" t="s">
        <v>154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132" t="s">
        <v>82</v>
      </c>
      <c r="BK284" s="214">
        <f>ROUND(I284*H284,2)</f>
        <v>0</v>
      </c>
      <c r="BL284" s="132" t="s">
        <v>243</v>
      </c>
      <c r="BM284" s="213" t="s">
        <v>464</v>
      </c>
    </row>
    <row r="285" spans="2:51" s="216" customFormat="1" ht="12">
      <c r="B285" s="215"/>
      <c r="C285" s="235"/>
      <c r="D285" s="232" t="s">
        <v>162</v>
      </c>
      <c r="E285" s="235"/>
      <c r="F285" s="234" t="s">
        <v>465</v>
      </c>
      <c r="G285" s="235"/>
      <c r="H285" s="236">
        <v>92.169</v>
      </c>
      <c r="L285" s="215"/>
      <c r="M285" s="218"/>
      <c r="T285" s="219"/>
      <c r="AT285" s="217" t="s">
        <v>162</v>
      </c>
      <c r="AU285" s="217" t="s">
        <v>84</v>
      </c>
      <c r="AV285" s="216" t="s">
        <v>84</v>
      </c>
      <c r="AW285" s="216" t="s">
        <v>3</v>
      </c>
      <c r="AX285" s="216" t="s">
        <v>82</v>
      </c>
      <c r="AY285" s="217" t="s">
        <v>154</v>
      </c>
    </row>
    <row r="286" spans="2:65" s="123" customFormat="1" ht="24.2" customHeight="1">
      <c r="B286" s="71"/>
      <c r="C286" s="227" t="s">
        <v>466</v>
      </c>
      <c r="D286" s="227" t="s">
        <v>156</v>
      </c>
      <c r="E286" s="228" t="s">
        <v>467</v>
      </c>
      <c r="F286" s="229" t="s">
        <v>468</v>
      </c>
      <c r="G286" s="230" t="s">
        <v>175</v>
      </c>
      <c r="H286" s="231">
        <v>114.3</v>
      </c>
      <c r="I286" s="73"/>
      <c r="J286" s="73">
        <f>ROUND(I286*H286,2)</f>
        <v>0</v>
      </c>
      <c r="K286" s="74"/>
      <c r="L286" s="71"/>
      <c r="M286" s="209" t="s">
        <v>1</v>
      </c>
      <c r="N286" s="210" t="s">
        <v>39</v>
      </c>
      <c r="O286" s="211">
        <v>0.368</v>
      </c>
      <c r="P286" s="211">
        <f>O286*H286</f>
        <v>42.0624</v>
      </c>
      <c r="Q286" s="211">
        <v>0</v>
      </c>
      <c r="R286" s="211">
        <f>Q286*H286</f>
        <v>0</v>
      </c>
      <c r="S286" s="211">
        <v>0.08317</v>
      </c>
      <c r="T286" s="212">
        <f>S286*H286</f>
        <v>9.506331</v>
      </c>
      <c r="AR286" s="213" t="s">
        <v>243</v>
      </c>
      <c r="AT286" s="213" t="s">
        <v>156</v>
      </c>
      <c r="AU286" s="213" t="s">
        <v>84</v>
      </c>
      <c r="AY286" s="132" t="s">
        <v>154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132" t="s">
        <v>82</v>
      </c>
      <c r="BK286" s="214">
        <f>ROUND(I286*H286,2)</f>
        <v>0</v>
      </c>
      <c r="BL286" s="132" t="s">
        <v>243</v>
      </c>
      <c r="BM286" s="213" t="s">
        <v>469</v>
      </c>
    </row>
    <row r="287" spans="2:51" s="216" customFormat="1" ht="12">
      <c r="B287" s="215"/>
      <c r="C287" s="235"/>
      <c r="D287" s="232" t="s">
        <v>162</v>
      </c>
      <c r="E287" s="233" t="s">
        <v>1</v>
      </c>
      <c r="F287" s="234" t="s">
        <v>470</v>
      </c>
      <c r="G287" s="235"/>
      <c r="H287" s="236">
        <v>114.3</v>
      </c>
      <c r="L287" s="215"/>
      <c r="M287" s="218"/>
      <c r="T287" s="219"/>
      <c r="AT287" s="217" t="s">
        <v>162</v>
      </c>
      <c r="AU287" s="217" t="s">
        <v>84</v>
      </c>
      <c r="AV287" s="216" t="s">
        <v>84</v>
      </c>
      <c r="AW287" s="216" t="s">
        <v>30</v>
      </c>
      <c r="AX287" s="216" t="s">
        <v>82</v>
      </c>
      <c r="AY287" s="217" t="s">
        <v>154</v>
      </c>
    </row>
    <row r="288" spans="2:65" s="123" customFormat="1" ht="33" customHeight="1">
      <c r="B288" s="71"/>
      <c r="C288" s="227" t="s">
        <v>471</v>
      </c>
      <c r="D288" s="227" t="s">
        <v>156</v>
      </c>
      <c r="E288" s="228" t="s">
        <v>472</v>
      </c>
      <c r="F288" s="229" t="s">
        <v>473</v>
      </c>
      <c r="G288" s="230" t="s">
        <v>175</v>
      </c>
      <c r="H288" s="231">
        <v>119.3</v>
      </c>
      <c r="I288" s="73"/>
      <c r="J288" s="73">
        <f>ROUND(I288*H288,2)</f>
        <v>0</v>
      </c>
      <c r="K288" s="74"/>
      <c r="L288" s="71"/>
      <c r="M288" s="209" t="s">
        <v>1</v>
      </c>
      <c r="N288" s="210" t="s">
        <v>39</v>
      </c>
      <c r="O288" s="211">
        <v>0.88</v>
      </c>
      <c r="P288" s="211">
        <f>O288*H288</f>
        <v>104.984</v>
      </c>
      <c r="Q288" s="211">
        <v>0.00538</v>
      </c>
      <c r="R288" s="211">
        <f>Q288*H288</f>
        <v>0.641834</v>
      </c>
      <c r="S288" s="211">
        <v>0</v>
      </c>
      <c r="T288" s="212">
        <f>S288*H288</f>
        <v>0</v>
      </c>
      <c r="AR288" s="213" t="s">
        <v>243</v>
      </c>
      <c r="AT288" s="213" t="s">
        <v>156</v>
      </c>
      <c r="AU288" s="213" t="s">
        <v>84</v>
      </c>
      <c r="AY288" s="132" t="s">
        <v>154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32" t="s">
        <v>82</v>
      </c>
      <c r="BK288" s="214">
        <f>ROUND(I288*H288,2)</f>
        <v>0</v>
      </c>
      <c r="BL288" s="132" t="s">
        <v>243</v>
      </c>
      <c r="BM288" s="213" t="s">
        <v>474</v>
      </c>
    </row>
    <row r="289" spans="2:51" s="216" customFormat="1" ht="12">
      <c r="B289" s="215"/>
      <c r="C289" s="235"/>
      <c r="D289" s="232" t="s">
        <v>162</v>
      </c>
      <c r="E289" s="233" t="s">
        <v>1</v>
      </c>
      <c r="F289" s="234" t="s">
        <v>446</v>
      </c>
      <c r="G289" s="235"/>
      <c r="H289" s="236">
        <v>119.3</v>
      </c>
      <c r="L289" s="215"/>
      <c r="M289" s="218"/>
      <c r="T289" s="219"/>
      <c r="AT289" s="217" t="s">
        <v>162</v>
      </c>
      <c r="AU289" s="217" t="s">
        <v>84</v>
      </c>
      <c r="AV289" s="216" t="s">
        <v>84</v>
      </c>
      <c r="AW289" s="216" t="s">
        <v>30</v>
      </c>
      <c r="AX289" s="216" t="s">
        <v>82</v>
      </c>
      <c r="AY289" s="217" t="s">
        <v>154</v>
      </c>
    </row>
    <row r="290" spans="2:65" s="123" customFormat="1" ht="37.9" customHeight="1">
      <c r="B290" s="71"/>
      <c r="C290" s="244" t="s">
        <v>475</v>
      </c>
      <c r="D290" s="244" t="s">
        <v>164</v>
      </c>
      <c r="E290" s="245" t="s">
        <v>476</v>
      </c>
      <c r="F290" s="246" t="s">
        <v>477</v>
      </c>
      <c r="G290" s="247" t="s">
        <v>175</v>
      </c>
      <c r="H290" s="248">
        <v>131.23</v>
      </c>
      <c r="I290" s="75"/>
      <c r="J290" s="75">
        <f>ROUND(I290*H290,2)</f>
        <v>0</v>
      </c>
      <c r="K290" s="76"/>
      <c r="L290" s="237"/>
      <c r="M290" s="238" t="s">
        <v>1</v>
      </c>
      <c r="N290" s="239" t="s">
        <v>39</v>
      </c>
      <c r="O290" s="211">
        <v>0</v>
      </c>
      <c r="P290" s="211">
        <f>O290*H290</f>
        <v>0</v>
      </c>
      <c r="Q290" s="211">
        <v>0.022</v>
      </c>
      <c r="R290" s="211">
        <f>Q290*H290</f>
        <v>2.8870599999999995</v>
      </c>
      <c r="S290" s="211">
        <v>0</v>
      </c>
      <c r="T290" s="212">
        <f>S290*H290</f>
        <v>0</v>
      </c>
      <c r="AR290" s="213" t="s">
        <v>330</v>
      </c>
      <c r="AT290" s="213" t="s">
        <v>164</v>
      </c>
      <c r="AU290" s="213" t="s">
        <v>84</v>
      </c>
      <c r="AY290" s="132" t="s">
        <v>154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32" t="s">
        <v>82</v>
      </c>
      <c r="BK290" s="214">
        <f>ROUND(I290*H290,2)</f>
        <v>0</v>
      </c>
      <c r="BL290" s="132" t="s">
        <v>243</v>
      </c>
      <c r="BM290" s="213" t="s">
        <v>478</v>
      </c>
    </row>
    <row r="291" spans="2:51" s="216" customFormat="1" ht="12">
      <c r="B291" s="215"/>
      <c r="C291" s="235"/>
      <c r="D291" s="232" t="s">
        <v>162</v>
      </c>
      <c r="E291" s="235"/>
      <c r="F291" s="234" t="s">
        <v>479</v>
      </c>
      <c r="G291" s="235"/>
      <c r="H291" s="236">
        <v>131.23</v>
      </c>
      <c r="L291" s="215"/>
      <c r="M291" s="218"/>
      <c r="T291" s="219"/>
      <c r="AT291" s="217" t="s">
        <v>162</v>
      </c>
      <c r="AU291" s="217" t="s">
        <v>84</v>
      </c>
      <c r="AV291" s="216" t="s">
        <v>84</v>
      </c>
      <c r="AW291" s="216" t="s">
        <v>3</v>
      </c>
      <c r="AX291" s="216" t="s">
        <v>82</v>
      </c>
      <c r="AY291" s="217" t="s">
        <v>154</v>
      </c>
    </row>
    <row r="292" spans="2:65" s="123" customFormat="1" ht="24.2" customHeight="1">
      <c r="B292" s="71"/>
      <c r="C292" s="227" t="s">
        <v>480</v>
      </c>
      <c r="D292" s="227" t="s">
        <v>156</v>
      </c>
      <c r="E292" s="228" t="s">
        <v>481</v>
      </c>
      <c r="F292" s="229" t="s">
        <v>482</v>
      </c>
      <c r="G292" s="230" t="s">
        <v>167</v>
      </c>
      <c r="H292" s="231">
        <v>4.761</v>
      </c>
      <c r="I292" s="73"/>
      <c r="J292" s="73">
        <f>ROUND(I292*H292,2)</f>
        <v>0</v>
      </c>
      <c r="K292" s="74"/>
      <c r="L292" s="71"/>
      <c r="M292" s="209" t="s">
        <v>1</v>
      </c>
      <c r="N292" s="210" t="s">
        <v>39</v>
      </c>
      <c r="O292" s="211">
        <v>1.548</v>
      </c>
      <c r="P292" s="211">
        <f>O292*H292</f>
        <v>7.3700280000000005</v>
      </c>
      <c r="Q292" s="211">
        <v>0</v>
      </c>
      <c r="R292" s="211">
        <f>Q292*H292</f>
        <v>0</v>
      </c>
      <c r="S292" s="211">
        <v>0</v>
      </c>
      <c r="T292" s="212">
        <f>S292*H292</f>
        <v>0</v>
      </c>
      <c r="AR292" s="213" t="s">
        <v>243</v>
      </c>
      <c r="AT292" s="213" t="s">
        <v>156</v>
      </c>
      <c r="AU292" s="213" t="s">
        <v>84</v>
      </c>
      <c r="AY292" s="132" t="s">
        <v>154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32" t="s">
        <v>82</v>
      </c>
      <c r="BK292" s="214">
        <f>ROUND(I292*H292,2)</f>
        <v>0</v>
      </c>
      <c r="BL292" s="132" t="s">
        <v>243</v>
      </c>
      <c r="BM292" s="213" t="s">
        <v>483</v>
      </c>
    </row>
    <row r="293" spans="2:63" s="198" customFormat="1" ht="22.9" customHeight="1">
      <c r="B293" s="197"/>
      <c r="C293" s="225"/>
      <c r="D293" s="223" t="s">
        <v>73</v>
      </c>
      <c r="E293" s="226" t="s">
        <v>484</v>
      </c>
      <c r="F293" s="226" t="s">
        <v>485</v>
      </c>
      <c r="G293" s="225"/>
      <c r="H293" s="225"/>
      <c r="J293" s="208">
        <f>BK293</f>
        <v>0</v>
      </c>
      <c r="L293" s="197"/>
      <c r="M293" s="202"/>
      <c r="P293" s="203">
        <f>SUM(P294:P306)</f>
        <v>106.78077499999999</v>
      </c>
      <c r="R293" s="203">
        <f>SUM(R294:R306)</f>
        <v>2.2727322</v>
      </c>
      <c r="T293" s="204">
        <f>SUM(T294:T306)</f>
        <v>3.9529945</v>
      </c>
      <c r="AR293" s="199" t="s">
        <v>84</v>
      </c>
      <c r="AT293" s="205" t="s">
        <v>73</v>
      </c>
      <c r="AU293" s="205" t="s">
        <v>82</v>
      </c>
      <c r="AY293" s="199" t="s">
        <v>154</v>
      </c>
      <c r="BK293" s="206">
        <f>SUM(BK294:BK306)</f>
        <v>0</v>
      </c>
    </row>
    <row r="294" spans="2:65" s="123" customFormat="1" ht="24.2" customHeight="1">
      <c r="B294" s="71"/>
      <c r="C294" s="227" t="s">
        <v>486</v>
      </c>
      <c r="D294" s="227" t="s">
        <v>156</v>
      </c>
      <c r="E294" s="228" t="s">
        <v>487</v>
      </c>
      <c r="F294" s="229" t="s">
        <v>488</v>
      </c>
      <c r="G294" s="230" t="s">
        <v>175</v>
      </c>
      <c r="H294" s="231">
        <v>48.503</v>
      </c>
      <c r="I294" s="73"/>
      <c r="J294" s="73">
        <f>ROUND(I294*H294,2)</f>
        <v>0</v>
      </c>
      <c r="K294" s="74"/>
      <c r="L294" s="71"/>
      <c r="M294" s="209" t="s">
        <v>1</v>
      </c>
      <c r="N294" s="210" t="s">
        <v>39</v>
      </c>
      <c r="O294" s="211">
        <v>0.295</v>
      </c>
      <c r="P294" s="211">
        <f>O294*H294</f>
        <v>14.308385</v>
      </c>
      <c r="Q294" s="211">
        <v>0</v>
      </c>
      <c r="R294" s="211">
        <f>Q294*H294</f>
        <v>0</v>
      </c>
      <c r="S294" s="211">
        <v>0.0815</v>
      </c>
      <c r="T294" s="212">
        <f>S294*H294</f>
        <v>3.9529945</v>
      </c>
      <c r="AR294" s="213" t="s">
        <v>243</v>
      </c>
      <c r="AT294" s="213" t="s">
        <v>156</v>
      </c>
      <c r="AU294" s="213" t="s">
        <v>84</v>
      </c>
      <c r="AY294" s="132" t="s">
        <v>154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132" t="s">
        <v>82</v>
      </c>
      <c r="BK294" s="214">
        <f>ROUND(I294*H294,2)</f>
        <v>0</v>
      </c>
      <c r="BL294" s="132" t="s">
        <v>243</v>
      </c>
      <c r="BM294" s="213" t="s">
        <v>489</v>
      </c>
    </row>
    <row r="295" spans="2:51" s="216" customFormat="1" ht="12">
      <c r="B295" s="215"/>
      <c r="C295" s="235"/>
      <c r="D295" s="232" t="s">
        <v>162</v>
      </c>
      <c r="E295" s="233" t="s">
        <v>1</v>
      </c>
      <c r="F295" s="234" t="s">
        <v>490</v>
      </c>
      <c r="G295" s="235"/>
      <c r="H295" s="236">
        <v>17.304</v>
      </c>
      <c r="L295" s="215"/>
      <c r="M295" s="218"/>
      <c r="T295" s="219"/>
      <c r="AT295" s="217" t="s">
        <v>162</v>
      </c>
      <c r="AU295" s="217" t="s">
        <v>84</v>
      </c>
      <c r="AV295" s="216" t="s">
        <v>84</v>
      </c>
      <c r="AW295" s="216" t="s">
        <v>30</v>
      </c>
      <c r="AX295" s="216" t="s">
        <v>74</v>
      </c>
      <c r="AY295" s="217" t="s">
        <v>154</v>
      </c>
    </row>
    <row r="296" spans="2:51" s="216" customFormat="1" ht="12">
      <c r="B296" s="215"/>
      <c r="C296" s="235"/>
      <c r="D296" s="232" t="s">
        <v>162</v>
      </c>
      <c r="E296" s="233" t="s">
        <v>1</v>
      </c>
      <c r="F296" s="234" t="s">
        <v>491</v>
      </c>
      <c r="G296" s="235"/>
      <c r="H296" s="236">
        <v>31.199</v>
      </c>
      <c r="L296" s="215"/>
      <c r="M296" s="218"/>
      <c r="T296" s="219"/>
      <c r="AT296" s="217" t="s">
        <v>162</v>
      </c>
      <c r="AU296" s="217" t="s">
        <v>84</v>
      </c>
      <c r="AV296" s="216" t="s">
        <v>84</v>
      </c>
      <c r="AW296" s="216" t="s">
        <v>30</v>
      </c>
      <c r="AX296" s="216" t="s">
        <v>74</v>
      </c>
      <c r="AY296" s="217" t="s">
        <v>154</v>
      </c>
    </row>
    <row r="297" spans="2:51" s="251" customFormat="1" ht="12">
      <c r="B297" s="250"/>
      <c r="C297" s="275"/>
      <c r="D297" s="232" t="s">
        <v>162</v>
      </c>
      <c r="E297" s="276" t="s">
        <v>93</v>
      </c>
      <c r="F297" s="277" t="s">
        <v>215</v>
      </c>
      <c r="G297" s="275"/>
      <c r="H297" s="278">
        <v>48.503</v>
      </c>
      <c r="L297" s="250"/>
      <c r="M297" s="253"/>
      <c r="T297" s="254"/>
      <c r="AT297" s="252" t="s">
        <v>162</v>
      </c>
      <c r="AU297" s="252" t="s">
        <v>84</v>
      </c>
      <c r="AV297" s="251" t="s">
        <v>160</v>
      </c>
      <c r="AW297" s="251" t="s">
        <v>30</v>
      </c>
      <c r="AX297" s="251" t="s">
        <v>82</v>
      </c>
      <c r="AY297" s="252" t="s">
        <v>154</v>
      </c>
    </row>
    <row r="298" spans="2:65" s="123" customFormat="1" ht="33" customHeight="1">
      <c r="B298" s="71"/>
      <c r="C298" s="227" t="s">
        <v>492</v>
      </c>
      <c r="D298" s="227" t="s">
        <v>156</v>
      </c>
      <c r="E298" s="228" t="s">
        <v>493</v>
      </c>
      <c r="F298" s="229" t="s">
        <v>494</v>
      </c>
      <c r="G298" s="230" t="s">
        <v>175</v>
      </c>
      <c r="H298" s="231">
        <v>119.241</v>
      </c>
      <c r="I298" s="73"/>
      <c r="J298" s="73">
        <f>ROUND(I298*H298,2)</f>
        <v>0</v>
      </c>
      <c r="K298" s="74"/>
      <c r="L298" s="71"/>
      <c r="M298" s="209" t="s">
        <v>1</v>
      </c>
      <c r="N298" s="210" t="s">
        <v>39</v>
      </c>
      <c r="O298" s="211">
        <v>0.746</v>
      </c>
      <c r="P298" s="211">
        <f>O298*H298</f>
        <v>88.953786</v>
      </c>
      <c r="Q298" s="211">
        <v>0.0052</v>
      </c>
      <c r="R298" s="211">
        <f>Q298*H298</f>
        <v>0.6200532</v>
      </c>
      <c r="S298" s="211">
        <v>0</v>
      </c>
      <c r="T298" s="212">
        <f>S298*H298</f>
        <v>0</v>
      </c>
      <c r="AR298" s="213" t="s">
        <v>160</v>
      </c>
      <c r="AT298" s="213" t="s">
        <v>156</v>
      </c>
      <c r="AU298" s="213" t="s">
        <v>84</v>
      </c>
      <c r="AY298" s="132" t="s">
        <v>154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32" t="s">
        <v>82</v>
      </c>
      <c r="BK298" s="214">
        <f>ROUND(I298*H298,2)</f>
        <v>0</v>
      </c>
      <c r="BL298" s="132" t="s">
        <v>160</v>
      </c>
      <c r="BM298" s="213" t="s">
        <v>495</v>
      </c>
    </row>
    <row r="299" spans="2:51" s="216" customFormat="1" ht="12">
      <c r="B299" s="215"/>
      <c r="C299" s="235"/>
      <c r="D299" s="232" t="s">
        <v>162</v>
      </c>
      <c r="E299" s="233" t="s">
        <v>1</v>
      </c>
      <c r="F299" s="234" t="s">
        <v>496</v>
      </c>
      <c r="G299" s="235"/>
      <c r="H299" s="236">
        <v>16.988</v>
      </c>
      <c r="L299" s="215"/>
      <c r="M299" s="218"/>
      <c r="T299" s="219"/>
      <c r="AT299" s="217" t="s">
        <v>162</v>
      </c>
      <c r="AU299" s="217" t="s">
        <v>84</v>
      </c>
      <c r="AV299" s="216" t="s">
        <v>84</v>
      </c>
      <c r="AW299" s="216" t="s">
        <v>30</v>
      </c>
      <c r="AX299" s="216" t="s">
        <v>74</v>
      </c>
      <c r="AY299" s="217" t="s">
        <v>154</v>
      </c>
    </row>
    <row r="300" spans="2:51" s="216" customFormat="1" ht="22.5">
      <c r="B300" s="215"/>
      <c r="C300" s="235"/>
      <c r="D300" s="232" t="s">
        <v>162</v>
      </c>
      <c r="E300" s="233" t="s">
        <v>1</v>
      </c>
      <c r="F300" s="234" t="s">
        <v>497</v>
      </c>
      <c r="G300" s="235"/>
      <c r="H300" s="236">
        <v>36.714</v>
      </c>
      <c r="L300" s="215"/>
      <c r="M300" s="218"/>
      <c r="T300" s="219"/>
      <c r="AT300" s="217" t="s">
        <v>162</v>
      </c>
      <c r="AU300" s="217" t="s">
        <v>84</v>
      </c>
      <c r="AV300" s="216" t="s">
        <v>84</v>
      </c>
      <c r="AW300" s="216" t="s">
        <v>30</v>
      </c>
      <c r="AX300" s="216" t="s">
        <v>74</v>
      </c>
      <c r="AY300" s="217" t="s">
        <v>154</v>
      </c>
    </row>
    <row r="301" spans="2:51" s="216" customFormat="1" ht="12">
      <c r="B301" s="215"/>
      <c r="C301" s="235"/>
      <c r="D301" s="232" t="s">
        <v>162</v>
      </c>
      <c r="E301" s="233" t="s">
        <v>1</v>
      </c>
      <c r="F301" s="234" t="s">
        <v>498</v>
      </c>
      <c r="G301" s="235"/>
      <c r="H301" s="236">
        <v>31.632</v>
      </c>
      <c r="L301" s="215"/>
      <c r="M301" s="218"/>
      <c r="T301" s="219"/>
      <c r="AT301" s="217" t="s">
        <v>162</v>
      </c>
      <c r="AU301" s="217" t="s">
        <v>84</v>
      </c>
      <c r="AV301" s="216" t="s">
        <v>84</v>
      </c>
      <c r="AW301" s="216" t="s">
        <v>30</v>
      </c>
      <c r="AX301" s="216" t="s">
        <v>74</v>
      </c>
      <c r="AY301" s="217" t="s">
        <v>154</v>
      </c>
    </row>
    <row r="302" spans="2:51" s="216" customFormat="1" ht="22.5">
      <c r="B302" s="215"/>
      <c r="C302" s="235"/>
      <c r="D302" s="232" t="s">
        <v>162</v>
      </c>
      <c r="E302" s="233" t="s">
        <v>1</v>
      </c>
      <c r="F302" s="234" t="s">
        <v>499</v>
      </c>
      <c r="G302" s="235"/>
      <c r="H302" s="236">
        <v>33.907</v>
      </c>
      <c r="L302" s="215"/>
      <c r="M302" s="218"/>
      <c r="T302" s="219"/>
      <c r="AT302" s="217" t="s">
        <v>162</v>
      </c>
      <c r="AU302" s="217" t="s">
        <v>84</v>
      </c>
      <c r="AV302" s="216" t="s">
        <v>84</v>
      </c>
      <c r="AW302" s="216" t="s">
        <v>30</v>
      </c>
      <c r="AX302" s="216" t="s">
        <v>74</v>
      </c>
      <c r="AY302" s="217" t="s">
        <v>154</v>
      </c>
    </row>
    <row r="303" spans="2:51" s="251" customFormat="1" ht="12">
      <c r="B303" s="250"/>
      <c r="C303" s="275"/>
      <c r="D303" s="232" t="s">
        <v>162</v>
      </c>
      <c r="E303" s="276" t="s">
        <v>100</v>
      </c>
      <c r="F303" s="277" t="s">
        <v>215</v>
      </c>
      <c r="G303" s="275"/>
      <c r="H303" s="278">
        <v>119.241</v>
      </c>
      <c r="L303" s="250"/>
      <c r="M303" s="253"/>
      <c r="T303" s="254"/>
      <c r="AT303" s="252" t="s">
        <v>162</v>
      </c>
      <c r="AU303" s="252" t="s">
        <v>84</v>
      </c>
      <c r="AV303" s="251" t="s">
        <v>160</v>
      </c>
      <c r="AW303" s="251" t="s">
        <v>30</v>
      </c>
      <c r="AX303" s="251" t="s">
        <v>82</v>
      </c>
      <c r="AY303" s="252" t="s">
        <v>154</v>
      </c>
    </row>
    <row r="304" spans="2:65" s="123" customFormat="1" ht="16.5" customHeight="1">
      <c r="B304" s="71"/>
      <c r="C304" s="244" t="s">
        <v>500</v>
      </c>
      <c r="D304" s="244" t="s">
        <v>164</v>
      </c>
      <c r="E304" s="245" t="s">
        <v>501</v>
      </c>
      <c r="F304" s="246" t="s">
        <v>502</v>
      </c>
      <c r="G304" s="247" t="s">
        <v>175</v>
      </c>
      <c r="H304" s="248">
        <v>131.165</v>
      </c>
      <c r="I304" s="75"/>
      <c r="J304" s="75">
        <f>ROUND(I304*H304,2)</f>
        <v>0</v>
      </c>
      <c r="K304" s="76"/>
      <c r="L304" s="237"/>
      <c r="M304" s="238" t="s">
        <v>1</v>
      </c>
      <c r="N304" s="239" t="s">
        <v>39</v>
      </c>
      <c r="O304" s="211">
        <v>0</v>
      </c>
      <c r="P304" s="211">
        <f>O304*H304</f>
        <v>0</v>
      </c>
      <c r="Q304" s="211">
        <v>0.0126</v>
      </c>
      <c r="R304" s="211">
        <f>Q304*H304</f>
        <v>1.652679</v>
      </c>
      <c r="S304" s="211">
        <v>0</v>
      </c>
      <c r="T304" s="212">
        <f>S304*H304</f>
        <v>0</v>
      </c>
      <c r="AR304" s="213" t="s">
        <v>168</v>
      </c>
      <c r="AT304" s="213" t="s">
        <v>164</v>
      </c>
      <c r="AU304" s="213" t="s">
        <v>84</v>
      </c>
      <c r="AY304" s="132" t="s">
        <v>154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132" t="s">
        <v>82</v>
      </c>
      <c r="BK304" s="214">
        <f>ROUND(I304*H304,2)</f>
        <v>0</v>
      </c>
      <c r="BL304" s="132" t="s">
        <v>160</v>
      </c>
      <c r="BM304" s="213" t="s">
        <v>503</v>
      </c>
    </row>
    <row r="305" spans="2:51" s="216" customFormat="1" ht="12">
      <c r="B305" s="215"/>
      <c r="C305" s="235"/>
      <c r="D305" s="232" t="s">
        <v>162</v>
      </c>
      <c r="E305" s="235"/>
      <c r="F305" s="234" t="s">
        <v>504</v>
      </c>
      <c r="G305" s="235"/>
      <c r="H305" s="236">
        <v>131.165</v>
      </c>
      <c r="L305" s="215"/>
      <c r="M305" s="218"/>
      <c r="T305" s="219"/>
      <c r="AT305" s="217" t="s">
        <v>162</v>
      </c>
      <c r="AU305" s="217" t="s">
        <v>84</v>
      </c>
      <c r="AV305" s="216" t="s">
        <v>84</v>
      </c>
      <c r="AW305" s="216" t="s">
        <v>3</v>
      </c>
      <c r="AX305" s="216" t="s">
        <v>82</v>
      </c>
      <c r="AY305" s="217" t="s">
        <v>154</v>
      </c>
    </row>
    <row r="306" spans="2:65" s="123" customFormat="1" ht="24.2" customHeight="1">
      <c r="B306" s="71"/>
      <c r="C306" s="227" t="s">
        <v>505</v>
      </c>
      <c r="D306" s="227" t="s">
        <v>156</v>
      </c>
      <c r="E306" s="228" t="s">
        <v>506</v>
      </c>
      <c r="F306" s="229" t="s">
        <v>507</v>
      </c>
      <c r="G306" s="230" t="s">
        <v>167</v>
      </c>
      <c r="H306" s="231">
        <v>2.273</v>
      </c>
      <c r="I306" s="73"/>
      <c r="J306" s="73">
        <f>ROUND(I306*H306,2)</f>
        <v>0</v>
      </c>
      <c r="K306" s="74"/>
      <c r="L306" s="71"/>
      <c r="M306" s="209" t="s">
        <v>1</v>
      </c>
      <c r="N306" s="210" t="s">
        <v>39</v>
      </c>
      <c r="O306" s="211">
        <v>1.548</v>
      </c>
      <c r="P306" s="211">
        <f>O306*H306</f>
        <v>3.5186040000000003</v>
      </c>
      <c r="Q306" s="211">
        <v>0</v>
      </c>
      <c r="R306" s="211">
        <f>Q306*H306</f>
        <v>0</v>
      </c>
      <c r="S306" s="211">
        <v>0</v>
      </c>
      <c r="T306" s="212">
        <f>S306*H306</f>
        <v>0</v>
      </c>
      <c r="AR306" s="213" t="s">
        <v>243</v>
      </c>
      <c r="AT306" s="213" t="s">
        <v>156</v>
      </c>
      <c r="AU306" s="213" t="s">
        <v>84</v>
      </c>
      <c r="AY306" s="132" t="s">
        <v>154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132" t="s">
        <v>82</v>
      </c>
      <c r="BK306" s="214">
        <f>ROUND(I306*H306,2)</f>
        <v>0</v>
      </c>
      <c r="BL306" s="132" t="s">
        <v>243</v>
      </c>
      <c r="BM306" s="213" t="s">
        <v>508</v>
      </c>
    </row>
    <row r="307" spans="2:63" s="198" customFormat="1" ht="22.9" customHeight="1">
      <c r="B307" s="197"/>
      <c r="C307" s="225"/>
      <c r="D307" s="223" t="s">
        <v>73</v>
      </c>
      <c r="E307" s="226" t="s">
        <v>509</v>
      </c>
      <c r="F307" s="226" t="s">
        <v>510</v>
      </c>
      <c r="G307" s="225"/>
      <c r="H307" s="225"/>
      <c r="J307" s="208">
        <f>BK307</f>
        <v>0</v>
      </c>
      <c r="L307" s="197"/>
      <c r="M307" s="202"/>
      <c r="P307" s="203">
        <f>SUM(P308:P322)</f>
        <v>134.89498700000001</v>
      </c>
      <c r="R307" s="203">
        <f>SUM(R308:R322)</f>
        <v>0.6497854599999999</v>
      </c>
      <c r="T307" s="204">
        <f>SUM(T308:T322)</f>
        <v>0.14218305</v>
      </c>
      <c r="AR307" s="199" t="s">
        <v>84</v>
      </c>
      <c r="AT307" s="205" t="s">
        <v>73</v>
      </c>
      <c r="AU307" s="205" t="s">
        <v>82</v>
      </c>
      <c r="AY307" s="199" t="s">
        <v>154</v>
      </c>
      <c r="BK307" s="206">
        <f>SUM(BK308:BK322)</f>
        <v>0</v>
      </c>
    </row>
    <row r="308" spans="2:65" s="123" customFormat="1" ht="24.2" customHeight="1">
      <c r="B308" s="71"/>
      <c r="C308" s="227" t="s">
        <v>511</v>
      </c>
      <c r="D308" s="227" t="s">
        <v>156</v>
      </c>
      <c r="E308" s="228" t="s">
        <v>512</v>
      </c>
      <c r="F308" s="229" t="s">
        <v>513</v>
      </c>
      <c r="G308" s="230" t="s">
        <v>175</v>
      </c>
      <c r="H308" s="231">
        <v>458.655</v>
      </c>
      <c r="I308" s="73"/>
      <c r="J308" s="73">
        <f>ROUND(I308*H308,2)</f>
        <v>0</v>
      </c>
      <c r="K308" s="74"/>
      <c r="L308" s="71"/>
      <c r="M308" s="209" t="s">
        <v>1</v>
      </c>
      <c r="N308" s="210" t="s">
        <v>39</v>
      </c>
      <c r="O308" s="211">
        <v>0.012</v>
      </c>
      <c r="P308" s="211">
        <f>O308*H308</f>
        <v>5.5038599999999995</v>
      </c>
      <c r="Q308" s="211">
        <v>0</v>
      </c>
      <c r="R308" s="211">
        <f>Q308*H308</f>
        <v>0</v>
      </c>
      <c r="S308" s="211">
        <v>0</v>
      </c>
      <c r="T308" s="212">
        <f>S308*H308</f>
        <v>0</v>
      </c>
      <c r="AR308" s="213" t="s">
        <v>243</v>
      </c>
      <c r="AT308" s="213" t="s">
        <v>156</v>
      </c>
      <c r="AU308" s="213" t="s">
        <v>84</v>
      </c>
      <c r="AY308" s="132" t="s">
        <v>154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132" t="s">
        <v>82</v>
      </c>
      <c r="BK308" s="214">
        <f>ROUND(I308*H308,2)</f>
        <v>0</v>
      </c>
      <c r="BL308" s="132" t="s">
        <v>243</v>
      </c>
      <c r="BM308" s="213" t="s">
        <v>514</v>
      </c>
    </row>
    <row r="309" spans="2:51" s="216" customFormat="1" ht="12">
      <c r="B309" s="215"/>
      <c r="C309" s="235"/>
      <c r="D309" s="232" t="s">
        <v>162</v>
      </c>
      <c r="E309" s="233" t="s">
        <v>1</v>
      </c>
      <c r="F309" s="234" t="s">
        <v>95</v>
      </c>
      <c r="G309" s="235"/>
      <c r="H309" s="236">
        <v>458.655</v>
      </c>
      <c r="L309" s="215"/>
      <c r="M309" s="218"/>
      <c r="T309" s="219"/>
      <c r="AT309" s="217" t="s">
        <v>162</v>
      </c>
      <c r="AU309" s="217" t="s">
        <v>84</v>
      </c>
      <c r="AV309" s="216" t="s">
        <v>84</v>
      </c>
      <c r="AW309" s="216" t="s">
        <v>30</v>
      </c>
      <c r="AX309" s="216" t="s">
        <v>82</v>
      </c>
      <c r="AY309" s="217" t="s">
        <v>154</v>
      </c>
    </row>
    <row r="310" spans="2:65" s="123" customFormat="1" ht="16.5" customHeight="1">
      <c r="B310" s="71"/>
      <c r="C310" s="227" t="s">
        <v>515</v>
      </c>
      <c r="D310" s="227" t="s">
        <v>156</v>
      </c>
      <c r="E310" s="228" t="s">
        <v>516</v>
      </c>
      <c r="F310" s="229" t="s">
        <v>517</v>
      </c>
      <c r="G310" s="230" t="s">
        <v>175</v>
      </c>
      <c r="H310" s="231">
        <v>458.655</v>
      </c>
      <c r="I310" s="73"/>
      <c r="J310" s="73">
        <f>ROUND(I310*H310,2)</f>
        <v>0</v>
      </c>
      <c r="K310" s="74"/>
      <c r="L310" s="71"/>
      <c r="M310" s="209" t="s">
        <v>1</v>
      </c>
      <c r="N310" s="210" t="s">
        <v>39</v>
      </c>
      <c r="O310" s="211">
        <v>0.084</v>
      </c>
      <c r="P310" s="211">
        <f>O310*H310</f>
        <v>38.52702</v>
      </c>
      <c r="Q310" s="211">
        <v>0</v>
      </c>
      <c r="R310" s="211">
        <f>Q310*H310</f>
        <v>0</v>
      </c>
      <c r="S310" s="211">
        <v>0</v>
      </c>
      <c r="T310" s="212">
        <f>S310*H310</f>
        <v>0</v>
      </c>
      <c r="AR310" s="213" t="s">
        <v>243</v>
      </c>
      <c r="AT310" s="213" t="s">
        <v>156</v>
      </c>
      <c r="AU310" s="213" t="s">
        <v>84</v>
      </c>
      <c r="AY310" s="132" t="s">
        <v>154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132" t="s">
        <v>82</v>
      </c>
      <c r="BK310" s="214">
        <f>ROUND(I310*H310,2)</f>
        <v>0</v>
      </c>
      <c r="BL310" s="132" t="s">
        <v>243</v>
      </c>
      <c r="BM310" s="213" t="s">
        <v>518</v>
      </c>
    </row>
    <row r="311" spans="2:51" s="216" customFormat="1" ht="12">
      <c r="B311" s="215"/>
      <c r="C311" s="235"/>
      <c r="D311" s="232" t="s">
        <v>162</v>
      </c>
      <c r="E311" s="233" t="s">
        <v>1</v>
      </c>
      <c r="F311" s="234" t="s">
        <v>95</v>
      </c>
      <c r="G311" s="235"/>
      <c r="H311" s="236">
        <v>458.655</v>
      </c>
      <c r="L311" s="215"/>
      <c r="M311" s="218"/>
      <c r="T311" s="219"/>
      <c r="AT311" s="217" t="s">
        <v>162</v>
      </c>
      <c r="AU311" s="217" t="s">
        <v>84</v>
      </c>
      <c r="AV311" s="216" t="s">
        <v>84</v>
      </c>
      <c r="AW311" s="216" t="s">
        <v>30</v>
      </c>
      <c r="AX311" s="216" t="s">
        <v>82</v>
      </c>
      <c r="AY311" s="217" t="s">
        <v>154</v>
      </c>
    </row>
    <row r="312" spans="2:65" s="123" customFormat="1" ht="16.5" customHeight="1">
      <c r="B312" s="71"/>
      <c r="C312" s="227" t="s">
        <v>519</v>
      </c>
      <c r="D312" s="227" t="s">
        <v>156</v>
      </c>
      <c r="E312" s="228" t="s">
        <v>520</v>
      </c>
      <c r="F312" s="229" t="s">
        <v>521</v>
      </c>
      <c r="G312" s="230" t="s">
        <v>175</v>
      </c>
      <c r="H312" s="231">
        <v>458.655</v>
      </c>
      <c r="I312" s="73"/>
      <c r="J312" s="73">
        <f>ROUND(I312*H312,2)</f>
        <v>0</v>
      </c>
      <c r="K312" s="74"/>
      <c r="L312" s="71"/>
      <c r="M312" s="209" t="s">
        <v>1</v>
      </c>
      <c r="N312" s="210" t="s">
        <v>39</v>
      </c>
      <c r="O312" s="211">
        <v>0.074</v>
      </c>
      <c r="P312" s="211">
        <f>O312*H312</f>
        <v>33.94047</v>
      </c>
      <c r="Q312" s="211">
        <v>0.001</v>
      </c>
      <c r="R312" s="211">
        <f>Q312*H312</f>
        <v>0.458655</v>
      </c>
      <c r="S312" s="211">
        <v>0.00031</v>
      </c>
      <c r="T312" s="212">
        <f>S312*H312</f>
        <v>0.14218305</v>
      </c>
      <c r="AR312" s="213" t="s">
        <v>243</v>
      </c>
      <c r="AT312" s="213" t="s">
        <v>156</v>
      </c>
      <c r="AU312" s="213" t="s">
        <v>84</v>
      </c>
      <c r="AY312" s="132" t="s">
        <v>154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132" t="s">
        <v>82</v>
      </c>
      <c r="BK312" s="214">
        <f>ROUND(I312*H312,2)</f>
        <v>0</v>
      </c>
      <c r="BL312" s="132" t="s">
        <v>243</v>
      </c>
      <c r="BM312" s="213" t="s">
        <v>522</v>
      </c>
    </row>
    <row r="313" spans="2:51" s="216" customFormat="1" ht="33.75">
      <c r="B313" s="215"/>
      <c r="C313" s="235"/>
      <c r="D313" s="232" t="s">
        <v>162</v>
      </c>
      <c r="E313" s="233" t="s">
        <v>1</v>
      </c>
      <c r="F313" s="234" t="s">
        <v>523</v>
      </c>
      <c r="G313" s="235"/>
      <c r="H313" s="236">
        <v>132.099</v>
      </c>
      <c r="L313" s="215"/>
      <c r="M313" s="218"/>
      <c r="T313" s="219"/>
      <c r="AT313" s="217" t="s">
        <v>162</v>
      </c>
      <c r="AU313" s="217" t="s">
        <v>84</v>
      </c>
      <c r="AV313" s="216" t="s">
        <v>84</v>
      </c>
      <c r="AW313" s="216" t="s">
        <v>30</v>
      </c>
      <c r="AX313" s="216" t="s">
        <v>74</v>
      </c>
      <c r="AY313" s="217" t="s">
        <v>154</v>
      </c>
    </row>
    <row r="314" spans="2:51" s="216" customFormat="1" ht="33.75">
      <c r="B314" s="215"/>
      <c r="C314" s="235"/>
      <c r="D314" s="232" t="s">
        <v>162</v>
      </c>
      <c r="E314" s="233" t="s">
        <v>1</v>
      </c>
      <c r="F314" s="234" t="s">
        <v>212</v>
      </c>
      <c r="G314" s="235"/>
      <c r="H314" s="236">
        <v>137.507</v>
      </c>
      <c r="L314" s="215"/>
      <c r="M314" s="218"/>
      <c r="T314" s="219"/>
      <c r="AT314" s="217" t="s">
        <v>162</v>
      </c>
      <c r="AU314" s="217" t="s">
        <v>84</v>
      </c>
      <c r="AV314" s="216" t="s">
        <v>84</v>
      </c>
      <c r="AW314" s="216" t="s">
        <v>30</v>
      </c>
      <c r="AX314" s="216" t="s">
        <v>74</v>
      </c>
      <c r="AY314" s="217" t="s">
        <v>154</v>
      </c>
    </row>
    <row r="315" spans="2:51" s="216" customFormat="1" ht="12">
      <c r="B315" s="215"/>
      <c r="C315" s="235"/>
      <c r="D315" s="232" t="s">
        <v>162</v>
      </c>
      <c r="E315" s="233" t="s">
        <v>1</v>
      </c>
      <c r="F315" s="234" t="s">
        <v>213</v>
      </c>
      <c r="G315" s="235"/>
      <c r="H315" s="236">
        <v>115.752</v>
      </c>
      <c r="L315" s="215"/>
      <c r="M315" s="218"/>
      <c r="T315" s="219"/>
      <c r="AT315" s="217" t="s">
        <v>162</v>
      </c>
      <c r="AU315" s="217" t="s">
        <v>84</v>
      </c>
      <c r="AV315" s="216" t="s">
        <v>84</v>
      </c>
      <c r="AW315" s="216" t="s">
        <v>30</v>
      </c>
      <c r="AX315" s="216" t="s">
        <v>74</v>
      </c>
      <c r="AY315" s="217" t="s">
        <v>154</v>
      </c>
    </row>
    <row r="316" spans="2:51" s="216" customFormat="1" ht="12">
      <c r="B316" s="215"/>
      <c r="C316" s="235"/>
      <c r="D316" s="232" t="s">
        <v>162</v>
      </c>
      <c r="E316" s="233" t="s">
        <v>1</v>
      </c>
      <c r="F316" s="234" t="s">
        <v>524</v>
      </c>
      <c r="G316" s="235"/>
      <c r="H316" s="236">
        <v>121.8</v>
      </c>
      <c r="L316" s="215"/>
      <c r="M316" s="218"/>
      <c r="T316" s="219"/>
      <c r="AT316" s="217" t="s">
        <v>162</v>
      </c>
      <c r="AU316" s="217" t="s">
        <v>84</v>
      </c>
      <c r="AV316" s="216" t="s">
        <v>84</v>
      </c>
      <c r="AW316" s="216" t="s">
        <v>30</v>
      </c>
      <c r="AX316" s="216" t="s">
        <v>74</v>
      </c>
      <c r="AY316" s="217" t="s">
        <v>154</v>
      </c>
    </row>
    <row r="317" spans="2:51" s="216" customFormat="1" ht="12">
      <c r="B317" s="215"/>
      <c r="C317" s="235"/>
      <c r="D317" s="232" t="s">
        <v>162</v>
      </c>
      <c r="E317" s="233" t="s">
        <v>1</v>
      </c>
      <c r="F317" s="234" t="s">
        <v>525</v>
      </c>
      <c r="G317" s="235"/>
      <c r="H317" s="236">
        <v>-48.503</v>
      </c>
      <c r="L317" s="215"/>
      <c r="M317" s="218"/>
      <c r="T317" s="219"/>
      <c r="AT317" s="217" t="s">
        <v>162</v>
      </c>
      <c r="AU317" s="217" t="s">
        <v>84</v>
      </c>
      <c r="AV317" s="216" t="s">
        <v>84</v>
      </c>
      <c r="AW317" s="216" t="s">
        <v>30</v>
      </c>
      <c r="AX317" s="216" t="s">
        <v>74</v>
      </c>
      <c r="AY317" s="217" t="s">
        <v>154</v>
      </c>
    </row>
    <row r="318" spans="2:51" s="251" customFormat="1" ht="12">
      <c r="B318" s="250"/>
      <c r="C318" s="275"/>
      <c r="D318" s="232" t="s">
        <v>162</v>
      </c>
      <c r="E318" s="276" t="s">
        <v>95</v>
      </c>
      <c r="F318" s="277" t="s">
        <v>215</v>
      </c>
      <c r="G318" s="275"/>
      <c r="H318" s="278">
        <v>458.655</v>
      </c>
      <c r="L318" s="250"/>
      <c r="M318" s="253"/>
      <c r="T318" s="254"/>
      <c r="AT318" s="252" t="s">
        <v>162</v>
      </c>
      <c r="AU318" s="252" t="s">
        <v>84</v>
      </c>
      <c r="AV318" s="251" t="s">
        <v>160</v>
      </c>
      <c r="AW318" s="251" t="s">
        <v>30</v>
      </c>
      <c r="AX318" s="251" t="s">
        <v>82</v>
      </c>
      <c r="AY318" s="252" t="s">
        <v>154</v>
      </c>
    </row>
    <row r="319" spans="2:65" s="123" customFormat="1" ht="24.2" customHeight="1">
      <c r="B319" s="71"/>
      <c r="C319" s="227" t="s">
        <v>526</v>
      </c>
      <c r="D319" s="227" t="s">
        <v>156</v>
      </c>
      <c r="E319" s="228" t="s">
        <v>527</v>
      </c>
      <c r="F319" s="229" t="s">
        <v>528</v>
      </c>
      <c r="G319" s="230" t="s">
        <v>175</v>
      </c>
      <c r="H319" s="231">
        <v>415.501</v>
      </c>
      <c r="I319" s="73"/>
      <c r="J319" s="73">
        <f>ROUND(I319*H319,2)</f>
        <v>0</v>
      </c>
      <c r="K319" s="74"/>
      <c r="L319" s="71"/>
      <c r="M319" s="209" t="s">
        <v>1</v>
      </c>
      <c r="N319" s="210" t="s">
        <v>39</v>
      </c>
      <c r="O319" s="211">
        <v>0.033</v>
      </c>
      <c r="P319" s="211">
        <f>O319*H319</f>
        <v>13.711533</v>
      </c>
      <c r="Q319" s="211">
        <v>0.0002</v>
      </c>
      <c r="R319" s="211">
        <f>Q319*H319</f>
        <v>0.0831002</v>
      </c>
      <c r="S319" s="211">
        <v>0</v>
      </c>
      <c r="T319" s="212">
        <f>S319*H319</f>
        <v>0</v>
      </c>
      <c r="AR319" s="213" t="s">
        <v>243</v>
      </c>
      <c r="AT319" s="213" t="s">
        <v>156</v>
      </c>
      <c r="AU319" s="213" t="s">
        <v>84</v>
      </c>
      <c r="AY319" s="132" t="s">
        <v>154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32" t="s">
        <v>82</v>
      </c>
      <c r="BK319" s="214">
        <f>ROUND(I319*H319,2)</f>
        <v>0</v>
      </c>
      <c r="BL319" s="132" t="s">
        <v>243</v>
      </c>
      <c r="BM319" s="213" t="s">
        <v>529</v>
      </c>
    </row>
    <row r="320" spans="2:51" s="216" customFormat="1" ht="12">
      <c r="B320" s="215"/>
      <c r="C320" s="235"/>
      <c r="D320" s="232" t="s">
        <v>162</v>
      </c>
      <c r="E320" s="233" t="s">
        <v>1</v>
      </c>
      <c r="F320" s="234" t="s">
        <v>530</v>
      </c>
      <c r="G320" s="235"/>
      <c r="H320" s="236">
        <v>415.501</v>
      </c>
      <c r="L320" s="215"/>
      <c r="M320" s="218"/>
      <c r="T320" s="219"/>
      <c r="AT320" s="217" t="s">
        <v>162</v>
      </c>
      <c r="AU320" s="217" t="s">
        <v>84</v>
      </c>
      <c r="AV320" s="216" t="s">
        <v>84</v>
      </c>
      <c r="AW320" s="216" t="s">
        <v>30</v>
      </c>
      <c r="AX320" s="216" t="s">
        <v>82</v>
      </c>
      <c r="AY320" s="217" t="s">
        <v>154</v>
      </c>
    </row>
    <row r="321" spans="2:65" s="123" customFormat="1" ht="33" customHeight="1">
      <c r="B321" s="71"/>
      <c r="C321" s="227" t="s">
        <v>531</v>
      </c>
      <c r="D321" s="227" t="s">
        <v>156</v>
      </c>
      <c r="E321" s="228" t="s">
        <v>532</v>
      </c>
      <c r="F321" s="229" t="s">
        <v>533</v>
      </c>
      <c r="G321" s="230" t="s">
        <v>175</v>
      </c>
      <c r="H321" s="231">
        <v>415.501</v>
      </c>
      <c r="I321" s="73"/>
      <c r="J321" s="73">
        <f>ROUND(I321*H321,2)</f>
        <v>0</v>
      </c>
      <c r="K321" s="74"/>
      <c r="L321" s="71"/>
      <c r="M321" s="209" t="s">
        <v>1</v>
      </c>
      <c r="N321" s="210" t="s">
        <v>39</v>
      </c>
      <c r="O321" s="211">
        <v>0.104</v>
      </c>
      <c r="P321" s="211">
        <f>O321*H321</f>
        <v>43.212104</v>
      </c>
      <c r="Q321" s="211">
        <v>0.00026</v>
      </c>
      <c r="R321" s="211">
        <f>Q321*H321</f>
        <v>0.10803025999999999</v>
      </c>
      <c r="S321" s="211">
        <v>0</v>
      </c>
      <c r="T321" s="212">
        <f>S321*H321</f>
        <v>0</v>
      </c>
      <c r="AR321" s="213" t="s">
        <v>243</v>
      </c>
      <c r="AT321" s="213" t="s">
        <v>156</v>
      </c>
      <c r="AU321" s="213" t="s">
        <v>84</v>
      </c>
      <c r="AY321" s="132" t="s">
        <v>154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32" t="s">
        <v>82</v>
      </c>
      <c r="BK321" s="214">
        <f>ROUND(I321*H321,2)</f>
        <v>0</v>
      </c>
      <c r="BL321" s="132" t="s">
        <v>243</v>
      </c>
      <c r="BM321" s="213" t="s">
        <v>534</v>
      </c>
    </row>
    <row r="322" spans="2:51" s="216" customFormat="1" ht="12">
      <c r="B322" s="215"/>
      <c r="C322" s="235"/>
      <c r="D322" s="232" t="s">
        <v>162</v>
      </c>
      <c r="E322" s="233" t="s">
        <v>1</v>
      </c>
      <c r="F322" s="234" t="s">
        <v>530</v>
      </c>
      <c r="G322" s="235"/>
      <c r="H322" s="236">
        <v>415.501</v>
      </c>
      <c r="L322" s="215"/>
      <c r="M322" s="220"/>
      <c r="N322" s="221"/>
      <c r="O322" s="221"/>
      <c r="P322" s="221"/>
      <c r="Q322" s="221"/>
      <c r="R322" s="221"/>
      <c r="S322" s="221"/>
      <c r="T322" s="222"/>
      <c r="AT322" s="217" t="s">
        <v>162</v>
      </c>
      <c r="AU322" s="217" t="s">
        <v>84</v>
      </c>
      <c r="AV322" s="216" t="s">
        <v>84</v>
      </c>
      <c r="AW322" s="216" t="s">
        <v>30</v>
      </c>
      <c r="AX322" s="216" t="s">
        <v>82</v>
      </c>
      <c r="AY322" s="217" t="s">
        <v>154</v>
      </c>
    </row>
    <row r="323" spans="2:12" s="123" customFormat="1" ht="6.95" customHeight="1">
      <c r="B323" s="134"/>
      <c r="C323" s="262"/>
      <c r="D323" s="262"/>
      <c r="E323" s="262"/>
      <c r="F323" s="262"/>
      <c r="G323" s="262"/>
      <c r="H323" s="262"/>
      <c r="I323" s="135"/>
      <c r="J323" s="135"/>
      <c r="K323" s="135"/>
      <c r="L323" s="71"/>
    </row>
  </sheetData>
  <sheetProtection algorithmName="SHA-512" hashValue="FisoIZvPRA3VjiR2Qcn7Hky+Bd4VQnT8QgZMJrkckTCylL2UNlO6dY+t5QmCozDHLREeAu3D7CFSZ2Q5w4ORFA==" saltValue="uE6CH7NOj5NVTpp/AKOJWA==" spinCount="100000" sheet="1" objects="1" scenarios="1"/>
  <autoFilter ref="C134:K322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5"/>
  <sheetViews>
    <sheetView showGridLines="0" workbookViewId="0" topLeftCell="A130">
      <selection activeCell="C146" sqref="C146:H254"/>
    </sheetView>
  </sheetViews>
  <sheetFormatPr defaultColWidth="9.140625" defaultRowHeight="12"/>
  <cols>
    <col min="1" max="1" width="8.28125" style="111" customWidth="1"/>
    <col min="2" max="2" width="1.1484375" style="111" customWidth="1"/>
    <col min="3" max="3" width="4.140625" style="111" customWidth="1"/>
    <col min="4" max="4" width="4.28125" style="111" customWidth="1"/>
    <col min="5" max="5" width="17.140625" style="111" customWidth="1"/>
    <col min="6" max="6" width="50.8515625" style="111" customWidth="1"/>
    <col min="7" max="7" width="7.421875" style="111" customWidth="1"/>
    <col min="8" max="8" width="14.00390625" style="111" customWidth="1"/>
    <col min="9" max="9" width="15.8515625" style="111" customWidth="1"/>
    <col min="10" max="10" width="22.28125" style="111" customWidth="1"/>
    <col min="11" max="11" width="22.28125" style="111" hidden="1" customWidth="1"/>
    <col min="12" max="12" width="9.28125" style="111" customWidth="1"/>
    <col min="13" max="13" width="10.8515625" style="111" hidden="1" customWidth="1"/>
    <col min="14" max="14" width="9.28125" style="111" hidden="1" customWidth="1"/>
    <col min="15" max="20" width="14.140625" style="111" hidden="1" customWidth="1"/>
    <col min="21" max="21" width="16.28125" style="111" hidden="1" customWidth="1"/>
    <col min="22" max="22" width="12.28125" style="111" customWidth="1"/>
    <col min="23" max="23" width="16.28125" style="111" customWidth="1"/>
    <col min="24" max="24" width="12.28125" style="111" customWidth="1"/>
    <col min="25" max="25" width="15.00390625" style="111" customWidth="1"/>
    <col min="26" max="26" width="11.00390625" style="111" customWidth="1"/>
    <col min="27" max="27" width="15.00390625" style="111" customWidth="1"/>
    <col min="28" max="28" width="16.28125" style="111" customWidth="1"/>
    <col min="29" max="29" width="11.00390625" style="111" customWidth="1"/>
    <col min="30" max="30" width="15.00390625" style="111" customWidth="1"/>
    <col min="31" max="31" width="16.28125" style="111" customWidth="1"/>
    <col min="32" max="43" width="9.28125" style="111" customWidth="1"/>
    <col min="44" max="65" width="9.28125" style="111" hidden="1" customWidth="1"/>
    <col min="66" max="16384" width="9.28125" style="111" customWidth="1"/>
  </cols>
  <sheetData>
    <row r="1" ht="12"/>
    <row r="2" spans="12:46" ht="36.95" customHeight="1">
      <c r="L2" s="141" t="s">
        <v>5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AT2" s="132" t="s">
        <v>86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4"/>
      <c r="AT3" s="132" t="s">
        <v>84</v>
      </c>
    </row>
    <row r="4" spans="2:46" ht="24.95" customHeight="1">
      <c r="B4" s="114"/>
      <c r="D4" s="115" t="s">
        <v>97</v>
      </c>
      <c r="L4" s="114"/>
      <c r="M4" s="142" t="s">
        <v>10</v>
      </c>
      <c r="AT4" s="132" t="s">
        <v>3</v>
      </c>
    </row>
    <row r="5" spans="2:12" ht="6.95" customHeight="1">
      <c r="B5" s="114"/>
      <c r="L5" s="114"/>
    </row>
    <row r="6" spans="2:12" ht="12" customHeight="1">
      <c r="B6" s="114"/>
      <c r="D6" s="121" t="s">
        <v>14</v>
      </c>
      <c r="L6" s="114"/>
    </row>
    <row r="7" spans="2:12" ht="39.75" customHeight="1">
      <c r="B7" s="114"/>
      <c r="E7" s="143" t="str">
        <f>'Rekapitulace stavby'!K6</f>
        <v>STAVEBNÍ ÚPRAVY SOCIÁLNÍHO ZÁZEMÍ A ZÁZEMÍ ZAMĚSTNANCŮ V 1.PP OBJEKTU MŠ NA PĚŠINĚ 331, DĚČÍN IX</v>
      </c>
      <c r="F7" s="144"/>
      <c r="G7" s="144"/>
      <c r="H7" s="144"/>
      <c r="L7" s="114"/>
    </row>
    <row r="8" spans="2:12" s="123" customFormat="1" ht="12" customHeight="1">
      <c r="B8" s="71"/>
      <c r="D8" s="121" t="s">
        <v>105</v>
      </c>
      <c r="L8" s="71"/>
    </row>
    <row r="9" spans="2:12" s="123" customFormat="1" ht="16.5" customHeight="1">
      <c r="B9" s="71"/>
      <c r="E9" s="145" t="s">
        <v>979</v>
      </c>
      <c r="F9" s="146"/>
      <c r="G9" s="146"/>
      <c r="H9" s="146"/>
      <c r="L9" s="71"/>
    </row>
    <row r="10" spans="2:12" s="123" customFormat="1" ht="12">
      <c r="B10" s="71"/>
      <c r="L10" s="71"/>
    </row>
    <row r="11" spans="2:12" s="123" customFormat="1" ht="12" customHeight="1">
      <c r="B11" s="71"/>
      <c r="D11" s="121" t="s">
        <v>16</v>
      </c>
      <c r="F11" s="147" t="s">
        <v>1</v>
      </c>
      <c r="I11" s="121" t="s">
        <v>17</v>
      </c>
      <c r="J11" s="147" t="s">
        <v>1</v>
      </c>
      <c r="L11" s="71"/>
    </row>
    <row r="12" spans="2:12" s="123" customFormat="1" ht="12" customHeight="1">
      <c r="B12" s="71"/>
      <c r="D12" s="121" t="s">
        <v>18</v>
      </c>
      <c r="F12" s="147" t="s">
        <v>19</v>
      </c>
      <c r="I12" s="121" t="s">
        <v>20</v>
      </c>
      <c r="J12" s="122" t="str">
        <f>'Rekapitulace stavby'!AN8</f>
        <v>3. 11. 2023</v>
      </c>
      <c r="L12" s="71"/>
    </row>
    <row r="13" spans="2:12" s="123" customFormat="1" ht="10.9" customHeight="1">
      <c r="B13" s="71"/>
      <c r="L13" s="71"/>
    </row>
    <row r="14" spans="2:12" s="123" customFormat="1" ht="12" customHeight="1">
      <c r="B14" s="71"/>
      <c r="D14" s="121" t="s">
        <v>22</v>
      </c>
      <c r="I14" s="121" t="s">
        <v>23</v>
      </c>
      <c r="J14" s="147" t="s">
        <v>1</v>
      </c>
      <c r="L14" s="71"/>
    </row>
    <row r="15" spans="2:12" s="123" customFormat="1" ht="18" customHeight="1">
      <c r="B15" s="71"/>
      <c r="E15" s="147" t="s">
        <v>24</v>
      </c>
      <c r="I15" s="121" t="s">
        <v>25</v>
      </c>
      <c r="J15" s="147" t="s">
        <v>1</v>
      </c>
      <c r="L15" s="71"/>
    </row>
    <row r="16" spans="2:12" s="123" customFormat="1" ht="6.95" customHeight="1">
      <c r="B16" s="71"/>
      <c r="L16" s="71"/>
    </row>
    <row r="17" spans="2:12" s="123" customFormat="1" ht="12" customHeight="1">
      <c r="B17" s="71"/>
      <c r="D17" s="121" t="s">
        <v>26</v>
      </c>
      <c r="I17" s="121" t="s">
        <v>23</v>
      </c>
      <c r="J17" s="147" t="str">
        <f>'Rekapitulace stavby'!AN13</f>
        <v/>
      </c>
      <c r="L17" s="71"/>
    </row>
    <row r="18" spans="2:12" s="123" customFormat="1" ht="18" customHeight="1">
      <c r="B18" s="71"/>
      <c r="E18" s="148" t="str">
        <f>'Rekapitulace stavby'!E14</f>
        <v xml:space="preserve"> </v>
      </c>
      <c r="F18" s="148"/>
      <c r="G18" s="148"/>
      <c r="H18" s="148"/>
      <c r="I18" s="121" t="s">
        <v>25</v>
      </c>
      <c r="J18" s="147" t="str">
        <f>'Rekapitulace stavby'!AN14</f>
        <v/>
      </c>
      <c r="L18" s="71"/>
    </row>
    <row r="19" spans="2:12" s="123" customFormat="1" ht="6.95" customHeight="1">
      <c r="B19" s="71"/>
      <c r="L19" s="71"/>
    </row>
    <row r="20" spans="2:12" s="123" customFormat="1" ht="12" customHeight="1">
      <c r="B20" s="71"/>
      <c r="D20" s="121" t="s">
        <v>28</v>
      </c>
      <c r="I20" s="121" t="s">
        <v>23</v>
      </c>
      <c r="J20" s="147" t="s">
        <v>1</v>
      </c>
      <c r="L20" s="71"/>
    </row>
    <row r="21" spans="2:12" s="123" customFormat="1" ht="18" customHeight="1">
      <c r="B21" s="71"/>
      <c r="E21" s="147" t="s">
        <v>29</v>
      </c>
      <c r="I21" s="121" t="s">
        <v>25</v>
      </c>
      <c r="J21" s="147" t="s">
        <v>1</v>
      </c>
      <c r="L21" s="71"/>
    </row>
    <row r="22" spans="2:12" s="123" customFormat="1" ht="6.95" customHeight="1">
      <c r="B22" s="71"/>
      <c r="L22" s="71"/>
    </row>
    <row r="23" spans="2:12" s="123" customFormat="1" ht="12" customHeight="1">
      <c r="B23" s="71"/>
      <c r="D23" s="121" t="s">
        <v>31</v>
      </c>
      <c r="I23" s="121" t="s">
        <v>23</v>
      </c>
      <c r="J23" s="147" t="s">
        <v>1</v>
      </c>
      <c r="L23" s="71"/>
    </row>
    <row r="24" spans="2:12" s="123" customFormat="1" ht="18" customHeight="1">
      <c r="B24" s="71"/>
      <c r="E24" s="147" t="s">
        <v>32</v>
      </c>
      <c r="I24" s="121" t="s">
        <v>25</v>
      </c>
      <c r="J24" s="147" t="s">
        <v>1</v>
      </c>
      <c r="L24" s="71"/>
    </row>
    <row r="25" spans="2:12" s="123" customFormat="1" ht="6.95" customHeight="1">
      <c r="B25" s="71"/>
      <c r="L25" s="71"/>
    </row>
    <row r="26" spans="2:12" s="123" customFormat="1" ht="12" customHeight="1">
      <c r="B26" s="71"/>
      <c r="D26" s="121" t="s">
        <v>33</v>
      </c>
      <c r="L26" s="71"/>
    </row>
    <row r="27" spans="2:12" s="150" customFormat="1" ht="16.5" customHeight="1">
      <c r="B27" s="149"/>
      <c r="E27" s="117" t="s">
        <v>1</v>
      </c>
      <c r="F27" s="117"/>
      <c r="G27" s="117"/>
      <c r="H27" s="117"/>
      <c r="L27" s="149"/>
    </row>
    <row r="28" spans="2:12" s="123" customFormat="1" ht="6.95" customHeight="1">
      <c r="B28" s="71"/>
      <c r="L28" s="71"/>
    </row>
    <row r="29" spans="2:12" s="123" customFormat="1" ht="6.95" customHeight="1">
      <c r="B29" s="71"/>
      <c r="D29" s="151"/>
      <c r="E29" s="151"/>
      <c r="F29" s="151"/>
      <c r="G29" s="151"/>
      <c r="H29" s="151"/>
      <c r="I29" s="151"/>
      <c r="J29" s="151"/>
      <c r="K29" s="151"/>
      <c r="L29" s="71"/>
    </row>
    <row r="30" spans="2:12" s="123" customFormat="1" ht="25.35" customHeight="1">
      <c r="B30" s="71"/>
      <c r="D30" s="152" t="s">
        <v>34</v>
      </c>
      <c r="J30" s="153">
        <f>ROUND(J142,2)</f>
        <v>0</v>
      </c>
      <c r="L30" s="71"/>
    </row>
    <row r="31" spans="2:12" s="123" customFormat="1" ht="6.95" customHeight="1">
      <c r="B31" s="71"/>
      <c r="D31" s="151"/>
      <c r="E31" s="151"/>
      <c r="F31" s="151"/>
      <c r="G31" s="151"/>
      <c r="H31" s="151"/>
      <c r="I31" s="151"/>
      <c r="J31" s="151"/>
      <c r="K31" s="151"/>
      <c r="L31" s="71"/>
    </row>
    <row r="32" spans="2:12" s="123" customFormat="1" ht="14.45" customHeight="1">
      <c r="B32" s="71"/>
      <c r="F32" s="154" t="s">
        <v>36</v>
      </c>
      <c r="I32" s="154" t="s">
        <v>35</v>
      </c>
      <c r="J32" s="154" t="s">
        <v>37</v>
      </c>
      <c r="L32" s="71"/>
    </row>
    <row r="33" spans="2:12" s="123" customFormat="1" ht="14.45" customHeight="1">
      <c r="B33" s="71"/>
      <c r="D33" s="155" t="s">
        <v>38</v>
      </c>
      <c r="E33" s="121" t="s">
        <v>39</v>
      </c>
      <c r="F33" s="156">
        <f>ROUND((SUM(BE142:BE254)),2)</f>
        <v>0</v>
      </c>
      <c r="I33" s="157">
        <v>0.21</v>
      </c>
      <c r="J33" s="156">
        <f>ROUND(((SUM(BE142:BE254))*I33),2)</f>
        <v>0</v>
      </c>
      <c r="L33" s="71"/>
    </row>
    <row r="34" spans="2:12" s="123" customFormat="1" ht="14.45" customHeight="1">
      <c r="B34" s="71"/>
      <c r="E34" s="121" t="s">
        <v>40</v>
      </c>
      <c r="F34" s="156">
        <f>ROUND((SUM(BF142:BF254)),2)</f>
        <v>0</v>
      </c>
      <c r="I34" s="157">
        <v>0.15</v>
      </c>
      <c r="J34" s="156">
        <f>ROUND(((SUM(BF142:BF254))*I34),2)</f>
        <v>0</v>
      </c>
      <c r="L34" s="71"/>
    </row>
    <row r="35" spans="2:12" s="123" customFormat="1" ht="14.45" customHeight="1" hidden="1">
      <c r="B35" s="71"/>
      <c r="E35" s="121" t="s">
        <v>41</v>
      </c>
      <c r="F35" s="156">
        <f>ROUND((SUM(BG142:BG254)),2)</f>
        <v>0</v>
      </c>
      <c r="I35" s="157">
        <v>0.21</v>
      </c>
      <c r="J35" s="156">
        <f>0</f>
        <v>0</v>
      </c>
      <c r="L35" s="71"/>
    </row>
    <row r="36" spans="2:12" s="123" customFormat="1" ht="14.45" customHeight="1" hidden="1">
      <c r="B36" s="71"/>
      <c r="E36" s="121" t="s">
        <v>42</v>
      </c>
      <c r="F36" s="156">
        <f>ROUND((SUM(BH142:BH254)),2)</f>
        <v>0</v>
      </c>
      <c r="I36" s="157">
        <v>0.15</v>
      </c>
      <c r="J36" s="156">
        <f>0</f>
        <v>0</v>
      </c>
      <c r="L36" s="71"/>
    </row>
    <row r="37" spans="2:12" s="123" customFormat="1" ht="14.45" customHeight="1" hidden="1">
      <c r="B37" s="71"/>
      <c r="E37" s="121" t="s">
        <v>43</v>
      </c>
      <c r="F37" s="156">
        <f>ROUND((SUM(BI142:BI254)),2)</f>
        <v>0</v>
      </c>
      <c r="I37" s="157">
        <v>0</v>
      </c>
      <c r="J37" s="156">
        <f>0</f>
        <v>0</v>
      </c>
      <c r="L37" s="71"/>
    </row>
    <row r="38" spans="2:12" s="123" customFormat="1" ht="6.95" customHeight="1">
      <c r="B38" s="71"/>
      <c r="L38" s="71"/>
    </row>
    <row r="39" spans="2:12" s="123" customFormat="1" ht="25.35" customHeight="1">
      <c r="B39" s="71"/>
      <c r="C39" s="158"/>
      <c r="D39" s="159" t="s">
        <v>44</v>
      </c>
      <c r="E39" s="160"/>
      <c r="F39" s="160"/>
      <c r="G39" s="161" t="s">
        <v>45</v>
      </c>
      <c r="H39" s="162" t="s">
        <v>46</v>
      </c>
      <c r="I39" s="160"/>
      <c r="J39" s="163">
        <f>SUM(J30:J37)</f>
        <v>0</v>
      </c>
      <c r="K39" s="164"/>
      <c r="L39" s="71"/>
    </row>
    <row r="40" spans="2:12" s="123" customFormat="1" ht="14.45" customHeight="1">
      <c r="B40" s="71"/>
      <c r="L40" s="71"/>
    </row>
    <row r="41" spans="2:12" ht="14.45" customHeight="1">
      <c r="B41" s="114"/>
      <c r="L41" s="114"/>
    </row>
    <row r="42" spans="2:12" ht="14.45" customHeight="1">
      <c r="B42" s="114"/>
      <c r="L42" s="114"/>
    </row>
    <row r="43" spans="2:12" ht="14.45" customHeight="1">
      <c r="B43" s="114"/>
      <c r="L43" s="114"/>
    </row>
    <row r="44" spans="2:12" ht="14.45" customHeight="1">
      <c r="B44" s="114"/>
      <c r="L44" s="114"/>
    </row>
    <row r="45" spans="2:12" ht="14.45" customHeight="1">
      <c r="B45" s="114"/>
      <c r="L45" s="114"/>
    </row>
    <row r="46" spans="2:12" ht="14.45" customHeight="1">
      <c r="B46" s="114"/>
      <c r="L46" s="114"/>
    </row>
    <row r="47" spans="2:12" ht="14.45" customHeight="1">
      <c r="B47" s="114"/>
      <c r="L47" s="114"/>
    </row>
    <row r="48" spans="2:12" ht="14.45" customHeight="1">
      <c r="B48" s="114"/>
      <c r="L48" s="114"/>
    </row>
    <row r="49" spans="2:12" ht="14.45" customHeight="1">
      <c r="B49" s="114"/>
      <c r="L49" s="114"/>
    </row>
    <row r="50" spans="2:12" s="123" customFormat="1" ht="14.45" customHeight="1">
      <c r="B50" s="71"/>
      <c r="D50" s="165" t="s">
        <v>47</v>
      </c>
      <c r="E50" s="166"/>
      <c r="F50" s="166"/>
      <c r="G50" s="165" t="s">
        <v>48</v>
      </c>
      <c r="H50" s="166"/>
      <c r="I50" s="166"/>
      <c r="J50" s="166"/>
      <c r="K50" s="166"/>
      <c r="L50" s="71"/>
    </row>
    <row r="51" spans="2:12" ht="12">
      <c r="B51" s="114"/>
      <c r="L51" s="114"/>
    </row>
    <row r="52" spans="2:12" ht="12">
      <c r="B52" s="114"/>
      <c r="L52" s="114"/>
    </row>
    <row r="53" spans="2:12" ht="12">
      <c r="B53" s="114"/>
      <c r="L53" s="114"/>
    </row>
    <row r="54" spans="2:12" ht="12">
      <c r="B54" s="114"/>
      <c r="L54" s="114"/>
    </row>
    <row r="55" spans="2:12" ht="12">
      <c r="B55" s="114"/>
      <c r="L55" s="114"/>
    </row>
    <row r="56" spans="2:12" ht="12">
      <c r="B56" s="114"/>
      <c r="L56" s="114"/>
    </row>
    <row r="57" spans="2:12" ht="12">
      <c r="B57" s="114"/>
      <c r="L57" s="114"/>
    </row>
    <row r="58" spans="2:12" ht="12">
      <c r="B58" s="114"/>
      <c r="L58" s="114"/>
    </row>
    <row r="59" spans="2:12" ht="12">
      <c r="B59" s="114"/>
      <c r="L59" s="114"/>
    </row>
    <row r="60" spans="2:12" ht="12">
      <c r="B60" s="114"/>
      <c r="L60" s="114"/>
    </row>
    <row r="61" spans="2:12" s="123" customFormat="1" ht="12.75">
      <c r="B61" s="71"/>
      <c r="D61" s="167" t="s">
        <v>49</v>
      </c>
      <c r="E61" s="168"/>
      <c r="F61" s="169" t="s">
        <v>50</v>
      </c>
      <c r="G61" s="167" t="s">
        <v>49</v>
      </c>
      <c r="H61" s="168"/>
      <c r="I61" s="168"/>
      <c r="J61" s="170" t="s">
        <v>50</v>
      </c>
      <c r="K61" s="168"/>
      <c r="L61" s="71"/>
    </row>
    <row r="62" spans="2:12" ht="12">
      <c r="B62" s="114"/>
      <c r="L62" s="114"/>
    </row>
    <row r="63" spans="2:12" ht="12">
      <c r="B63" s="114"/>
      <c r="L63" s="114"/>
    </row>
    <row r="64" spans="2:12" ht="12">
      <c r="B64" s="114"/>
      <c r="L64" s="114"/>
    </row>
    <row r="65" spans="2:12" s="123" customFormat="1" ht="12.75">
      <c r="B65" s="71"/>
      <c r="D65" s="165" t="s">
        <v>51</v>
      </c>
      <c r="E65" s="166"/>
      <c r="F65" s="166"/>
      <c r="G65" s="165" t="s">
        <v>52</v>
      </c>
      <c r="H65" s="166"/>
      <c r="I65" s="166"/>
      <c r="J65" s="166"/>
      <c r="K65" s="166"/>
      <c r="L65" s="71"/>
    </row>
    <row r="66" spans="2:12" ht="12">
      <c r="B66" s="114"/>
      <c r="L66" s="114"/>
    </row>
    <row r="67" spans="2:12" ht="12">
      <c r="B67" s="114"/>
      <c r="L67" s="114"/>
    </row>
    <row r="68" spans="2:12" ht="12">
      <c r="B68" s="114"/>
      <c r="L68" s="114"/>
    </row>
    <row r="69" spans="2:12" ht="12">
      <c r="B69" s="114"/>
      <c r="L69" s="114"/>
    </row>
    <row r="70" spans="2:12" ht="12">
      <c r="B70" s="114"/>
      <c r="L70" s="114"/>
    </row>
    <row r="71" spans="2:12" ht="12">
      <c r="B71" s="114"/>
      <c r="L71" s="114"/>
    </row>
    <row r="72" spans="2:12" ht="12">
      <c r="B72" s="114"/>
      <c r="L72" s="114"/>
    </row>
    <row r="73" spans="2:12" ht="12">
      <c r="B73" s="114"/>
      <c r="L73" s="114"/>
    </row>
    <row r="74" spans="2:12" ht="12">
      <c r="B74" s="114"/>
      <c r="L74" s="114"/>
    </row>
    <row r="75" spans="2:12" ht="12">
      <c r="B75" s="114"/>
      <c r="L75" s="114"/>
    </row>
    <row r="76" spans="2:12" s="123" customFormat="1" ht="12.75">
      <c r="B76" s="71"/>
      <c r="D76" s="167" t="s">
        <v>49</v>
      </c>
      <c r="E76" s="168"/>
      <c r="F76" s="169" t="s">
        <v>50</v>
      </c>
      <c r="G76" s="167" t="s">
        <v>49</v>
      </c>
      <c r="H76" s="168"/>
      <c r="I76" s="168"/>
      <c r="J76" s="170" t="s">
        <v>50</v>
      </c>
      <c r="K76" s="168"/>
      <c r="L76" s="71"/>
    </row>
    <row r="77" spans="2:12" s="123" customFormat="1" ht="14.45" customHeight="1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71"/>
    </row>
    <row r="81" spans="2:12" s="123" customFormat="1" ht="6.95" customHeight="1"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71"/>
    </row>
    <row r="82" spans="2:12" s="123" customFormat="1" ht="24.95" customHeight="1">
      <c r="B82" s="71"/>
      <c r="C82" s="115" t="s">
        <v>115</v>
      </c>
      <c r="L82" s="71"/>
    </row>
    <row r="83" spans="2:12" s="123" customFormat="1" ht="6.95" customHeight="1">
      <c r="B83" s="71"/>
      <c r="L83" s="71"/>
    </row>
    <row r="84" spans="2:12" s="123" customFormat="1" ht="12" customHeight="1">
      <c r="B84" s="71"/>
      <c r="C84" s="121" t="s">
        <v>14</v>
      </c>
      <c r="L84" s="71"/>
    </row>
    <row r="85" spans="2:12" s="123" customFormat="1" ht="39.75" customHeight="1">
      <c r="B85" s="71"/>
      <c r="E85" s="143" t="str">
        <f>E7</f>
        <v>STAVEBNÍ ÚPRAVY SOCIÁLNÍHO ZÁZEMÍ A ZÁZEMÍ ZAMĚSTNANCŮ V 1.PP OBJEKTU MŠ NA PĚŠINĚ 331, DĚČÍN IX</v>
      </c>
      <c r="F85" s="144"/>
      <c r="G85" s="144"/>
      <c r="H85" s="144"/>
      <c r="L85" s="71"/>
    </row>
    <row r="86" spans="2:12" s="123" customFormat="1" ht="12" customHeight="1">
      <c r="B86" s="71"/>
      <c r="C86" s="121" t="s">
        <v>105</v>
      </c>
      <c r="L86" s="71"/>
    </row>
    <row r="87" spans="2:12" s="123" customFormat="1" ht="16.5" customHeight="1">
      <c r="B87" s="71"/>
      <c r="E87" s="145" t="str">
        <f>E9</f>
        <v>EL - Elektrotechnická zařízení</v>
      </c>
      <c r="F87" s="146"/>
      <c r="G87" s="146"/>
      <c r="H87" s="146"/>
      <c r="L87" s="71"/>
    </row>
    <row r="88" spans="2:12" s="123" customFormat="1" ht="6.95" customHeight="1">
      <c r="B88" s="71"/>
      <c r="L88" s="71"/>
    </row>
    <row r="89" spans="2:12" s="123" customFormat="1" ht="12" customHeight="1">
      <c r="B89" s="71"/>
      <c r="C89" s="121" t="s">
        <v>18</v>
      </c>
      <c r="F89" s="147" t="str">
        <f>F12</f>
        <v>st.p.č. 927</v>
      </c>
      <c r="I89" s="121" t="s">
        <v>20</v>
      </c>
      <c r="J89" s="122" t="str">
        <f>IF(J12="","",J12)</f>
        <v>3. 11. 2023</v>
      </c>
      <c r="L89" s="71"/>
    </row>
    <row r="90" spans="2:12" s="123" customFormat="1" ht="6.95" customHeight="1">
      <c r="B90" s="71"/>
      <c r="L90" s="71"/>
    </row>
    <row r="91" spans="2:12" s="123" customFormat="1" ht="15.2" customHeight="1">
      <c r="B91" s="71"/>
      <c r="C91" s="121" t="s">
        <v>22</v>
      </c>
      <c r="F91" s="147" t="str">
        <f>E15</f>
        <v>Statutární město Děčín</v>
      </c>
      <c r="I91" s="121" t="s">
        <v>28</v>
      </c>
      <c r="J91" s="173" t="str">
        <f>E21</f>
        <v xml:space="preserve">NORDARCH s.r.o. </v>
      </c>
      <c r="L91" s="71"/>
    </row>
    <row r="92" spans="2:12" s="123" customFormat="1" ht="15.2" customHeight="1">
      <c r="B92" s="71"/>
      <c r="C92" s="121" t="s">
        <v>26</v>
      </c>
      <c r="F92" s="147" t="str">
        <f>IF(E18="","",E18)</f>
        <v xml:space="preserve"> </v>
      </c>
      <c r="I92" s="121" t="s">
        <v>31</v>
      </c>
      <c r="J92" s="173" t="str">
        <f>E24</f>
        <v>Ing. Jan Duben</v>
      </c>
      <c r="L92" s="71"/>
    </row>
    <row r="93" spans="2:12" s="123" customFormat="1" ht="10.35" customHeight="1">
      <c r="B93" s="71"/>
      <c r="L93" s="71"/>
    </row>
    <row r="94" spans="2:12" s="123" customFormat="1" ht="29.25" customHeight="1">
      <c r="B94" s="71"/>
      <c r="C94" s="174" t="s">
        <v>116</v>
      </c>
      <c r="D94" s="158"/>
      <c r="E94" s="158"/>
      <c r="F94" s="158"/>
      <c r="G94" s="158"/>
      <c r="H94" s="158"/>
      <c r="I94" s="158"/>
      <c r="J94" s="175" t="s">
        <v>117</v>
      </c>
      <c r="K94" s="158"/>
      <c r="L94" s="71"/>
    </row>
    <row r="95" spans="2:12" s="123" customFormat="1" ht="10.35" customHeight="1">
      <c r="B95" s="71"/>
      <c r="L95" s="71"/>
    </row>
    <row r="96" spans="2:47" s="123" customFormat="1" ht="22.9" customHeight="1">
      <c r="B96" s="71"/>
      <c r="C96" s="176" t="s">
        <v>118</v>
      </c>
      <c r="J96" s="153">
        <f>J142</f>
        <v>0</v>
      </c>
      <c r="L96" s="71"/>
      <c r="AU96" s="132" t="s">
        <v>119</v>
      </c>
    </row>
    <row r="97" spans="2:12" s="178" customFormat="1" ht="24.95" customHeight="1">
      <c r="B97" s="177"/>
      <c r="D97" s="179" t="s">
        <v>535</v>
      </c>
      <c r="E97" s="180"/>
      <c r="F97" s="180"/>
      <c r="G97" s="180"/>
      <c r="H97" s="180"/>
      <c r="I97" s="180"/>
      <c r="J97" s="181">
        <f>J143</f>
        <v>0</v>
      </c>
      <c r="L97" s="177"/>
    </row>
    <row r="98" spans="2:12" s="183" customFormat="1" ht="19.9" customHeight="1">
      <c r="B98" s="182"/>
      <c r="D98" s="184" t="s">
        <v>536</v>
      </c>
      <c r="E98" s="185"/>
      <c r="F98" s="185"/>
      <c r="G98" s="185"/>
      <c r="H98" s="185"/>
      <c r="I98" s="185"/>
      <c r="J98" s="186">
        <f>J144</f>
        <v>0</v>
      </c>
      <c r="L98" s="182"/>
    </row>
    <row r="99" spans="2:12" s="183" customFormat="1" ht="14.85" customHeight="1">
      <c r="B99" s="182"/>
      <c r="D99" s="184" t="s">
        <v>537</v>
      </c>
      <c r="E99" s="185"/>
      <c r="F99" s="185"/>
      <c r="G99" s="185"/>
      <c r="H99" s="185"/>
      <c r="I99" s="185"/>
      <c r="J99" s="186">
        <f>J145</f>
        <v>0</v>
      </c>
      <c r="L99" s="182"/>
    </row>
    <row r="100" spans="2:12" s="183" customFormat="1" ht="14.85" customHeight="1">
      <c r="B100" s="182"/>
      <c r="D100" s="184" t="s">
        <v>538</v>
      </c>
      <c r="E100" s="185"/>
      <c r="F100" s="185"/>
      <c r="G100" s="185"/>
      <c r="H100" s="185"/>
      <c r="I100" s="185"/>
      <c r="J100" s="186">
        <f>J147</f>
        <v>0</v>
      </c>
      <c r="L100" s="182"/>
    </row>
    <row r="101" spans="2:12" s="178" customFormat="1" ht="24.95" customHeight="1">
      <c r="B101" s="177"/>
      <c r="D101" s="179" t="s">
        <v>120</v>
      </c>
      <c r="E101" s="180"/>
      <c r="F101" s="180"/>
      <c r="G101" s="180"/>
      <c r="H101" s="180"/>
      <c r="I101" s="180"/>
      <c r="J101" s="181">
        <f>J151</f>
        <v>0</v>
      </c>
      <c r="L101" s="177"/>
    </row>
    <row r="102" spans="2:12" s="183" customFormat="1" ht="19.9" customHeight="1">
      <c r="B102" s="182"/>
      <c r="D102" s="184" t="s">
        <v>539</v>
      </c>
      <c r="E102" s="185"/>
      <c r="F102" s="185"/>
      <c r="G102" s="185"/>
      <c r="H102" s="185"/>
      <c r="I102" s="185"/>
      <c r="J102" s="186">
        <f>J152</f>
        <v>0</v>
      </c>
      <c r="L102" s="182"/>
    </row>
    <row r="103" spans="2:12" s="183" customFormat="1" ht="14.85" customHeight="1">
      <c r="B103" s="182"/>
      <c r="D103" s="184" t="s">
        <v>540</v>
      </c>
      <c r="E103" s="185"/>
      <c r="F103" s="185"/>
      <c r="G103" s="185"/>
      <c r="H103" s="185"/>
      <c r="I103" s="185"/>
      <c r="J103" s="186">
        <f>J153</f>
        <v>0</v>
      </c>
      <c r="L103" s="182"/>
    </row>
    <row r="104" spans="2:12" s="183" customFormat="1" ht="19.9" customHeight="1">
      <c r="B104" s="182"/>
      <c r="D104" s="184" t="s">
        <v>541</v>
      </c>
      <c r="E104" s="185"/>
      <c r="F104" s="185"/>
      <c r="G104" s="185"/>
      <c r="H104" s="185"/>
      <c r="I104" s="185"/>
      <c r="J104" s="186">
        <f>J162</f>
        <v>0</v>
      </c>
      <c r="L104" s="182"/>
    </row>
    <row r="105" spans="2:12" s="183" customFormat="1" ht="14.85" customHeight="1">
      <c r="B105" s="182"/>
      <c r="D105" s="184" t="s">
        <v>542</v>
      </c>
      <c r="E105" s="185"/>
      <c r="F105" s="185"/>
      <c r="G105" s="185"/>
      <c r="H105" s="185"/>
      <c r="I105" s="185"/>
      <c r="J105" s="186">
        <f>J163</f>
        <v>0</v>
      </c>
      <c r="L105" s="182"/>
    </row>
    <row r="106" spans="2:12" s="178" customFormat="1" ht="24.95" customHeight="1">
      <c r="B106" s="177"/>
      <c r="D106" s="179" t="s">
        <v>127</v>
      </c>
      <c r="E106" s="180"/>
      <c r="F106" s="180"/>
      <c r="G106" s="180"/>
      <c r="H106" s="180"/>
      <c r="I106" s="180"/>
      <c r="J106" s="181">
        <f>J168</f>
        <v>0</v>
      </c>
      <c r="L106" s="177"/>
    </row>
    <row r="107" spans="2:12" s="183" customFormat="1" ht="19.9" customHeight="1">
      <c r="B107" s="182"/>
      <c r="D107" s="184" t="s">
        <v>543</v>
      </c>
      <c r="E107" s="185"/>
      <c r="F107" s="185"/>
      <c r="G107" s="185"/>
      <c r="H107" s="185"/>
      <c r="I107" s="185"/>
      <c r="J107" s="186">
        <f>J169</f>
        <v>0</v>
      </c>
      <c r="L107" s="182"/>
    </row>
    <row r="108" spans="2:12" s="183" customFormat="1" ht="14.85" customHeight="1">
      <c r="B108" s="182"/>
      <c r="D108" s="184" t="s">
        <v>544</v>
      </c>
      <c r="E108" s="185"/>
      <c r="F108" s="185"/>
      <c r="G108" s="185"/>
      <c r="H108" s="185"/>
      <c r="I108" s="185"/>
      <c r="J108" s="186">
        <f>J170</f>
        <v>0</v>
      </c>
      <c r="L108" s="182"/>
    </row>
    <row r="109" spans="2:12" s="183" customFormat="1" ht="14.85" customHeight="1">
      <c r="B109" s="182"/>
      <c r="D109" s="184" t="s">
        <v>545</v>
      </c>
      <c r="E109" s="185"/>
      <c r="F109" s="185"/>
      <c r="G109" s="185"/>
      <c r="H109" s="185"/>
      <c r="I109" s="185"/>
      <c r="J109" s="186">
        <f>J172</f>
        <v>0</v>
      </c>
      <c r="L109" s="182"/>
    </row>
    <row r="110" spans="2:12" s="183" customFormat="1" ht="14.85" customHeight="1">
      <c r="B110" s="182"/>
      <c r="D110" s="184" t="s">
        <v>546</v>
      </c>
      <c r="E110" s="185"/>
      <c r="F110" s="185"/>
      <c r="G110" s="185"/>
      <c r="H110" s="185"/>
      <c r="I110" s="185"/>
      <c r="J110" s="186">
        <f>J177</f>
        <v>0</v>
      </c>
      <c r="L110" s="182"/>
    </row>
    <row r="111" spans="2:12" s="183" customFormat="1" ht="14.85" customHeight="1">
      <c r="B111" s="182"/>
      <c r="D111" s="184" t="s">
        <v>547</v>
      </c>
      <c r="E111" s="185"/>
      <c r="F111" s="185"/>
      <c r="G111" s="185"/>
      <c r="H111" s="185"/>
      <c r="I111" s="185"/>
      <c r="J111" s="186">
        <f>J190</f>
        <v>0</v>
      </c>
      <c r="L111" s="182"/>
    </row>
    <row r="112" spans="2:12" s="183" customFormat="1" ht="14.85" customHeight="1">
      <c r="B112" s="182"/>
      <c r="D112" s="184" t="s">
        <v>548</v>
      </c>
      <c r="E112" s="185"/>
      <c r="F112" s="185"/>
      <c r="G112" s="185"/>
      <c r="H112" s="185"/>
      <c r="I112" s="185"/>
      <c r="J112" s="186">
        <f>J194</f>
        <v>0</v>
      </c>
      <c r="L112" s="182"/>
    </row>
    <row r="113" spans="2:12" s="183" customFormat="1" ht="14.85" customHeight="1">
      <c r="B113" s="182"/>
      <c r="D113" s="184" t="s">
        <v>549</v>
      </c>
      <c r="E113" s="185"/>
      <c r="F113" s="185"/>
      <c r="G113" s="185"/>
      <c r="H113" s="185"/>
      <c r="I113" s="185"/>
      <c r="J113" s="186">
        <f>J198</f>
        <v>0</v>
      </c>
      <c r="L113" s="182"/>
    </row>
    <row r="114" spans="2:12" s="183" customFormat="1" ht="14.85" customHeight="1">
      <c r="B114" s="182"/>
      <c r="D114" s="184" t="s">
        <v>550</v>
      </c>
      <c r="E114" s="185"/>
      <c r="F114" s="185"/>
      <c r="G114" s="185"/>
      <c r="H114" s="185"/>
      <c r="I114" s="185"/>
      <c r="J114" s="186">
        <f>J213</f>
        <v>0</v>
      </c>
      <c r="L114" s="182"/>
    </row>
    <row r="115" spans="2:12" s="183" customFormat="1" ht="14.85" customHeight="1">
      <c r="B115" s="182"/>
      <c r="D115" s="184" t="s">
        <v>551</v>
      </c>
      <c r="E115" s="185"/>
      <c r="F115" s="185"/>
      <c r="G115" s="185"/>
      <c r="H115" s="185"/>
      <c r="I115" s="185"/>
      <c r="J115" s="186">
        <f>J220</f>
        <v>0</v>
      </c>
      <c r="L115" s="182"/>
    </row>
    <row r="116" spans="2:12" s="183" customFormat="1" ht="19.9" customHeight="1">
      <c r="B116" s="182"/>
      <c r="D116" s="184" t="s">
        <v>552</v>
      </c>
      <c r="E116" s="185"/>
      <c r="F116" s="185"/>
      <c r="G116" s="185"/>
      <c r="H116" s="185"/>
      <c r="I116" s="185"/>
      <c r="J116" s="186">
        <f>J223</f>
        <v>0</v>
      </c>
      <c r="L116" s="182"/>
    </row>
    <row r="117" spans="2:12" s="183" customFormat="1" ht="14.85" customHeight="1">
      <c r="B117" s="182"/>
      <c r="D117" s="184" t="s">
        <v>544</v>
      </c>
      <c r="E117" s="185"/>
      <c r="F117" s="185"/>
      <c r="G117" s="185"/>
      <c r="H117" s="185"/>
      <c r="I117" s="185"/>
      <c r="J117" s="186">
        <f>J224</f>
        <v>0</v>
      </c>
      <c r="L117" s="182"/>
    </row>
    <row r="118" spans="2:12" s="183" customFormat="1" ht="14.85" customHeight="1">
      <c r="B118" s="182"/>
      <c r="D118" s="184" t="s">
        <v>553</v>
      </c>
      <c r="E118" s="185"/>
      <c r="F118" s="185"/>
      <c r="G118" s="185"/>
      <c r="H118" s="185"/>
      <c r="I118" s="185"/>
      <c r="J118" s="186">
        <f>J226</f>
        <v>0</v>
      </c>
      <c r="L118" s="182"/>
    </row>
    <row r="119" spans="2:12" s="183" customFormat="1" ht="14.85" customHeight="1">
      <c r="B119" s="182"/>
      <c r="D119" s="184" t="s">
        <v>547</v>
      </c>
      <c r="E119" s="185"/>
      <c r="F119" s="185"/>
      <c r="G119" s="185"/>
      <c r="H119" s="185"/>
      <c r="I119" s="185"/>
      <c r="J119" s="186">
        <f>J232</f>
        <v>0</v>
      </c>
      <c r="L119" s="182"/>
    </row>
    <row r="120" spans="2:12" s="183" customFormat="1" ht="14.85" customHeight="1">
      <c r="B120" s="182"/>
      <c r="D120" s="184" t="s">
        <v>548</v>
      </c>
      <c r="E120" s="185"/>
      <c r="F120" s="185"/>
      <c r="G120" s="185"/>
      <c r="H120" s="185"/>
      <c r="I120" s="185"/>
      <c r="J120" s="186">
        <f>J236</f>
        <v>0</v>
      </c>
      <c r="L120" s="182"/>
    </row>
    <row r="121" spans="2:12" s="183" customFormat="1" ht="14.85" customHeight="1">
      <c r="B121" s="182"/>
      <c r="D121" s="184" t="s">
        <v>554</v>
      </c>
      <c r="E121" s="185"/>
      <c r="F121" s="185"/>
      <c r="G121" s="185"/>
      <c r="H121" s="185"/>
      <c r="I121" s="185"/>
      <c r="J121" s="186">
        <f>J240</f>
        <v>0</v>
      </c>
      <c r="L121" s="182"/>
    </row>
    <row r="122" spans="2:12" s="183" customFormat="1" ht="14.85" customHeight="1">
      <c r="B122" s="182"/>
      <c r="D122" s="184" t="s">
        <v>555</v>
      </c>
      <c r="E122" s="185"/>
      <c r="F122" s="185"/>
      <c r="G122" s="185"/>
      <c r="H122" s="185"/>
      <c r="I122" s="185"/>
      <c r="J122" s="186">
        <f>J252</f>
        <v>0</v>
      </c>
      <c r="L122" s="182"/>
    </row>
    <row r="123" spans="2:12" s="123" customFormat="1" ht="21.75" customHeight="1">
      <c r="B123" s="71"/>
      <c r="L123" s="71"/>
    </row>
    <row r="124" spans="2:12" s="123" customFormat="1" ht="6.95" customHeight="1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71"/>
    </row>
    <row r="128" spans="2:12" s="123" customFormat="1" ht="6.95" customHeight="1">
      <c r="B128" s="171"/>
      <c r="C128" s="172"/>
      <c r="D128" s="172"/>
      <c r="E128" s="172"/>
      <c r="F128" s="172"/>
      <c r="G128" s="172"/>
      <c r="H128" s="172"/>
      <c r="I128" s="172"/>
      <c r="J128" s="172"/>
      <c r="K128" s="172"/>
      <c r="L128" s="71"/>
    </row>
    <row r="129" spans="2:12" s="123" customFormat="1" ht="24.95" customHeight="1">
      <c r="B129" s="71"/>
      <c r="C129" s="115" t="s">
        <v>139</v>
      </c>
      <c r="L129" s="71"/>
    </row>
    <row r="130" spans="2:12" s="123" customFormat="1" ht="6.95" customHeight="1">
      <c r="B130" s="71"/>
      <c r="L130" s="71"/>
    </row>
    <row r="131" spans="2:12" s="123" customFormat="1" ht="12" customHeight="1">
      <c r="B131" s="71"/>
      <c r="C131" s="121" t="s">
        <v>14</v>
      </c>
      <c r="L131" s="71"/>
    </row>
    <row r="132" spans="2:12" s="123" customFormat="1" ht="39.75" customHeight="1">
      <c r="B132" s="71"/>
      <c r="E132" s="143" t="str">
        <f>E7</f>
        <v>STAVEBNÍ ÚPRAVY SOCIÁLNÍHO ZÁZEMÍ A ZÁZEMÍ ZAMĚSTNANCŮ V 1.PP OBJEKTU MŠ NA PĚŠINĚ 331, DĚČÍN IX</v>
      </c>
      <c r="F132" s="144"/>
      <c r="G132" s="144"/>
      <c r="H132" s="144"/>
      <c r="L132" s="71"/>
    </row>
    <row r="133" spans="2:12" s="123" customFormat="1" ht="12" customHeight="1">
      <c r="B133" s="71"/>
      <c r="C133" s="121" t="s">
        <v>105</v>
      </c>
      <c r="L133" s="71"/>
    </row>
    <row r="134" spans="2:12" s="123" customFormat="1" ht="16.5" customHeight="1">
      <c r="B134" s="71"/>
      <c r="E134" s="145" t="str">
        <f>E9</f>
        <v>EL - Elektrotechnická zařízení</v>
      </c>
      <c r="F134" s="146"/>
      <c r="G134" s="146"/>
      <c r="H134" s="146"/>
      <c r="L134" s="71"/>
    </row>
    <row r="135" spans="2:12" s="123" customFormat="1" ht="6.95" customHeight="1">
      <c r="B135" s="71"/>
      <c r="L135" s="71"/>
    </row>
    <row r="136" spans="2:12" s="123" customFormat="1" ht="12" customHeight="1">
      <c r="B136" s="71"/>
      <c r="C136" s="121" t="s">
        <v>18</v>
      </c>
      <c r="F136" s="147" t="str">
        <f>F12</f>
        <v>st.p.č. 927</v>
      </c>
      <c r="I136" s="121" t="s">
        <v>20</v>
      </c>
      <c r="J136" s="122" t="str">
        <f>IF(J12="","",J12)</f>
        <v>3. 11. 2023</v>
      </c>
      <c r="L136" s="71"/>
    </row>
    <row r="137" spans="2:12" s="123" customFormat="1" ht="6.95" customHeight="1">
      <c r="B137" s="71"/>
      <c r="L137" s="71"/>
    </row>
    <row r="138" spans="2:12" s="123" customFormat="1" ht="15.2" customHeight="1">
      <c r="B138" s="71"/>
      <c r="C138" s="121" t="s">
        <v>22</v>
      </c>
      <c r="F138" s="147" t="str">
        <f>E15</f>
        <v>Statutární město Děčín</v>
      </c>
      <c r="I138" s="121" t="s">
        <v>28</v>
      </c>
      <c r="J138" s="173" t="str">
        <f>E21</f>
        <v xml:space="preserve">NORDARCH s.r.o. </v>
      </c>
      <c r="L138" s="71"/>
    </row>
    <row r="139" spans="2:12" s="123" customFormat="1" ht="15.2" customHeight="1">
      <c r="B139" s="71"/>
      <c r="C139" s="121" t="s">
        <v>26</v>
      </c>
      <c r="F139" s="147" t="str">
        <f>IF(E18="","",E18)</f>
        <v xml:space="preserve"> </v>
      </c>
      <c r="I139" s="121" t="s">
        <v>31</v>
      </c>
      <c r="J139" s="173" t="str">
        <f>E24</f>
        <v>Ing. Jan Duben</v>
      </c>
      <c r="L139" s="71"/>
    </row>
    <row r="140" spans="2:12" s="123" customFormat="1" ht="10.35" customHeight="1">
      <c r="B140" s="71"/>
      <c r="L140" s="71"/>
    </row>
    <row r="141" spans="2:20" s="128" customFormat="1" ht="29.25" customHeight="1">
      <c r="B141" s="124"/>
      <c r="C141" s="125" t="s">
        <v>140</v>
      </c>
      <c r="D141" s="126" t="s">
        <v>59</v>
      </c>
      <c r="E141" s="126" t="s">
        <v>55</v>
      </c>
      <c r="F141" s="126" t="s">
        <v>56</v>
      </c>
      <c r="G141" s="126" t="s">
        <v>141</v>
      </c>
      <c r="H141" s="126" t="s">
        <v>142</v>
      </c>
      <c r="I141" s="126" t="s">
        <v>143</v>
      </c>
      <c r="J141" s="127" t="s">
        <v>117</v>
      </c>
      <c r="K141" s="187" t="s">
        <v>144</v>
      </c>
      <c r="L141" s="124"/>
      <c r="M141" s="188" t="s">
        <v>1</v>
      </c>
      <c r="N141" s="189" t="s">
        <v>38</v>
      </c>
      <c r="O141" s="189" t="s">
        <v>145</v>
      </c>
      <c r="P141" s="189" t="s">
        <v>146</v>
      </c>
      <c r="Q141" s="189" t="s">
        <v>147</v>
      </c>
      <c r="R141" s="189" t="s">
        <v>148</v>
      </c>
      <c r="S141" s="189" t="s">
        <v>149</v>
      </c>
      <c r="T141" s="190" t="s">
        <v>150</v>
      </c>
    </row>
    <row r="142" spans="2:63" s="123" customFormat="1" ht="22.9" customHeight="1">
      <c r="B142" s="71"/>
      <c r="C142" s="191" t="s">
        <v>151</v>
      </c>
      <c r="J142" s="192">
        <f>BK142</f>
        <v>0</v>
      </c>
      <c r="L142" s="71"/>
      <c r="M142" s="193"/>
      <c r="N142" s="151"/>
      <c r="O142" s="151"/>
      <c r="P142" s="194">
        <f>P143+P151+P168</f>
        <v>0</v>
      </c>
      <c r="Q142" s="151"/>
      <c r="R142" s="194">
        <f>R143+R151+R168</f>
        <v>0</v>
      </c>
      <c r="S142" s="151"/>
      <c r="T142" s="195">
        <f>T143+T151+T168</f>
        <v>0</v>
      </c>
      <c r="AT142" s="132" t="s">
        <v>73</v>
      </c>
      <c r="AU142" s="132" t="s">
        <v>119</v>
      </c>
      <c r="BK142" s="196">
        <f>BK143+BK151+BK168</f>
        <v>0</v>
      </c>
    </row>
    <row r="143" spans="2:63" s="198" customFormat="1" ht="25.9" customHeight="1">
      <c r="B143" s="197"/>
      <c r="D143" s="199" t="s">
        <v>73</v>
      </c>
      <c r="E143" s="200" t="s">
        <v>556</v>
      </c>
      <c r="F143" s="200" t="s">
        <v>557</v>
      </c>
      <c r="J143" s="201">
        <f>BK143</f>
        <v>0</v>
      </c>
      <c r="L143" s="197"/>
      <c r="M143" s="202"/>
      <c r="P143" s="203">
        <f>P144</f>
        <v>0</v>
      </c>
      <c r="R143" s="203">
        <f>R144</f>
        <v>0</v>
      </c>
      <c r="T143" s="204">
        <f>T144</f>
        <v>0</v>
      </c>
      <c r="AR143" s="199" t="s">
        <v>82</v>
      </c>
      <c r="AT143" s="205" t="s">
        <v>73</v>
      </c>
      <c r="AU143" s="205" t="s">
        <v>74</v>
      </c>
      <c r="AY143" s="199" t="s">
        <v>154</v>
      </c>
      <c r="BK143" s="206">
        <f>BK144</f>
        <v>0</v>
      </c>
    </row>
    <row r="144" spans="2:63" s="198" customFormat="1" ht="22.9" customHeight="1">
      <c r="B144" s="197"/>
      <c r="D144" s="199" t="s">
        <v>73</v>
      </c>
      <c r="E144" s="207" t="s">
        <v>558</v>
      </c>
      <c r="F144" s="207" t="s">
        <v>559</v>
      </c>
      <c r="J144" s="208">
        <f>BK144</f>
        <v>0</v>
      </c>
      <c r="L144" s="197"/>
      <c r="M144" s="202"/>
      <c r="P144" s="203">
        <f>P145+P147</f>
        <v>0</v>
      </c>
      <c r="R144" s="203">
        <f>R145+R147</f>
        <v>0</v>
      </c>
      <c r="T144" s="204">
        <f>T145+T147</f>
        <v>0</v>
      </c>
      <c r="AR144" s="199" t="s">
        <v>160</v>
      </c>
      <c r="AT144" s="205" t="s">
        <v>73</v>
      </c>
      <c r="AU144" s="205" t="s">
        <v>82</v>
      </c>
      <c r="AY144" s="199" t="s">
        <v>154</v>
      </c>
      <c r="BK144" s="206">
        <f>BK145+BK147</f>
        <v>0</v>
      </c>
    </row>
    <row r="145" spans="2:63" s="198" customFormat="1" ht="20.85" customHeight="1">
      <c r="B145" s="197"/>
      <c r="D145" s="199" t="s">
        <v>73</v>
      </c>
      <c r="E145" s="207" t="s">
        <v>560</v>
      </c>
      <c r="F145" s="207" t="s">
        <v>561</v>
      </c>
      <c r="J145" s="208">
        <f>BK145</f>
        <v>0</v>
      </c>
      <c r="L145" s="197"/>
      <c r="M145" s="202"/>
      <c r="P145" s="203">
        <f>P146</f>
        <v>0</v>
      </c>
      <c r="R145" s="203">
        <f>R146</f>
        <v>0</v>
      </c>
      <c r="T145" s="204">
        <f>T146</f>
        <v>0</v>
      </c>
      <c r="AR145" s="199" t="s">
        <v>82</v>
      </c>
      <c r="AT145" s="205" t="s">
        <v>73</v>
      </c>
      <c r="AU145" s="205" t="s">
        <v>84</v>
      </c>
      <c r="AY145" s="199" t="s">
        <v>154</v>
      </c>
      <c r="BK145" s="206">
        <f>BK146</f>
        <v>0</v>
      </c>
    </row>
    <row r="146" spans="2:65" s="123" customFormat="1" ht="24.2" customHeight="1">
      <c r="B146" s="71"/>
      <c r="C146" s="227" t="s">
        <v>82</v>
      </c>
      <c r="D146" s="227" t="s">
        <v>156</v>
      </c>
      <c r="E146" s="228" t="s">
        <v>562</v>
      </c>
      <c r="F146" s="229" t="s">
        <v>563</v>
      </c>
      <c r="G146" s="230" t="s">
        <v>564</v>
      </c>
      <c r="H146" s="231">
        <v>12</v>
      </c>
      <c r="I146" s="73"/>
      <c r="J146" s="73">
        <f>ROUND(I146*H146,2)</f>
        <v>0</v>
      </c>
      <c r="K146" s="74"/>
      <c r="L146" s="71"/>
      <c r="M146" s="209" t="s">
        <v>1</v>
      </c>
      <c r="N146" s="210" t="s">
        <v>39</v>
      </c>
      <c r="O146" s="211">
        <v>0</v>
      </c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AR146" s="213" t="s">
        <v>160</v>
      </c>
      <c r="AT146" s="213" t="s">
        <v>156</v>
      </c>
      <c r="AU146" s="213" t="s">
        <v>171</v>
      </c>
      <c r="AY146" s="132" t="s">
        <v>154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32" t="s">
        <v>82</v>
      </c>
      <c r="BK146" s="214">
        <f>ROUND(I146*H146,2)</f>
        <v>0</v>
      </c>
      <c r="BL146" s="132" t="s">
        <v>160</v>
      </c>
      <c r="BM146" s="213" t="s">
        <v>84</v>
      </c>
    </row>
    <row r="147" spans="2:63" s="198" customFormat="1" ht="20.85" customHeight="1">
      <c r="B147" s="197"/>
      <c r="C147" s="225"/>
      <c r="D147" s="223" t="s">
        <v>73</v>
      </c>
      <c r="E147" s="226" t="s">
        <v>565</v>
      </c>
      <c r="F147" s="226" t="s">
        <v>566</v>
      </c>
      <c r="G147" s="225"/>
      <c r="H147" s="225"/>
      <c r="J147" s="208">
        <f>BK147</f>
        <v>0</v>
      </c>
      <c r="L147" s="197"/>
      <c r="M147" s="202"/>
      <c r="P147" s="203">
        <f>SUM(P148:P150)</f>
        <v>0</v>
      </c>
      <c r="R147" s="203">
        <f>SUM(R148:R150)</f>
        <v>0</v>
      </c>
      <c r="T147" s="204">
        <f>SUM(T148:T150)</f>
        <v>0</v>
      </c>
      <c r="AR147" s="199" t="s">
        <v>82</v>
      </c>
      <c r="AT147" s="205" t="s">
        <v>73</v>
      </c>
      <c r="AU147" s="205" t="s">
        <v>84</v>
      </c>
      <c r="AY147" s="199" t="s">
        <v>154</v>
      </c>
      <c r="BK147" s="206">
        <f>SUM(BK148:BK150)</f>
        <v>0</v>
      </c>
    </row>
    <row r="148" spans="2:65" s="123" customFormat="1" ht="24.2" customHeight="1">
      <c r="B148" s="71"/>
      <c r="C148" s="227" t="s">
        <v>84</v>
      </c>
      <c r="D148" s="227" t="s">
        <v>156</v>
      </c>
      <c r="E148" s="228" t="s">
        <v>567</v>
      </c>
      <c r="F148" s="229" t="s">
        <v>568</v>
      </c>
      <c r="G148" s="230" t="s">
        <v>564</v>
      </c>
      <c r="H148" s="231">
        <v>12</v>
      </c>
      <c r="I148" s="73"/>
      <c r="J148" s="73">
        <f>ROUND(I148*H148,2)</f>
        <v>0</v>
      </c>
      <c r="K148" s="74"/>
      <c r="L148" s="71"/>
      <c r="M148" s="209" t="s">
        <v>1</v>
      </c>
      <c r="N148" s="210" t="s">
        <v>39</v>
      </c>
      <c r="O148" s="211">
        <v>0</v>
      </c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213" t="s">
        <v>160</v>
      </c>
      <c r="AT148" s="213" t="s">
        <v>156</v>
      </c>
      <c r="AU148" s="213" t="s">
        <v>171</v>
      </c>
      <c r="AY148" s="132" t="s">
        <v>154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32" t="s">
        <v>82</v>
      </c>
      <c r="BK148" s="214">
        <f>ROUND(I148*H148,2)</f>
        <v>0</v>
      </c>
      <c r="BL148" s="132" t="s">
        <v>160</v>
      </c>
      <c r="BM148" s="213" t="s">
        <v>160</v>
      </c>
    </row>
    <row r="149" spans="2:65" s="123" customFormat="1" ht="24.2" customHeight="1">
      <c r="B149" s="71"/>
      <c r="C149" s="227" t="s">
        <v>171</v>
      </c>
      <c r="D149" s="227" t="s">
        <v>156</v>
      </c>
      <c r="E149" s="228" t="s">
        <v>569</v>
      </c>
      <c r="F149" s="229" t="s">
        <v>570</v>
      </c>
      <c r="G149" s="230" t="s">
        <v>564</v>
      </c>
      <c r="H149" s="231">
        <v>4</v>
      </c>
      <c r="I149" s="73"/>
      <c r="J149" s="73">
        <f>ROUND(I149*H149,2)</f>
        <v>0</v>
      </c>
      <c r="K149" s="74"/>
      <c r="L149" s="71"/>
      <c r="M149" s="209" t="s">
        <v>1</v>
      </c>
      <c r="N149" s="210" t="s">
        <v>39</v>
      </c>
      <c r="O149" s="211">
        <v>0</v>
      </c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13" t="s">
        <v>160</v>
      </c>
      <c r="AT149" s="213" t="s">
        <v>156</v>
      </c>
      <c r="AU149" s="213" t="s">
        <v>171</v>
      </c>
      <c r="AY149" s="132" t="s">
        <v>154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32" t="s">
        <v>82</v>
      </c>
      <c r="BK149" s="214">
        <f>ROUND(I149*H149,2)</f>
        <v>0</v>
      </c>
      <c r="BL149" s="132" t="s">
        <v>160</v>
      </c>
      <c r="BM149" s="213" t="s">
        <v>187</v>
      </c>
    </row>
    <row r="150" spans="2:65" s="123" customFormat="1" ht="24.2" customHeight="1">
      <c r="B150" s="71"/>
      <c r="C150" s="227" t="s">
        <v>160</v>
      </c>
      <c r="D150" s="227" t="s">
        <v>156</v>
      </c>
      <c r="E150" s="228" t="s">
        <v>571</v>
      </c>
      <c r="F150" s="229" t="s">
        <v>572</v>
      </c>
      <c r="G150" s="230" t="s">
        <v>564</v>
      </c>
      <c r="H150" s="231">
        <v>12</v>
      </c>
      <c r="I150" s="73"/>
      <c r="J150" s="73">
        <f>ROUND(I150*H150,2)</f>
        <v>0</v>
      </c>
      <c r="K150" s="74"/>
      <c r="L150" s="71"/>
      <c r="M150" s="209" t="s">
        <v>1</v>
      </c>
      <c r="N150" s="210" t="s">
        <v>39</v>
      </c>
      <c r="O150" s="211">
        <v>0</v>
      </c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213" t="s">
        <v>160</v>
      </c>
      <c r="AT150" s="213" t="s">
        <v>156</v>
      </c>
      <c r="AU150" s="213" t="s">
        <v>171</v>
      </c>
      <c r="AY150" s="132" t="s">
        <v>154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32" t="s">
        <v>82</v>
      </c>
      <c r="BK150" s="214">
        <f>ROUND(I150*H150,2)</f>
        <v>0</v>
      </c>
      <c r="BL150" s="132" t="s">
        <v>160</v>
      </c>
      <c r="BM150" s="213" t="s">
        <v>168</v>
      </c>
    </row>
    <row r="151" spans="2:63" s="198" customFormat="1" ht="25.9" customHeight="1">
      <c r="B151" s="197"/>
      <c r="C151" s="225"/>
      <c r="D151" s="223" t="s">
        <v>73</v>
      </c>
      <c r="E151" s="224" t="s">
        <v>152</v>
      </c>
      <c r="F151" s="224" t="s">
        <v>153</v>
      </c>
      <c r="G151" s="225"/>
      <c r="H151" s="225"/>
      <c r="J151" s="201">
        <f>BK151</f>
        <v>0</v>
      </c>
      <c r="L151" s="197"/>
      <c r="M151" s="202"/>
      <c r="P151" s="203">
        <f>P152+P162</f>
        <v>0</v>
      </c>
      <c r="R151" s="203">
        <f>R152+R162</f>
        <v>0</v>
      </c>
      <c r="T151" s="204">
        <f>T152+T162</f>
        <v>0</v>
      </c>
      <c r="AR151" s="199" t="s">
        <v>82</v>
      </c>
      <c r="AT151" s="205" t="s">
        <v>73</v>
      </c>
      <c r="AU151" s="205" t="s">
        <v>74</v>
      </c>
      <c r="AY151" s="199" t="s">
        <v>154</v>
      </c>
      <c r="BK151" s="206">
        <f>BK152+BK162</f>
        <v>0</v>
      </c>
    </row>
    <row r="152" spans="2:63" s="198" customFormat="1" ht="22.9" customHeight="1">
      <c r="B152" s="197"/>
      <c r="C152" s="225"/>
      <c r="D152" s="223" t="s">
        <v>73</v>
      </c>
      <c r="E152" s="226" t="s">
        <v>573</v>
      </c>
      <c r="F152" s="226" t="s">
        <v>574</v>
      </c>
      <c r="G152" s="225"/>
      <c r="H152" s="225"/>
      <c r="J152" s="208">
        <f>BK152</f>
        <v>0</v>
      </c>
      <c r="L152" s="197"/>
      <c r="M152" s="202"/>
      <c r="P152" s="203">
        <f>P153</f>
        <v>0</v>
      </c>
      <c r="R152" s="203">
        <f>R153</f>
        <v>0</v>
      </c>
      <c r="T152" s="204">
        <f>T153</f>
        <v>0</v>
      </c>
      <c r="AR152" s="199" t="s">
        <v>82</v>
      </c>
      <c r="AT152" s="205" t="s">
        <v>73</v>
      </c>
      <c r="AU152" s="205" t="s">
        <v>82</v>
      </c>
      <c r="AY152" s="199" t="s">
        <v>154</v>
      </c>
      <c r="BK152" s="206">
        <f>BK153</f>
        <v>0</v>
      </c>
    </row>
    <row r="153" spans="2:63" s="198" customFormat="1" ht="20.85" customHeight="1">
      <c r="B153" s="197"/>
      <c r="C153" s="225"/>
      <c r="D153" s="223" t="s">
        <v>73</v>
      </c>
      <c r="E153" s="226" t="s">
        <v>575</v>
      </c>
      <c r="F153" s="226" t="s">
        <v>576</v>
      </c>
      <c r="G153" s="225"/>
      <c r="H153" s="225"/>
      <c r="J153" s="208">
        <f>BK153</f>
        <v>0</v>
      </c>
      <c r="L153" s="197"/>
      <c r="M153" s="202"/>
      <c r="P153" s="203">
        <f>SUM(P154:P161)</f>
        <v>0</v>
      </c>
      <c r="R153" s="203">
        <f>SUM(R154:R161)</f>
        <v>0</v>
      </c>
      <c r="T153" s="204">
        <f>SUM(T154:T161)</f>
        <v>0</v>
      </c>
      <c r="AR153" s="199" t="s">
        <v>82</v>
      </c>
      <c r="AT153" s="205" t="s">
        <v>73</v>
      </c>
      <c r="AU153" s="205" t="s">
        <v>84</v>
      </c>
      <c r="AY153" s="199" t="s">
        <v>154</v>
      </c>
      <c r="BK153" s="206">
        <f>SUM(BK154:BK161)</f>
        <v>0</v>
      </c>
    </row>
    <row r="154" spans="2:65" s="123" customFormat="1" ht="24.2" customHeight="1">
      <c r="B154" s="71"/>
      <c r="C154" s="227" t="s">
        <v>182</v>
      </c>
      <c r="D154" s="227" t="s">
        <v>156</v>
      </c>
      <c r="E154" s="228" t="s">
        <v>577</v>
      </c>
      <c r="F154" s="229" t="s">
        <v>578</v>
      </c>
      <c r="G154" s="230" t="s">
        <v>224</v>
      </c>
      <c r="H154" s="231">
        <v>12</v>
      </c>
      <c r="I154" s="73"/>
      <c r="J154" s="73">
        <f aca="true" t="shared" si="0" ref="J154:J161">ROUND(I154*H154,2)</f>
        <v>0</v>
      </c>
      <c r="K154" s="74"/>
      <c r="L154" s="71"/>
      <c r="M154" s="209" t="s">
        <v>1</v>
      </c>
      <c r="N154" s="210" t="s">
        <v>39</v>
      </c>
      <c r="O154" s="211">
        <v>0</v>
      </c>
      <c r="P154" s="211">
        <f aca="true" t="shared" si="1" ref="P154:P161">O154*H154</f>
        <v>0</v>
      </c>
      <c r="Q154" s="211">
        <v>0</v>
      </c>
      <c r="R154" s="211">
        <f aca="true" t="shared" si="2" ref="R154:R161">Q154*H154</f>
        <v>0</v>
      </c>
      <c r="S154" s="211">
        <v>0</v>
      </c>
      <c r="T154" s="212">
        <f aca="true" t="shared" si="3" ref="T154:T161">S154*H154</f>
        <v>0</v>
      </c>
      <c r="AR154" s="213" t="s">
        <v>160</v>
      </c>
      <c r="AT154" s="213" t="s">
        <v>156</v>
      </c>
      <c r="AU154" s="213" t="s">
        <v>171</v>
      </c>
      <c r="AY154" s="132" t="s">
        <v>154</v>
      </c>
      <c r="BE154" s="214">
        <f aca="true" t="shared" si="4" ref="BE154:BE161">IF(N154="základní",J154,0)</f>
        <v>0</v>
      </c>
      <c r="BF154" s="214">
        <f aca="true" t="shared" si="5" ref="BF154:BF161">IF(N154="snížená",J154,0)</f>
        <v>0</v>
      </c>
      <c r="BG154" s="214">
        <f aca="true" t="shared" si="6" ref="BG154:BG161">IF(N154="zákl. přenesená",J154,0)</f>
        <v>0</v>
      </c>
      <c r="BH154" s="214">
        <f aca="true" t="shared" si="7" ref="BH154:BH161">IF(N154="sníž. přenesená",J154,0)</f>
        <v>0</v>
      </c>
      <c r="BI154" s="214">
        <f aca="true" t="shared" si="8" ref="BI154:BI161">IF(N154="nulová",J154,0)</f>
        <v>0</v>
      </c>
      <c r="BJ154" s="132" t="s">
        <v>82</v>
      </c>
      <c r="BK154" s="214">
        <f aca="true" t="shared" si="9" ref="BK154:BK161">ROUND(I154*H154,2)</f>
        <v>0</v>
      </c>
      <c r="BL154" s="132" t="s">
        <v>160</v>
      </c>
      <c r="BM154" s="213" t="s">
        <v>206</v>
      </c>
    </row>
    <row r="155" spans="2:65" s="123" customFormat="1" ht="24.2" customHeight="1">
      <c r="B155" s="71"/>
      <c r="C155" s="227" t="s">
        <v>187</v>
      </c>
      <c r="D155" s="227" t="s">
        <v>156</v>
      </c>
      <c r="E155" s="228" t="s">
        <v>579</v>
      </c>
      <c r="F155" s="229" t="s">
        <v>580</v>
      </c>
      <c r="G155" s="230" t="s">
        <v>224</v>
      </c>
      <c r="H155" s="231">
        <v>4</v>
      </c>
      <c r="I155" s="73"/>
      <c r="J155" s="73">
        <f t="shared" si="0"/>
        <v>0</v>
      </c>
      <c r="K155" s="74"/>
      <c r="L155" s="71"/>
      <c r="M155" s="209" t="s">
        <v>1</v>
      </c>
      <c r="N155" s="210" t="s">
        <v>39</v>
      </c>
      <c r="O155" s="211">
        <v>0</v>
      </c>
      <c r="P155" s="211">
        <f t="shared" si="1"/>
        <v>0</v>
      </c>
      <c r="Q155" s="211">
        <v>0</v>
      </c>
      <c r="R155" s="211">
        <f t="shared" si="2"/>
        <v>0</v>
      </c>
      <c r="S155" s="211">
        <v>0</v>
      </c>
      <c r="T155" s="212">
        <f t="shared" si="3"/>
        <v>0</v>
      </c>
      <c r="AR155" s="213" t="s">
        <v>160</v>
      </c>
      <c r="AT155" s="213" t="s">
        <v>156</v>
      </c>
      <c r="AU155" s="213" t="s">
        <v>171</v>
      </c>
      <c r="AY155" s="132" t="s">
        <v>154</v>
      </c>
      <c r="BE155" s="214">
        <f t="shared" si="4"/>
        <v>0</v>
      </c>
      <c r="BF155" s="214">
        <f t="shared" si="5"/>
        <v>0</v>
      </c>
      <c r="BG155" s="214">
        <f t="shared" si="6"/>
        <v>0</v>
      </c>
      <c r="BH155" s="214">
        <f t="shared" si="7"/>
        <v>0</v>
      </c>
      <c r="BI155" s="214">
        <f t="shared" si="8"/>
        <v>0</v>
      </c>
      <c r="BJ155" s="132" t="s">
        <v>82</v>
      </c>
      <c r="BK155" s="214">
        <f t="shared" si="9"/>
        <v>0</v>
      </c>
      <c r="BL155" s="132" t="s">
        <v>160</v>
      </c>
      <c r="BM155" s="213" t="s">
        <v>221</v>
      </c>
    </row>
    <row r="156" spans="2:65" s="123" customFormat="1" ht="24.2" customHeight="1">
      <c r="B156" s="71"/>
      <c r="C156" s="227" t="s">
        <v>193</v>
      </c>
      <c r="D156" s="227" t="s">
        <v>156</v>
      </c>
      <c r="E156" s="228" t="s">
        <v>581</v>
      </c>
      <c r="F156" s="229" t="s">
        <v>582</v>
      </c>
      <c r="G156" s="230" t="s">
        <v>224</v>
      </c>
      <c r="H156" s="231">
        <v>1</v>
      </c>
      <c r="I156" s="73"/>
      <c r="J156" s="73">
        <f t="shared" si="0"/>
        <v>0</v>
      </c>
      <c r="K156" s="74"/>
      <c r="L156" s="71"/>
      <c r="M156" s="209" t="s">
        <v>1</v>
      </c>
      <c r="N156" s="210" t="s">
        <v>39</v>
      </c>
      <c r="O156" s="211">
        <v>0</v>
      </c>
      <c r="P156" s="211">
        <f t="shared" si="1"/>
        <v>0</v>
      </c>
      <c r="Q156" s="211">
        <v>0</v>
      </c>
      <c r="R156" s="211">
        <f t="shared" si="2"/>
        <v>0</v>
      </c>
      <c r="S156" s="211">
        <v>0</v>
      </c>
      <c r="T156" s="212">
        <f t="shared" si="3"/>
        <v>0</v>
      </c>
      <c r="AR156" s="213" t="s">
        <v>160</v>
      </c>
      <c r="AT156" s="213" t="s">
        <v>156</v>
      </c>
      <c r="AU156" s="213" t="s">
        <v>171</v>
      </c>
      <c r="AY156" s="132" t="s">
        <v>154</v>
      </c>
      <c r="BE156" s="214">
        <f t="shared" si="4"/>
        <v>0</v>
      </c>
      <c r="BF156" s="214">
        <f t="shared" si="5"/>
        <v>0</v>
      </c>
      <c r="BG156" s="214">
        <f t="shared" si="6"/>
        <v>0</v>
      </c>
      <c r="BH156" s="214">
        <f t="shared" si="7"/>
        <v>0</v>
      </c>
      <c r="BI156" s="214">
        <f t="shared" si="8"/>
        <v>0</v>
      </c>
      <c r="BJ156" s="132" t="s">
        <v>82</v>
      </c>
      <c r="BK156" s="214">
        <f t="shared" si="9"/>
        <v>0</v>
      </c>
      <c r="BL156" s="132" t="s">
        <v>160</v>
      </c>
      <c r="BM156" s="213" t="s">
        <v>234</v>
      </c>
    </row>
    <row r="157" spans="2:65" s="123" customFormat="1" ht="24.2" customHeight="1">
      <c r="B157" s="71"/>
      <c r="C157" s="227" t="s">
        <v>168</v>
      </c>
      <c r="D157" s="227" t="s">
        <v>156</v>
      </c>
      <c r="E157" s="228" t="s">
        <v>583</v>
      </c>
      <c r="F157" s="229" t="s">
        <v>584</v>
      </c>
      <c r="G157" s="230" t="s">
        <v>224</v>
      </c>
      <c r="H157" s="231">
        <v>22</v>
      </c>
      <c r="I157" s="73"/>
      <c r="J157" s="73">
        <f t="shared" si="0"/>
        <v>0</v>
      </c>
      <c r="K157" s="74"/>
      <c r="L157" s="71"/>
      <c r="M157" s="209" t="s">
        <v>1</v>
      </c>
      <c r="N157" s="210" t="s">
        <v>39</v>
      </c>
      <c r="O157" s="211">
        <v>0</v>
      </c>
      <c r="P157" s="211">
        <f t="shared" si="1"/>
        <v>0</v>
      </c>
      <c r="Q157" s="211">
        <v>0</v>
      </c>
      <c r="R157" s="211">
        <f t="shared" si="2"/>
        <v>0</v>
      </c>
      <c r="S157" s="211">
        <v>0</v>
      </c>
      <c r="T157" s="212">
        <f t="shared" si="3"/>
        <v>0</v>
      </c>
      <c r="AR157" s="213" t="s">
        <v>160</v>
      </c>
      <c r="AT157" s="213" t="s">
        <v>156</v>
      </c>
      <c r="AU157" s="213" t="s">
        <v>171</v>
      </c>
      <c r="AY157" s="132" t="s">
        <v>154</v>
      </c>
      <c r="BE157" s="214">
        <f t="shared" si="4"/>
        <v>0</v>
      </c>
      <c r="BF157" s="214">
        <f t="shared" si="5"/>
        <v>0</v>
      </c>
      <c r="BG157" s="214">
        <f t="shared" si="6"/>
        <v>0</v>
      </c>
      <c r="BH157" s="214">
        <f t="shared" si="7"/>
        <v>0</v>
      </c>
      <c r="BI157" s="214">
        <f t="shared" si="8"/>
        <v>0</v>
      </c>
      <c r="BJ157" s="132" t="s">
        <v>82</v>
      </c>
      <c r="BK157" s="214">
        <f t="shared" si="9"/>
        <v>0</v>
      </c>
      <c r="BL157" s="132" t="s">
        <v>160</v>
      </c>
      <c r="BM157" s="213" t="s">
        <v>243</v>
      </c>
    </row>
    <row r="158" spans="2:65" s="123" customFormat="1" ht="24.2" customHeight="1">
      <c r="B158" s="71"/>
      <c r="C158" s="227" t="s">
        <v>201</v>
      </c>
      <c r="D158" s="227" t="s">
        <v>156</v>
      </c>
      <c r="E158" s="228" t="s">
        <v>585</v>
      </c>
      <c r="F158" s="229" t="s">
        <v>586</v>
      </c>
      <c r="G158" s="230" t="s">
        <v>320</v>
      </c>
      <c r="H158" s="231">
        <v>45</v>
      </c>
      <c r="I158" s="73"/>
      <c r="J158" s="73">
        <f t="shared" si="0"/>
        <v>0</v>
      </c>
      <c r="K158" s="74"/>
      <c r="L158" s="71"/>
      <c r="M158" s="209" t="s">
        <v>1</v>
      </c>
      <c r="N158" s="210" t="s">
        <v>39</v>
      </c>
      <c r="O158" s="211">
        <v>0</v>
      </c>
      <c r="P158" s="211">
        <f t="shared" si="1"/>
        <v>0</v>
      </c>
      <c r="Q158" s="211">
        <v>0</v>
      </c>
      <c r="R158" s="211">
        <f t="shared" si="2"/>
        <v>0</v>
      </c>
      <c r="S158" s="211">
        <v>0</v>
      </c>
      <c r="T158" s="212">
        <f t="shared" si="3"/>
        <v>0</v>
      </c>
      <c r="AR158" s="213" t="s">
        <v>160</v>
      </c>
      <c r="AT158" s="213" t="s">
        <v>156</v>
      </c>
      <c r="AU158" s="213" t="s">
        <v>171</v>
      </c>
      <c r="AY158" s="132" t="s">
        <v>154</v>
      </c>
      <c r="BE158" s="214">
        <f t="shared" si="4"/>
        <v>0</v>
      </c>
      <c r="BF158" s="214">
        <f t="shared" si="5"/>
        <v>0</v>
      </c>
      <c r="BG158" s="214">
        <f t="shared" si="6"/>
        <v>0</v>
      </c>
      <c r="BH158" s="214">
        <f t="shared" si="7"/>
        <v>0</v>
      </c>
      <c r="BI158" s="214">
        <f t="shared" si="8"/>
        <v>0</v>
      </c>
      <c r="BJ158" s="132" t="s">
        <v>82</v>
      </c>
      <c r="BK158" s="214">
        <f t="shared" si="9"/>
        <v>0</v>
      </c>
      <c r="BL158" s="132" t="s">
        <v>160</v>
      </c>
      <c r="BM158" s="213" t="s">
        <v>254</v>
      </c>
    </row>
    <row r="159" spans="2:65" s="123" customFormat="1" ht="24.2" customHeight="1">
      <c r="B159" s="71"/>
      <c r="C159" s="227" t="s">
        <v>206</v>
      </c>
      <c r="D159" s="227" t="s">
        <v>156</v>
      </c>
      <c r="E159" s="228" t="s">
        <v>587</v>
      </c>
      <c r="F159" s="229" t="s">
        <v>588</v>
      </c>
      <c r="G159" s="230" t="s">
        <v>320</v>
      </c>
      <c r="H159" s="231">
        <v>12</v>
      </c>
      <c r="I159" s="73"/>
      <c r="J159" s="73">
        <f t="shared" si="0"/>
        <v>0</v>
      </c>
      <c r="K159" s="74"/>
      <c r="L159" s="71"/>
      <c r="M159" s="209" t="s">
        <v>1</v>
      </c>
      <c r="N159" s="210" t="s">
        <v>39</v>
      </c>
      <c r="O159" s="211">
        <v>0</v>
      </c>
      <c r="P159" s="211">
        <f t="shared" si="1"/>
        <v>0</v>
      </c>
      <c r="Q159" s="211">
        <v>0</v>
      </c>
      <c r="R159" s="211">
        <f t="shared" si="2"/>
        <v>0</v>
      </c>
      <c r="S159" s="211">
        <v>0</v>
      </c>
      <c r="T159" s="212">
        <f t="shared" si="3"/>
        <v>0</v>
      </c>
      <c r="AR159" s="213" t="s">
        <v>160</v>
      </c>
      <c r="AT159" s="213" t="s">
        <v>156</v>
      </c>
      <c r="AU159" s="213" t="s">
        <v>171</v>
      </c>
      <c r="AY159" s="132" t="s">
        <v>154</v>
      </c>
      <c r="BE159" s="214">
        <f t="shared" si="4"/>
        <v>0</v>
      </c>
      <c r="BF159" s="214">
        <f t="shared" si="5"/>
        <v>0</v>
      </c>
      <c r="BG159" s="214">
        <f t="shared" si="6"/>
        <v>0</v>
      </c>
      <c r="BH159" s="214">
        <f t="shared" si="7"/>
        <v>0</v>
      </c>
      <c r="BI159" s="214">
        <f t="shared" si="8"/>
        <v>0</v>
      </c>
      <c r="BJ159" s="132" t="s">
        <v>82</v>
      </c>
      <c r="BK159" s="214">
        <f t="shared" si="9"/>
        <v>0</v>
      </c>
      <c r="BL159" s="132" t="s">
        <v>160</v>
      </c>
      <c r="BM159" s="213" t="s">
        <v>264</v>
      </c>
    </row>
    <row r="160" spans="2:65" s="123" customFormat="1" ht="24.2" customHeight="1">
      <c r="B160" s="71"/>
      <c r="C160" s="227" t="s">
        <v>216</v>
      </c>
      <c r="D160" s="227" t="s">
        <v>156</v>
      </c>
      <c r="E160" s="228" t="s">
        <v>589</v>
      </c>
      <c r="F160" s="229" t="s">
        <v>590</v>
      </c>
      <c r="G160" s="230" t="s">
        <v>320</v>
      </c>
      <c r="H160" s="231">
        <v>4</v>
      </c>
      <c r="I160" s="73"/>
      <c r="J160" s="73">
        <f t="shared" si="0"/>
        <v>0</v>
      </c>
      <c r="K160" s="74"/>
      <c r="L160" s="71"/>
      <c r="M160" s="209" t="s">
        <v>1</v>
      </c>
      <c r="N160" s="210" t="s">
        <v>39</v>
      </c>
      <c r="O160" s="211">
        <v>0</v>
      </c>
      <c r="P160" s="211">
        <f t="shared" si="1"/>
        <v>0</v>
      </c>
      <c r="Q160" s="211">
        <v>0</v>
      </c>
      <c r="R160" s="211">
        <f t="shared" si="2"/>
        <v>0</v>
      </c>
      <c r="S160" s="211">
        <v>0</v>
      </c>
      <c r="T160" s="212">
        <f t="shared" si="3"/>
        <v>0</v>
      </c>
      <c r="AR160" s="213" t="s">
        <v>160</v>
      </c>
      <c r="AT160" s="213" t="s">
        <v>156</v>
      </c>
      <c r="AU160" s="213" t="s">
        <v>171</v>
      </c>
      <c r="AY160" s="132" t="s">
        <v>154</v>
      </c>
      <c r="BE160" s="214">
        <f t="shared" si="4"/>
        <v>0</v>
      </c>
      <c r="BF160" s="214">
        <f t="shared" si="5"/>
        <v>0</v>
      </c>
      <c r="BG160" s="214">
        <f t="shared" si="6"/>
        <v>0</v>
      </c>
      <c r="BH160" s="214">
        <f t="shared" si="7"/>
        <v>0</v>
      </c>
      <c r="BI160" s="214">
        <f t="shared" si="8"/>
        <v>0</v>
      </c>
      <c r="BJ160" s="132" t="s">
        <v>82</v>
      </c>
      <c r="BK160" s="214">
        <f t="shared" si="9"/>
        <v>0</v>
      </c>
      <c r="BL160" s="132" t="s">
        <v>160</v>
      </c>
      <c r="BM160" s="213" t="s">
        <v>272</v>
      </c>
    </row>
    <row r="161" spans="2:65" s="123" customFormat="1" ht="24.2" customHeight="1">
      <c r="B161" s="71"/>
      <c r="C161" s="227" t="s">
        <v>221</v>
      </c>
      <c r="D161" s="227" t="s">
        <v>156</v>
      </c>
      <c r="E161" s="228" t="s">
        <v>591</v>
      </c>
      <c r="F161" s="229" t="s">
        <v>592</v>
      </c>
      <c r="G161" s="230" t="s">
        <v>320</v>
      </c>
      <c r="H161" s="231">
        <v>30</v>
      </c>
      <c r="I161" s="73"/>
      <c r="J161" s="73">
        <f t="shared" si="0"/>
        <v>0</v>
      </c>
      <c r="K161" s="74"/>
      <c r="L161" s="71"/>
      <c r="M161" s="209" t="s">
        <v>1</v>
      </c>
      <c r="N161" s="210" t="s">
        <v>39</v>
      </c>
      <c r="O161" s="211">
        <v>0</v>
      </c>
      <c r="P161" s="211">
        <f t="shared" si="1"/>
        <v>0</v>
      </c>
      <c r="Q161" s="211">
        <v>0</v>
      </c>
      <c r="R161" s="211">
        <f t="shared" si="2"/>
        <v>0</v>
      </c>
      <c r="S161" s="211">
        <v>0</v>
      </c>
      <c r="T161" s="212">
        <f t="shared" si="3"/>
        <v>0</v>
      </c>
      <c r="AR161" s="213" t="s">
        <v>160</v>
      </c>
      <c r="AT161" s="213" t="s">
        <v>156</v>
      </c>
      <c r="AU161" s="213" t="s">
        <v>171</v>
      </c>
      <c r="AY161" s="132" t="s">
        <v>154</v>
      </c>
      <c r="BE161" s="214">
        <f t="shared" si="4"/>
        <v>0</v>
      </c>
      <c r="BF161" s="214">
        <f t="shared" si="5"/>
        <v>0</v>
      </c>
      <c r="BG161" s="214">
        <f t="shared" si="6"/>
        <v>0</v>
      </c>
      <c r="BH161" s="214">
        <f t="shared" si="7"/>
        <v>0</v>
      </c>
      <c r="BI161" s="214">
        <f t="shared" si="8"/>
        <v>0</v>
      </c>
      <c r="BJ161" s="132" t="s">
        <v>82</v>
      </c>
      <c r="BK161" s="214">
        <f t="shared" si="9"/>
        <v>0</v>
      </c>
      <c r="BL161" s="132" t="s">
        <v>160</v>
      </c>
      <c r="BM161" s="213" t="s">
        <v>286</v>
      </c>
    </row>
    <row r="162" spans="2:63" s="198" customFormat="1" ht="22.9" customHeight="1">
      <c r="B162" s="197"/>
      <c r="C162" s="225"/>
      <c r="D162" s="223" t="s">
        <v>73</v>
      </c>
      <c r="E162" s="226" t="s">
        <v>593</v>
      </c>
      <c r="F162" s="226" t="s">
        <v>594</v>
      </c>
      <c r="G162" s="225"/>
      <c r="H162" s="225"/>
      <c r="J162" s="208">
        <f>BK162</f>
        <v>0</v>
      </c>
      <c r="L162" s="197"/>
      <c r="M162" s="202"/>
      <c r="P162" s="203">
        <f>P163</f>
        <v>0</v>
      </c>
      <c r="R162" s="203">
        <f>R163</f>
        <v>0</v>
      </c>
      <c r="T162" s="204">
        <f>T163</f>
        <v>0</v>
      </c>
      <c r="AR162" s="199" t="s">
        <v>82</v>
      </c>
      <c r="AT162" s="205" t="s">
        <v>73</v>
      </c>
      <c r="AU162" s="205" t="s">
        <v>82</v>
      </c>
      <c r="AY162" s="199" t="s">
        <v>154</v>
      </c>
      <c r="BK162" s="206">
        <f>BK163</f>
        <v>0</v>
      </c>
    </row>
    <row r="163" spans="2:63" s="198" customFormat="1" ht="20.85" customHeight="1">
      <c r="B163" s="197"/>
      <c r="C163" s="225"/>
      <c r="D163" s="223" t="s">
        <v>73</v>
      </c>
      <c r="E163" s="226" t="s">
        <v>595</v>
      </c>
      <c r="F163" s="226" t="s">
        <v>596</v>
      </c>
      <c r="G163" s="225"/>
      <c r="H163" s="225"/>
      <c r="J163" s="208">
        <f>BK163</f>
        <v>0</v>
      </c>
      <c r="L163" s="197"/>
      <c r="M163" s="202"/>
      <c r="P163" s="203">
        <f>SUM(P164:P167)</f>
        <v>0</v>
      </c>
      <c r="R163" s="203">
        <f>SUM(R164:R167)</f>
        <v>0</v>
      </c>
      <c r="T163" s="204">
        <f>SUM(T164:T167)</f>
        <v>0</v>
      </c>
      <c r="AR163" s="199" t="s">
        <v>82</v>
      </c>
      <c r="AT163" s="205" t="s">
        <v>73</v>
      </c>
      <c r="AU163" s="205" t="s">
        <v>84</v>
      </c>
      <c r="AY163" s="199" t="s">
        <v>154</v>
      </c>
      <c r="BK163" s="206">
        <f>SUM(BK164:BK167)</f>
        <v>0</v>
      </c>
    </row>
    <row r="164" spans="2:65" s="123" customFormat="1" ht="21.75" customHeight="1">
      <c r="B164" s="71"/>
      <c r="C164" s="227" t="s">
        <v>230</v>
      </c>
      <c r="D164" s="227" t="s">
        <v>156</v>
      </c>
      <c r="E164" s="228" t="s">
        <v>597</v>
      </c>
      <c r="F164" s="229" t="s">
        <v>598</v>
      </c>
      <c r="G164" s="230" t="s">
        <v>175</v>
      </c>
      <c r="H164" s="231">
        <v>0.9</v>
      </c>
      <c r="I164" s="73"/>
      <c r="J164" s="73">
        <f>ROUND(I164*H164,2)</f>
        <v>0</v>
      </c>
      <c r="K164" s="74"/>
      <c r="L164" s="71"/>
      <c r="M164" s="209" t="s">
        <v>1</v>
      </c>
      <c r="N164" s="210" t="s">
        <v>39</v>
      </c>
      <c r="O164" s="211">
        <v>0</v>
      </c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AR164" s="213" t="s">
        <v>160</v>
      </c>
      <c r="AT164" s="213" t="s">
        <v>156</v>
      </c>
      <c r="AU164" s="213" t="s">
        <v>171</v>
      </c>
      <c r="AY164" s="132" t="s">
        <v>154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32" t="s">
        <v>82</v>
      </c>
      <c r="BK164" s="214">
        <f>ROUND(I164*H164,2)</f>
        <v>0</v>
      </c>
      <c r="BL164" s="132" t="s">
        <v>160</v>
      </c>
      <c r="BM164" s="213" t="s">
        <v>296</v>
      </c>
    </row>
    <row r="165" spans="2:65" s="123" customFormat="1" ht="21.75" customHeight="1">
      <c r="B165" s="71"/>
      <c r="C165" s="227" t="s">
        <v>234</v>
      </c>
      <c r="D165" s="227" t="s">
        <v>156</v>
      </c>
      <c r="E165" s="228" t="s">
        <v>599</v>
      </c>
      <c r="F165" s="229" t="s">
        <v>600</v>
      </c>
      <c r="G165" s="230" t="s">
        <v>175</v>
      </c>
      <c r="H165" s="231">
        <v>2.6</v>
      </c>
      <c r="I165" s="73"/>
      <c r="J165" s="73">
        <f>ROUND(I165*H165,2)</f>
        <v>0</v>
      </c>
      <c r="K165" s="74"/>
      <c r="L165" s="71"/>
      <c r="M165" s="209" t="s">
        <v>1</v>
      </c>
      <c r="N165" s="210" t="s">
        <v>39</v>
      </c>
      <c r="O165" s="211">
        <v>0</v>
      </c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13" t="s">
        <v>160</v>
      </c>
      <c r="AT165" s="213" t="s">
        <v>156</v>
      </c>
      <c r="AU165" s="213" t="s">
        <v>171</v>
      </c>
      <c r="AY165" s="132" t="s">
        <v>154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32" t="s">
        <v>82</v>
      </c>
      <c r="BK165" s="214">
        <f>ROUND(I165*H165,2)</f>
        <v>0</v>
      </c>
      <c r="BL165" s="132" t="s">
        <v>160</v>
      </c>
      <c r="BM165" s="213" t="s">
        <v>307</v>
      </c>
    </row>
    <row r="166" spans="2:65" s="123" customFormat="1" ht="24.2" customHeight="1">
      <c r="B166" s="71"/>
      <c r="C166" s="227" t="s">
        <v>8</v>
      </c>
      <c r="D166" s="227" t="s">
        <v>156</v>
      </c>
      <c r="E166" s="228" t="s">
        <v>601</v>
      </c>
      <c r="F166" s="229" t="s">
        <v>602</v>
      </c>
      <c r="G166" s="230" t="s">
        <v>175</v>
      </c>
      <c r="H166" s="231">
        <v>0.9</v>
      </c>
      <c r="I166" s="73"/>
      <c r="J166" s="73">
        <f>ROUND(I166*H166,2)</f>
        <v>0</v>
      </c>
      <c r="K166" s="74"/>
      <c r="L166" s="71"/>
      <c r="M166" s="209" t="s">
        <v>1</v>
      </c>
      <c r="N166" s="210" t="s">
        <v>39</v>
      </c>
      <c r="O166" s="211">
        <v>0</v>
      </c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13" t="s">
        <v>160</v>
      </c>
      <c r="AT166" s="213" t="s">
        <v>156</v>
      </c>
      <c r="AU166" s="213" t="s">
        <v>171</v>
      </c>
      <c r="AY166" s="132" t="s">
        <v>154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32" t="s">
        <v>82</v>
      </c>
      <c r="BK166" s="214">
        <f>ROUND(I166*H166,2)</f>
        <v>0</v>
      </c>
      <c r="BL166" s="132" t="s">
        <v>160</v>
      </c>
      <c r="BM166" s="213" t="s">
        <v>317</v>
      </c>
    </row>
    <row r="167" spans="2:65" s="123" customFormat="1" ht="24.2" customHeight="1">
      <c r="B167" s="71"/>
      <c r="C167" s="227" t="s">
        <v>243</v>
      </c>
      <c r="D167" s="227" t="s">
        <v>156</v>
      </c>
      <c r="E167" s="228" t="s">
        <v>603</v>
      </c>
      <c r="F167" s="229" t="s">
        <v>604</v>
      </c>
      <c r="G167" s="230" t="s">
        <v>175</v>
      </c>
      <c r="H167" s="231">
        <v>2.6</v>
      </c>
      <c r="I167" s="73"/>
      <c r="J167" s="73">
        <f>ROUND(I167*H167,2)</f>
        <v>0</v>
      </c>
      <c r="K167" s="74"/>
      <c r="L167" s="71"/>
      <c r="M167" s="209" t="s">
        <v>1</v>
      </c>
      <c r="N167" s="210" t="s">
        <v>39</v>
      </c>
      <c r="O167" s="211">
        <v>0</v>
      </c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AR167" s="213" t="s">
        <v>160</v>
      </c>
      <c r="AT167" s="213" t="s">
        <v>156</v>
      </c>
      <c r="AU167" s="213" t="s">
        <v>171</v>
      </c>
      <c r="AY167" s="132" t="s">
        <v>154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32" t="s">
        <v>82</v>
      </c>
      <c r="BK167" s="214">
        <f>ROUND(I167*H167,2)</f>
        <v>0</v>
      </c>
      <c r="BL167" s="132" t="s">
        <v>160</v>
      </c>
      <c r="BM167" s="213" t="s">
        <v>330</v>
      </c>
    </row>
    <row r="168" spans="2:63" s="198" customFormat="1" ht="25.9" customHeight="1">
      <c r="B168" s="197"/>
      <c r="C168" s="225"/>
      <c r="D168" s="223" t="s">
        <v>73</v>
      </c>
      <c r="E168" s="224" t="s">
        <v>282</v>
      </c>
      <c r="F168" s="224" t="s">
        <v>283</v>
      </c>
      <c r="G168" s="225"/>
      <c r="H168" s="225"/>
      <c r="J168" s="201">
        <f>BK168</f>
        <v>0</v>
      </c>
      <c r="L168" s="197"/>
      <c r="M168" s="202"/>
      <c r="P168" s="203">
        <f>P169+P223</f>
        <v>0</v>
      </c>
      <c r="R168" s="203">
        <f>R169+R223</f>
        <v>0</v>
      </c>
      <c r="T168" s="204">
        <f>T169+T223</f>
        <v>0</v>
      </c>
      <c r="AR168" s="199" t="s">
        <v>84</v>
      </c>
      <c r="AT168" s="205" t="s">
        <v>73</v>
      </c>
      <c r="AU168" s="205" t="s">
        <v>74</v>
      </c>
      <c r="AY168" s="199" t="s">
        <v>154</v>
      </c>
      <c r="BK168" s="206">
        <f>BK169+BK223</f>
        <v>0</v>
      </c>
    </row>
    <row r="169" spans="2:63" s="198" customFormat="1" ht="22.9" customHeight="1">
      <c r="B169" s="197"/>
      <c r="C169" s="225"/>
      <c r="D169" s="223" t="s">
        <v>73</v>
      </c>
      <c r="E169" s="226" t="s">
        <v>350</v>
      </c>
      <c r="F169" s="226" t="s">
        <v>605</v>
      </c>
      <c r="G169" s="225"/>
      <c r="H169" s="225"/>
      <c r="J169" s="208">
        <f>BK169</f>
        <v>0</v>
      </c>
      <c r="L169" s="197"/>
      <c r="M169" s="202"/>
      <c r="P169" s="203">
        <f>P170+P172+P177+P190+P194+P198+P213+P220</f>
        <v>0</v>
      </c>
      <c r="R169" s="203">
        <f>R170+R172+R177+R190+R194+R198+R213+R220</f>
        <v>0</v>
      </c>
      <c r="T169" s="204">
        <f>T170+T172+T177+T190+T194+T198+T213+T220</f>
        <v>0</v>
      </c>
      <c r="AR169" s="199" t="s">
        <v>84</v>
      </c>
      <c r="AT169" s="205" t="s">
        <v>73</v>
      </c>
      <c r="AU169" s="205" t="s">
        <v>82</v>
      </c>
      <c r="AY169" s="199" t="s">
        <v>154</v>
      </c>
      <c r="BK169" s="206">
        <f>BK170+BK172+BK177+BK190+BK194+BK198+BK213+BK220</f>
        <v>0</v>
      </c>
    </row>
    <row r="170" spans="2:63" s="198" customFormat="1" ht="20.85" customHeight="1">
      <c r="B170" s="197"/>
      <c r="C170" s="225"/>
      <c r="D170" s="223" t="s">
        <v>73</v>
      </c>
      <c r="E170" s="226" t="s">
        <v>606</v>
      </c>
      <c r="F170" s="226" t="s">
        <v>607</v>
      </c>
      <c r="G170" s="225"/>
      <c r="H170" s="225"/>
      <c r="J170" s="208">
        <f>BK170</f>
        <v>0</v>
      </c>
      <c r="L170" s="197"/>
      <c r="M170" s="202"/>
      <c r="P170" s="203">
        <f>P171</f>
        <v>0</v>
      </c>
      <c r="R170" s="203">
        <f>R171</f>
        <v>0</v>
      </c>
      <c r="T170" s="204">
        <f>T171</f>
        <v>0</v>
      </c>
      <c r="AR170" s="199" t="s">
        <v>82</v>
      </c>
      <c r="AT170" s="205" t="s">
        <v>73</v>
      </c>
      <c r="AU170" s="205" t="s">
        <v>84</v>
      </c>
      <c r="AY170" s="199" t="s">
        <v>154</v>
      </c>
      <c r="BK170" s="206">
        <f>BK171</f>
        <v>0</v>
      </c>
    </row>
    <row r="171" spans="2:65" s="123" customFormat="1" ht="16.5" customHeight="1">
      <c r="B171" s="71"/>
      <c r="C171" s="244" t="s">
        <v>249</v>
      </c>
      <c r="D171" s="244" t="s">
        <v>164</v>
      </c>
      <c r="E171" s="245" t="s">
        <v>608</v>
      </c>
      <c r="F171" s="246" t="s">
        <v>609</v>
      </c>
      <c r="G171" s="247" t="s">
        <v>610</v>
      </c>
      <c r="H171" s="248">
        <v>5</v>
      </c>
      <c r="I171" s="75"/>
      <c r="J171" s="75">
        <f>ROUND(I171*H171,2)</f>
        <v>0</v>
      </c>
      <c r="K171" s="76"/>
      <c r="L171" s="237"/>
      <c r="M171" s="238" t="s">
        <v>1</v>
      </c>
      <c r="N171" s="239" t="s">
        <v>39</v>
      </c>
      <c r="O171" s="211">
        <v>0</v>
      </c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13" t="s">
        <v>168</v>
      </c>
      <c r="AT171" s="213" t="s">
        <v>164</v>
      </c>
      <c r="AU171" s="213" t="s">
        <v>171</v>
      </c>
      <c r="AY171" s="132" t="s">
        <v>154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32" t="s">
        <v>82</v>
      </c>
      <c r="BK171" s="214">
        <f>ROUND(I171*H171,2)</f>
        <v>0</v>
      </c>
      <c r="BL171" s="132" t="s">
        <v>160</v>
      </c>
      <c r="BM171" s="213" t="s">
        <v>338</v>
      </c>
    </row>
    <row r="172" spans="2:63" s="198" customFormat="1" ht="20.85" customHeight="1">
      <c r="B172" s="197"/>
      <c r="C172" s="225"/>
      <c r="D172" s="223" t="s">
        <v>73</v>
      </c>
      <c r="E172" s="226" t="s">
        <v>611</v>
      </c>
      <c r="F172" s="226" t="s">
        <v>612</v>
      </c>
      <c r="G172" s="225"/>
      <c r="H172" s="225"/>
      <c r="J172" s="208">
        <f>BK172</f>
        <v>0</v>
      </c>
      <c r="L172" s="197"/>
      <c r="M172" s="202"/>
      <c r="P172" s="203">
        <f>SUM(P173:P176)</f>
        <v>0</v>
      </c>
      <c r="R172" s="203">
        <f>SUM(R173:R176)</f>
        <v>0</v>
      </c>
      <c r="T172" s="204">
        <f>SUM(T173:T176)</f>
        <v>0</v>
      </c>
      <c r="AR172" s="199" t="s">
        <v>82</v>
      </c>
      <c r="AT172" s="205" t="s">
        <v>73</v>
      </c>
      <c r="AU172" s="205" t="s">
        <v>84</v>
      </c>
      <c r="AY172" s="199" t="s">
        <v>154</v>
      </c>
      <c r="BK172" s="206">
        <f>SUM(BK173:BK176)</f>
        <v>0</v>
      </c>
    </row>
    <row r="173" spans="2:65" s="123" customFormat="1" ht="24.2" customHeight="1">
      <c r="B173" s="71"/>
      <c r="C173" s="227" t="s">
        <v>254</v>
      </c>
      <c r="D173" s="227" t="s">
        <v>156</v>
      </c>
      <c r="E173" s="228" t="s">
        <v>613</v>
      </c>
      <c r="F173" s="229" t="s">
        <v>614</v>
      </c>
      <c r="G173" s="230" t="s">
        <v>320</v>
      </c>
      <c r="H173" s="231">
        <v>4</v>
      </c>
      <c r="I173" s="73"/>
      <c r="J173" s="73">
        <f>ROUND(I173*H173,2)</f>
        <v>0</v>
      </c>
      <c r="K173" s="74"/>
      <c r="L173" s="71"/>
      <c r="M173" s="209" t="s">
        <v>1</v>
      </c>
      <c r="N173" s="210" t="s">
        <v>39</v>
      </c>
      <c r="O173" s="211">
        <v>0</v>
      </c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AR173" s="213" t="s">
        <v>160</v>
      </c>
      <c r="AT173" s="213" t="s">
        <v>156</v>
      </c>
      <c r="AU173" s="213" t="s">
        <v>171</v>
      </c>
      <c r="AY173" s="132" t="s">
        <v>154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32" t="s">
        <v>82</v>
      </c>
      <c r="BK173" s="214">
        <f>ROUND(I173*H173,2)</f>
        <v>0</v>
      </c>
      <c r="BL173" s="132" t="s">
        <v>160</v>
      </c>
      <c r="BM173" s="213" t="s">
        <v>346</v>
      </c>
    </row>
    <row r="174" spans="2:65" s="123" customFormat="1" ht="21.75" customHeight="1">
      <c r="B174" s="71"/>
      <c r="C174" s="244" t="s">
        <v>260</v>
      </c>
      <c r="D174" s="244" t="s">
        <v>164</v>
      </c>
      <c r="E174" s="245" t="s">
        <v>615</v>
      </c>
      <c r="F174" s="246" t="s">
        <v>616</v>
      </c>
      <c r="G174" s="247" t="s">
        <v>320</v>
      </c>
      <c r="H174" s="248">
        <v>4</v>
      </c>
      <c r="I174" s="75"/>
      <c r="J174" s="75">
        <f>ROUND(I174*H174,2)</f>
        <v>0</v>
      </c>
      <c r="K174" s="76"/>
      <c r="L174" s="237"/>
      <c r="M174" s="238" t="s">
        <v>1</v>
      </c>
      <c r="N174" s="239" t="s">
        <v>39</v>
      </c>
      <c r="O174" s="211">
        <v>0</v>
      </c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213" t="s">
        <v>168</v>
      </c>
      <c r="AT174" s="213" t="s">
        <v>164</v>
      </c>
      <c r="AU174" s="213" t="s">
        <v>171</v>
      </c>
      <c r="AY174" s="132" t="s">
        <v>154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32" t="s">
        <v>82</v>
      </c>
      <c r="BK174" s="214">
        <f>ROUND(I174*H174,2)</f>
        <v>0</v>
      </c>
      <c r="BL174" s="132" t="s">
        <v>160</v>
      </c>
      <c r="BM174" s="213" t="s">
        <v>356</v>
      </c>
    </row>
    <row r="175" spans="2:65" s="123" customFormat="1" ht="21.75" customHeight="1">
      <c r="B175" s="71"/>
      <c r="C175" s="227" t="s">
        <v>264</v>
      </c>
      <c r="D175" s="227" t="s">
        <v>156</v>
      </c>
      <c r="E175" s="228" t="s">
        <v>617</v>
      </c>
      <c r="F175" s="229" t="s">
        <v>618</v>
      </c>
      <c r="G175" s="230" t="s">
        <v>224</v>
      </c>
      <c r="H175" s="231">
        <v>4</v>
      </c>
      <c r="I175" s="73"/>
      <c r="J175" s="73">
        <f>ROUND(I175*H175,2)</f>
        <v>0</v>
      </c>
      <c r="K175" s="74"/>
      <c r="L175" s="71"/>
      <c r="M175" s="209" t="s">
        <v>1</v>
      </c>
      <c r="N175" s="210" t="s">
        <v>39</v>
      </c>
      <c r="O175" s="211">
        <v>0</v>
      </c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13" t="s">
        <v>160</v>
      </c>
      <c r="AT175" s="213" t="s">
        <v>156</v>
      </c>
      <c r="AU175" s="213" t="s">
        <v>171</v>
      </c>
      <c r="AY175" s="132" t="s">
        <v>154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32" t="s">
        <v>82</v>
      </c>
      <c r="BK175" s="214">
        <f>ROUND(I175*H175,2)</f>
        <v>0</v>
      </c>
      <c r="BL175" s="132" t="s">
        <v>160</v>
      </c>
      <c r="BM175" s="213" t="s">
        <v>367</v>
      </c>
    </row>
    <row r="176" spans="2:65" s="123" customFormat="1" ht="24.2" customHeight="1">
      <c r="B176" s="71"/>
      <c r="C176" s="244" t="s">
        <v>7</v>
      </c>
      <c r="D176" s="244" t="s">
        <v>164</v>
      </c>
      <c r="E176" s="245" t="s">
        <v>619</v>
      </c>
      <c r="F176" s="246" t="s">
        <v>620</v>
      </c>
      <c r="G176" s="247" t="s">
        <v>224</v>
      </c>
      <c r="H176" s="248">
        <v>4</v>
      </c>
      <c r="I176" s="75"/>
      <c r="J176" s="75">
        <f>ROUND(I176*H176,2)</f>
        <v>0</v>
      </c>
      <c r="K176" s="76"/>
      <c r="L176" s="237"/>
      <c r="M176" s="238" t="s">
        <v>1</v>
      </c>
      <c r="N176" s="239" t="s">
        <v>39</v>
      </c>
      <c r="O176" s="211">
        <v>0</v>
      </c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13" t="s">
        <v>168</v>
      </c>
      <c r="AT176" s="213" t="s">
        <v>164</v>
      </c>
      <c r="AU176" s="213" t="s">
        <v>171</v>
      </c>
      <c r="AY176" s="132" t="s">
        <v>154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32" t="s">
        <v>82</v>
      </c>
      <c r="BK176" s="214">
        <f>ROUND(I176*H176,2)</f>
        <v>0</v>
      </c>
      <c r="BL176" s="132" t="s">
        <v>160</v>
      </c>
      <c r="BM176" s="213" t="s">
        <v>376</v>
      </c>
    </row>
    <row r="177" spans="2:63" s="198" customFormat="1" ht="20.85" customHeight="1">
      <c r="B177" s="197"/>
      <c r="C177" s="225"/>
      <c r="D177" s="223" t="s">
        <v>73</v>
      </c>
      <c r="E177" s="226" t="s">
        <v>621</v>
      </c>
      <c r="F177" s="226" t="s">
        <v>622</v>
      </c>
      <c r="G177" s="225"/>
      <c r="H177" s="225"/>
      <c r="J177" s="208">
        <f>BK177</f>
        <v>0</v>
      </c>
      <c r="L177" s="197"/>
      <c r="M177" s="202"/>
      <c r="P177" s="203">
        <f>SUM(P178:P189)</f>
        <v>0</v>
      </c>
      <c r="R177" s="203">
        <f>SUM(R178:R189)</f>
        <v>0</v>
      </c>
      <c r="T177" s="204">
        <f>SUM(T178:T189)</f>
        <v>0</v>
      </c>
      <c r="AR177" s="199" t="s">
        <v>82</v>
      </c>
      <c r="AT177" s="205" t="s">
        <v>73</v>
      </c>
      <c r="AU177" s="205" t="s">
        <v>84</v>
      </c>
      <c r="AY177" s="199" t="s">
        <v>154</v>
      </c>
      <c r="BK177" s="206">
        <f>SUM(BK178:BK189)</f>
        <v>0</v>
      </c>
    </row>
    <row r="178" spans="2:65" s="123" customFormat="1" ht="24.2" customHeight="1">
      <c r="B178" s="71"/>
      <c r="C178" s="227" t="s">
        <v>272</v>
      </c>
      <c r="D178" s="227" t="s">
        <v>156</v>
      </c>
      <c r="E178" s="228" t="s">
        <v>623</v>
      </c>
      <c r="F178" s="229" t="s">
        <v>624</v>
      </c>
      <c r="G178" s="230" t="s">
        <v>320</v>
      </c>
      <c r="H178" s="231">
        <v>18</v>
      </c>
      <c r="I178" s="73"/>
      <c r="J178" s="73">
        <f aca="true" t="shared" si="10" ref="J178:J189">ROUND(I178*H178,2)</f>
        <v>0</v>
      </c>
      <c r="K178" s="74"/>
      <c r="L178" s="71"/>
      <c r="M178" s="209" t="s">
        <v>1</v>
      </c>
      <c r="N178" s="210" t="s">
        <v>39</v>
      </c>
      <c r="O178" s="211">
        <v>0</v>
      </c>
      <c r="P178" s="211">
        <f aca="true" t="shared" si="11" ref="P178:P189">O178*H178</f>
        <v>0</v>
      </c>
      <c r="Q178" s="211">
        <v>0</v>
      </c>
      <c r="R178" s="211">
        <f aca="true" t="shared" si="12" ref="R178:R189">Q178*H178</f>
        <v>0</v>
      </c>
      <c r="S178" s="211">
        <v>0</v>
      </c>
      <c r="T178" s="212">
        <f aca="true" t="shared" si="13" ref="T178:T189">S178*H178</f>
        <v>0</v>
      </c>
      <c r="AR178" s="213" t="s">
        <v>160</v>
      </c>
      <c r="AT178" s="213" t="s">
        <v>156</v>
      </c>
      <c r="AU178" s="213" t="s">
        <v>171</v>
      </c>
      <c r="AY178" s="132" t="s">
        <v>154</v>
      </c>
      <c r="BE178" s="214">
        <f aca="true" t="shared" si="14" ref="BE178:BE189">IF(N178="základní",J178,0)</f>
        <v>0</v>
      </c>
      <c r="BF178" s="214">
        <f aca="true" t="shared" si="15" ref="BF178:BF189">IF(N178="snížená",J178,0)</f>
        <v>0</v>
      </c>
      <c r="BG178" s="214">
        <f aca="true" t="shared" si="16" ref="BG178:BG189">IF(N178="zákl. přenesená",J178,0)</f>
        <v>0</v>
      </c>
      <c r="BH178" s="214">
        <f aca="true" t="shared" si="17" ref="BH178:BH189">IF(N178="sníž. přenesená",J178,0)</f>
        <v>0</v>
      </c>
      <c r="BI178" s="214">
        <f aca="true" t="shared" si="18" ref="BI178:BI189">IF(N178="nulová",J178,0)</f>
        <v>0</v>
      </c>
      <c r="BJ178" s="132" t="s">
        <v>82</v>
      </c>
      <c r="BK178" s="214">
        <f aca="true" t="shared" si="19" ref="BK178:BK189">ROUND(I178*H178,2)</f>
        <v>0</v>
      </c>
      <c r="BL178" s="132" t="s">
        <v>160</v>
      </c>
      <c r="BM178" s="213" t="s">
        <v>387</v>
      </c>
    </row>
    <row r="179" spans="2:65" s="123" customFormat="1" ht="24.2" customHeight="1">
      <c r="B179" s="71"/>
      <c r="C179" s="244" t="s">
        <v>278</v>
      </c>
      <c r="D179" s="244" t="s">
        <v>164</v>
      </c>
      <c r="E179" s="245" t="s">
        <v>625</v>
      </c>
      <c r="F179" s="246" t="s">
        <v>626</v>
      </c>
      <c r="G179" s="247" t="s">
        <v>320</v>
      </c>
      <c r="H179" s="248">
        <v>18</v>
      </c>
      <c r="I179" s="75"/>
      <c r="J179" s="75">
        <f t="shared" si="10"/>
        <v>0</v>
      </c>
      <c r="K179" s="76"/>
      <c r="L179" s="237"/>
      <c r="M179" s="238" t="s">
        <v>1</v>
      </c>
      <c r="N179" s="239" t="s">
        <v>39</v>
      </c>
      <c r="O179" s="211">
        <v>0</v>
      </c>
      <c r="P179" s="211">
        <f t="shared" si="11"/>
        <v>0</v>
      </c>
      <c r="Q179" s="211">
        <v>0</v>
      </c>
      <c r="R179" s="211">
        <f t="shared" si="12"/>
        <v>0</v>
      </c>
      <c r="S179" s="211">
        <v>0</v>
      </c>
      <c r="T179" s="212">
        <f t="shared" si="13"/>
        <v>0</v>
      </c>
      <c r="AR179" s="213" t="s">
        <v>168</v>
      </c>
      <c r="AT179" s="213" t="s">
        <v>164</v>
      </c>
      <c r="AU179" s="213" t="s">
        <v>171</v>
      </c>
      <c r="AY179" s="132" t="s">
        <v>154</v>
      </c>
      <c r="BE179" s="214">
        <f t="shared" si="14"/>
        <v>0</v>
      </c>
      <c r="BF179" s="214">
        <f t="shared" si="15"/>
        <v>0</v>
      </c>
      <c r="BG179" s="214">
        <f t="shared" si="16"/>
        <v>0</v>
      </c>
      <c r="BH179" s="214">
        <f t="shared" si="17"/>
        <v>0</v>
      </c>
      <c r="BI179" s="214">
        <f t="shared" si="18"/>
        <v>0</v>
      </c>
      <c r="BJ179" s="132" t="s">
        <v>82</v>
      </c>
      <c r="BK179" s="214">
        <f t="shared" si="19"/>
        <v>0</v>
      </c>
      <c r="BL179" s="132" t="s">
        <v>160</v>
      </c>
      <c r="BM179" s="213" t="s">
        <v>395</v>
      </c>
    </row>
    <row r="180" spans="2:65" s="123" customFormat="1" ht="24.2" customHeight="1">
      <c r="B180" s="71"/>
      <c r="C180" s="227" t="s">
        <v>286</v>
      </c>
      <c r="D180" s="227" t="s">
        <v>156</v>
      </c>
      <c r="E180" s="228" t="s">
        <v>627</v>
      </c>
      <c r="F180" s="229" t="s">
        <v>628</v>
      </c>
      <c r="G180" s="230" t="s">
        <v>320</v>
      </c>
      <c r="H180" s="231">
        <v>22</v>
      </c>
      <c r="I180" s="73"/>
      <c r="J180" s="73">
        <f t="shared" si="10"/>
        <v>0</v>
      </c>
      <c r="K180" s="74"/>
      <c r="L180" s="71"/>
      <c r="M180" s="209" t="s">
        <v>1</v>
      </c>
      <c r="N180" s="210" t="s">
        <v>39</v>
      </c>
      <c r="O180" s="211">
        <v>0</v>
      </c>
      <c r="P180" s="211">
        <f t="shared" si="11"/>
        <v>0</v>
      </c>
      <c r="Q180" s="211">
        <v>0</v>
      </c>
      <c r="R180" s="211">
        <f t="shared" si="12"/>
        <v>0</v>
      </c>
      <c r="S180" s="211">
        <v>0</v>
      </c>
      <c r="T180" s="212">
        <f t="shared" si="13"/>
        <v>0</v>
      </c>
      <c r="AR180" s="213" t="s">
        <v>160</v>
      </c>
      <c r="AT180" s="213" t="s">
        <v>156</v>
      </c>
      <c r="AU180" s="213" t="s">
        <v>171</v>
      </c>
      <c r="AY180" s="132" t="s">
        <v>154</v>
      </c>
      <c r="BE180" s="214">
        <f t="shared" si="14"/>
        <v>0</v>
      </c>
      <c r="BF180" s="214">
        <f t="shared" si="15"/>
        <v>0</v>
      </c>
      <c r="BG180" s="214">
        <f t="shared" si="16"/>
        <v>0</v>
      </c>
      <c r="BH180" s="214">
        <f t="shared" si="17"/>
        <v>0</v>
      </c>
      <c r="BI180" s="214">
        <f t="shared" si="18"/>
        <v>0</v>
      </c>
      <c r="BJ180" s="132" t="s">
        <v>82</v>
      </c>
      <c r="BK180" s="214">
        <f t="shared" si="19"/>
        <v>0</v>
      </c>
      <c r="BL180" s="132" t="s">
        <v>160</v>
      </c>
      <c r="BM180" s="213" t="s">
        <v>404</v>
      </c>
    </row>
    <row r="181" spans="2:65" s="123" customFormat="1" ht="24.2" customHeight="1">
      <c r="B181" s="71"/>
      <c r="C181" s="244" t="s">
        <v>291</v>
      </c>
      <c r="D181" s="244" t="s">
        <v>164</v>
      </c>
      <c r="E181" s="245" t="s">
        <v>629</v>
      </c>
      <c r="F181" s="246" t="s">
        <v>630</v>
      </c>
      <c r="G181" s="247" t="s">
        <v>320</v>
      </c>
      <c r="H181" s="248">
        <v>22</v>
      </c>
      <c r="I181" s="75"/>
      <c r="J181" s="75">
        <f t="shared" si="10"/>
        <v>0</v>
      </c>
      <c r="K181" s="76"/>
      <c r="L181" s="237"/>
      <c r="M181" s="238" t="s">
        <v>1</v>
      </c>
      <c r="N181" s="239" t="s">
        <v>39</v>
      </c>
      <c r="O181" s="211">
        <v>0</v>
      </c>
      <c r="P181" s="211">
        <f t="shared" si="11"/>
        <v>0</v>
      </c>
      <c r="Q181" s="211">
        <v>0</v>
      </c>
      <c r="R181" s="211">
        <f t="shared" si="12"/>
        <v>0</v>
      </c>
      <c r="S181" s="211">
        <v>0</v>
      </c>
      <c r="T181" s="212">
        <f t="shared" si="13"/>
        <v>0</v>
      </c>
      <c r="AR181" s="213" t="s">
        <v>168</v>
      </c>
      <c r="AT181" s="213" t="s">
        <v>164</v>
      </c>
      <c r="AU181" s="213" t="s">
        <v>171</v>
      </c>
      <c r="AY181" s="132" t="s">
        <v>154</v>
      </c>
      <c r="BE181" s="214">
        <f t="shared" si="14"/>
        <v>0</v>
      </c>
      <c r="BF181" s="214">
        <f t="shared" si="15"/>
        <v>0</v>
      </c>
      <c r="BG181" s="214">
        <f t="shared" si="16"/>
        <v>0</v>
      </c>
      <c r="BH181" s="214">
        <f t="shared" si="17"/>
        <v>0</v>
      </c>
      <c r="BI181" s="214">
        <f t="shared" si="18"/>
        <v>0</v>
      </c>
      <c r="BJ181" s="132" t="s">
        <v>82</v>
      </c>
      <c r="BK181" s="214">
        <f t="shared" si="19"/>
        <v>0</v>
      </c>
      <c r="BL181" s="132" t="s">
        <v>160</v>
      </c>
      <c r="BM181" s="213" t="s">
        <v>412</v>
      </c>
    </row>
    <row r="182" spans="2:65" s="123" customFormat="1" ht="24.2" customHeight="1">
      <c r="B182" s="71"/>
      <c r="C182" s="227" t="s">
        <v>296</v>
      </c>
      <c r="D182" s="227" t="s">
        <v>156</v>
      </c>
      <c r="E182" s="228" t="s">
        <v>631</v>
      </c>
      <c r="F182" s="229" t="s">
        <v>632</v>
      </c>
      <c r="G182" s="230" t="s">
        <v>320</v>
      </c>
      <c r="H182" s="231">
        <v>76</v>
      </c>
      <c r="I182" s="73"/>
      <c r="J182" s="73">
        <f t="shared" si="10"/>
        <v>0</v>
      </c>
      <c r="K182" s="74"/>
      <c r="L182" s="71"/>
      <c r="M182" s="209" t="s">
        <v>1</v>
      </c>
      <c r="N182" s="210" t="s">
        <v>39</v>
      </c>
      <c r="O182" s="211">
        <v>0</v>
      </c>
      <c r="P182" s="211">
        <f t="shared" si="11"/>
        <v>0</v>
      </c>
      <c r="Q182" s="211">
        <v>0</v>
      </c>
      <c r="R182" s="211">
        <f t="shared" si="12"/>
        <v>0</v>
      </c>
      <c r="S182" s="211">
        <v>0</v>
      </c>
      <c r="T182" s="212">
        <f t="shared" si="13"/>
        <v>0</v>
      </c>
      <c r="AR182" s="213" t="s">
        <v>160</v>
      </c>
      <c r="AT182" s="213" t="s">
        <v>156</v>
      </c>
      <c r="AU182" s="213" t="s">
        <v>171</v>
      </c>
      <c r="AY182" s="132" t="s">
        <v>154</v>
      </c>
      <c r="BE182" s="214">
        <f t="shared" si="14"/>
        <v>0</v>
      </c>
      <c r="BF182" s="214">
        <f t="shared" si="15"/>
        <v>0</v>
      </c>
      <c r="BG182" s="214">
        <f t="shared" si="16"/>
        <v>0</v>
      </c>
      <c r="BH182" s="214">
        <f t="shared" si="17"/>
        <v>0</v>
      </c>
      <c r="BI182" s="214">
        <f t="shared" si="18"/>
        <v>0</v>
      </c>
      <c r="BJ182" s="132" t="s">
        <v>82</v>
      </c>
      <c r="BK182" s="214">
        <f t="shared" si="19"/>
        <v>0</v>
      </c>
      <c r="BL182" s="132" t="s">
        <v>160</v>
      </c>
      <c r="BM182" s="213" t="s">
        <v>420</v>
      </c>
    </row>
    <row r="183" spans="2:65" s="123" customFormat="1" ht="24.2" customHeight="1">
      <c r="B183" s="71"/>
      <c r="C183" s="244" t="s">
        <v>307</v>
      </c>
      <c r="D183" s="244" t="s">
        <v>164</v>
      </c>
      <c r="E183" s="245" t="s">
        <v>633</v>
      </c>
      <c r="F183" s="246" t="s">
        <v>634</v>
      </c>
      <c r="G183" s="247" t="s">
        <v>320</v>
      </c>
      <c r="H183" s="248">
        <v>76</v>
      </c>
      <c r="I183" s="75"/>
      <c r="J183" s="75">
        <f t="shared" si="10"/>
        <v>0</v>
      </c>
      <c r="K183" s="76"/>
      <c r="L183" s="237"/>
      <c r="M183" s="238" t="s">
        <v>1</v>
      </c>
      <c r="N183" s="239" t="s">
        <v>39</v>
      </c>
      <c r="O183" s="211">
        <v>0</v>
      </c>
      <c r="P183" s="211">
        <f t="shared" si="11"/>
        <v>0</v>
      </c>
      <c r="Q183" s="211">
        <v>0</v>
      </c>
      <c r="R183" s="211">
        <f t="shared" si="12"/>
        <v>0</v>
      </c>
      <c r="S183" s="211">
        <v>0</v>
      </c>
      <c r="T183" s="212">
        <f t="shared" si="13"/>
        <v>0</v>
      </c>
      <c r="AR183" s="213" t="s">
        <v>168</v>
      </c>
      <c r="AT183" s="213" t="s">
        <v>164</v>
      </c>
      <c r="AU183" s="213" t="s">
        <v>171</v>
      </c>
      <c r="AY183" s="132" t="s">
        <v>154</v>
      </c>
      <c r="BE183" s="214">
        <f t="shared" si="14"/>
        <v>0</v>
      </c>
      <c r="BF183" s="214">
        <f t="shared" si="15"/>
        <v>0</v>
      </c>
      <c r="BG183" s="214">
        <f t="shared" si="16"/>
        <v>0</v>
      </c>
      <c r="BH183" s="214">
        <f t="shared" si="17"/>
        <v>0</v>
      </c>
      <c r="BI183" s="214">
        <f t="shared" si="18"/>
        <v>0</v>
      </c>
      <c r="BJ183" s="132" t="s">
        <v>82</v>
      </c>
      <c r="BK183" s="214">
        <f t="shared" si="19"/>
        <v>0</v>
      </c>
      <c r="BL183" s="132" t="s">
        <v>160</v>
      </c>
      <c r="BM183" s="213" t="s">
        <v>442</v>
      </c>
    </row>
    <row r="184" spans="2:65" s="123" customFormat="1" ht="24.2" customHeight="1">
      <c r="B184" s="71"/>
      <c r="C184" s="227" t="s">
        <v>311</v>
      </c>
      <c r="D184" s="227" t="s">
        <v>156</v>
      </c>
      <c r="E184" s="228" t="s">
        <v>635</v>
      </c>
      <c r="F184" s="229" t="s">
        <v>636</v>
      </c>
      <c r="G184" s="230" t="s">
        <v>320</v>
      </c>
      <c r="H184" s="231">
        <v>51</v>
      </c>
      <c r="I184" s="73"/>
      <c r="J184" s="73">
        <f t="shared" si="10"/>
        <v>0</v>
      </c>
      <c r="K184" s="74"/>
      <c r="L184" s="71"/>
      <c r="M184" s="209" t="s">
        <v>1</v>
      </c>
      <c r="N184" s="210" t="s">
        <v>39</v>
      </c>
      <c r="O184" s="211">
        <v>0</v>
      </c>
      <c r="P184" s="211">
        <f t="shared" si="11"/>
        <v>0</v>
      </c>
      <c r="Q184" s="211">
        <v>0</v>
      </c>
      <c r="R184" s="211">
        <f t="shared" si="12"/>
        <v>0</v>
      </c>
      <c r="S184" s="211">
        <v>0</v>
      </c>
      <c r="T184" s="212">
        <f t="shared" si="13"/>
        <v>0</v>
      </c>
      <c r="AR184" s="213" t="s">
        <v>160</v>
      </c>
      <c r="AT184" s="213" t="s">
        <v>156</v>
      </c>
      <c r="AU184" s="213" t="s">
        <v>171</v>
      </c>
      <c r="AY184" s="132" t="s">
        <v>154</v>
      </c>
      <c r="BE184" s="214">
        <f t="shared" si="14"/>
        <v>0</v>
      </c>
      <c r="BF184" s="214">
        <f t="shared" si="15"/>
        <v>0</v>
      </c>
      <c r="BG184" s="214">
        <f t="shared" si="16"/>
        <v>0</v>
      </c>
      <c r="BH184" s="214">
        <f t="shared" si="17"/>
        <v>0</v>
      </c>
      <c r="BI184" s="214">
        <f t="shared" si="18"/>
        <v>0</v>
      </c>
      <c r="BJ184" s="132" t="s">
        <v>82</v>
      </c>
      <c r="BK184" s="214">
        <f t="shared" si="19"/>
        <v>0</v>
      </c>
      <c r="BL184" s="132" t="s">
        <v>160</v>
      </c>
      <c r="BM184" s="213" t="s">
        <v>451</v>
      </c>
    </row>
    <row r="185" spans="2:65" s="123" customFormat="1" ht="24.2" customHeight="1">
      <c r="B185" s="71"/>
      <c r="C185" s="244" t="s">
        <v>317</v>
      </c>
      <c r="D185" s="244" t="s">
        <v>164</v>
      </c>
      <c r="E185" s="245" t="s">
        <v>637</v>
      </c>
      <c r="F185" s="246" t="s">
        <v>638</v>
      </c>
      <c r="G185" s="247" t="s">
        <v>320</v>
      </c>
      <c r="H185" s="248">
        <v>51</v>
      </c>
      <c r="I185" s="75"/>
      <c r="J185" s="75">
        <f t="shared" si="10"/>
        <v>0</v>
      </c>
      <c r="K185" s="76"/>
      <c r="L185" s="237"/>
      <c r="M185" s="238" t="s">
        <v>1</v>
      </c>
      <c r="N185" s="239" t="s">
        <v>39</v>
      </c>
      <c r="O185" s="211">
        <v>0</v>
      </c>
      <c r="P185" s="211">
        <f t="shared" si="11"/>
        <v>0</v>
      </c>
      <c r="Q185" s="211">
        <v>0</v>
      </c>
      <c r="R185" s="211">
        <f t="shared" si="12"/>
        <v>0</v>
      </c>
      <c r="S185" s="211">
        <v>0</v>
      </c>
      <c r="T185" s="212">
        <f t="shared" si="13"/>
        <v>0</v>
      </c>
      <c r="AR185" s="213" t="s">
        <v>168</v>
      </c>
      <c r="AT185" s="213" t="s">
        <v>164</v>
      </c>
      <c r="AU185" s="213" t="s">
        <v>171</v>
      </c>
      <c r="AY185" s="132" t="s">
        <v>154</v>
      </c>
      <c r="BE185" s="214">
        <f t="shared" si="14"/>
        <v>0</v>
      </c>
      <c r="BF185" s="214">
        <f t="shared" si="15"/>
        <v>0</v>
      </c>
      <c r="BG185" s="214">
        <f t="shared" si="16"/>
        <v>0</v>
      </c>
      <c r="BH185" s="214">
        <f t="shared" si="17"/>
        <v>0</v>
      </c>
      <c r="BI185" s="214">
        <f t="shared" si="18"/>
        <v>0</v>
      </c>
      <c r="BJ185" s="132" t="s">
        <v>82</v>
      </c>
      <c r="BK185" s="214">
        <f t="shared" si="19"/>
        <v>0</v>
      </c>
      <c r="BL185" s="132" t="s">
        <v>160</v>
      </c>
      <c r="BM185" s="213" t="s">
        <v>461</v>
      </c>
    </row>
    <row r="186" spans="2:65" s="123" customFormat="1" ht="24.2" customHeight="1">
      <c r="B186" s="71"/>
      <c r="C186" s="227" t="s">
        <v>323</v>
      </c>
      <c r="D186" s="227" t="s">
        <v>156</v>
      </c>
      <c r="E186" s="228" t="s">
        <v>639</v>
      </c>
      <c r="F186" s="229" t="s">
        <v>640</v>
      </c>
      <c r="G186" s="230" t="s">
        <v>320</v>
      </c>
      <c r="H186" s="231">
        <v>16</v>
      </c>
      <c r="I186" s="73"/>
      <c r="J186" s="73">
        <f t="shared" si="10"/>
        <v>0</v>
      </c>
      <c r="K186" s="74"/>
      <c r="L186" s="71"/>
      <c r="M186" s="209" t="s">
        <v>1</v>
      </c>
      <c r="N186" s="210" t="s">
        <v>39</v>
      </c>
      <c r="O186" s="211">
        <v>0</v>
      </c>
      <c r="P186" s="211">
        <f t="shared" si="11"/>
        <v>0</v>
      </c>
      <c r="Q186" s="211">
        <v>0</v>
      </c>
      <c r="R186" s="211">
        <f t="shared" si="12"/>
        <v>0</v>
      </c>
      <c r="S186" s="211">
        <v>0</v>
      </c>
      <c r="T186" s="212">
        <f t="shared" si="13"/>
        <v>0</v>
      </c>
      <c r="AR186" s="213" t="s">
        <v>160</v>
      </c>
      <c r="AT186" s="213" t="s">
        <v>156</v>
      </c>
      <c r="AU186" s="213" t="s">
        <v>171</v>
      </c>
      <c r="AY186" s="132" t="s">
        <v>154</v>
      </c>
      <c r="BE186" s="214">
        <f t="shared" si="14"/>
        <v>0</v>
      </c>
      <c r="BF186" s="214">
        <f t="shared" si="15"/>
        <v>0</v>
      </c>
      <c r="BG186" s="214">
        <f t="shared" si="16"/>
        <v>0</v>
      </c>
      <c r="BH186" s="214">
        <f t="shared" si="17"/>
        <v>0</v>
      </c>
      <c r="BI186" s="214">
        <f t="shared" si="18"/>
        <v>0</v>
      </c>
      <c r="BJ186" s="132" t="s">
        <v>82</v>
      </c>
      <c r="BK186" s="214">
        <f t="shared" si="19"/>
        <v>0</v>
      </c>
      <c r="BL186" s="132" t="s">
        <v>160</v>
      </c>
      <c r="BM186" s="213" t="s">
        <v>471</v>
      </c>
    </row>
    <row r="187" spans="2:65" s="123" customFormat="1" ht="24.2" customHeight="1">
      <c r="B187" s="71"/>
      <c r="C187" s="244" t="s">
        <v>330</v>
      </c>
      <c r="D187" s="244" t="s">
        <v>164</v>
      </c>
      <c r="E187" s="245" t="s">
        <v>641</v>
      </c>
      <c r="F187" s="246" t="s">
        <v>642</v>
      </c>
      <c r="G187" s="247" t="s">
        <v>320</v>
      </c>
      <c r="H187" s="248">
        <v>16</v>
      </c>
      <c r="I187" s="75"/>
      <c r="J187" s="75">
        <f t="shared" si="10"/>
        <v>0</v>
      </c>
      <c r="K187" s="76"/>
      <c r="L187" s="237"/>
      <c r="M187" s="238" t="s">
        <v>1</v>
      </c>
      <c r="N187" s="239" t="s">
        <v>39</v>
      </c>
      <c r="O187" s="211">
        <v>0</v>
      </c>
      <c r="P187" s="211">
        <f t="shared" si="11"/>
        <v>0</v>
      </c>
      <c r="Q187" s="211">
        <v>0</v>
      </c>
      <c r="R187" s="211">
        <f t="shared" si="12"/>
        <v>0</v>
      </c>
      <c r="S187" s="211">
        <v>0</v>
      </c>
      <c r="T187" s="212">
        <f t="shared" si="13"/>
        <v>0</v>
      </c>
      <c r="AR187" s="213" t="s">
        <v>168</v>
      </c>
      <c r="AT187" s="213" t="s">
        <v>164</v>
      </c>
      <c r="AU187" s="213" t="s">
        <v>171</v>
      </c>
      <c r="AY187" s="132" t="s">
        <v>154</v>
      </c>
      <c r="BE187" s="214">
        <f t="shared" si="14"/>
        <v>0</v>
      </c>
      <c r="BF187" s="214">
        <f t="shared" si="15"/>
        <v>0</v>
      </c>
      <c r="BG187" s="214">
        <f t="shared" si="16"/>
        <v>0</v>
      </c>
      <c r="BH187" s="214">
        <f t="shared" si="17"/>
        <v>0</v>
      </c>
      <c r="BI187" s="214">
        <f t="shared" si="18"/>
        <v>0</v>
      </c>
      <c r="BJ187" s="132" t="s">
        <v>82</v>
      </c>
      <c r="BK187" s="214">
        <f t="shared" si="19"/>
        <v>0</v>
      </c>
      <c r="BL187" s="132" t="s">
        <v>160</v>
      </c>
      <c r="BM187" s="213" t="s">
        <v>480</v>
      </c>
    </row>
    <row r="188" spans="2:65" s="123" customFormat="1" ht="24.2" customHeight="1">
      <c r="B188" s="71"/>
      <c r="C188" s="227" t="s">
        <v>334</v>
      </c>
      <c r="D188" s="227" t="s">
        <v>156</v>
      </c>
      <c r="E188" s="228" t="s">
        <v>643</v>
      </c>
      <c r="F188" s="229" t="s">
        <v>644</v>
      </c>
      <c r="G188" s="230" t="s">
        <v>320</v>
      </c>
      <c r="H188" s="231">
        <v>20</v>
      </c>
      <c r="I188" s="73"/>
      <c r="J188" s="73">
        <f t="shared" si="10"/>
        <v>0</v>
      </c>
      <c r="K188" s="74"/>
      <c r="L188" s="71"/>
      <c r="M188" s="209" t="s">
        <v>1</v>
      </c>
      <c r="N188" s="210" t="s">
        <v>39</v>
      </c>
      <c r="O188" s="211">
        <v>0</v>
      </c>
      <c r="P188" s="211">
        <f t="shared" si="11"/>
        <v>0</v>
      </c>
      <c r="Q188" s="211">
        <v>0</v>
      </c>
      <c r="R188" s="211">
        <f t="shared" si="12"/>
        <v>0</v>
      </c>
      <c r="S188" s="211">
        <v>0</v>
      </c>
      <c r="T188" s="212">
        <f t="shared" si="13"/>
        <v>0</v>
      </c>
      <c r="AR188" s="213" t="s">
        <v>160</v>
      </c>
      <c r="AT188" s="213" t="s">
        <v>156</v>
      </c>
      <c r="AU188" s="213" t="s">
        <v>171</v>
      </c>
      <c r="AY188" s="132" t="s">
        <v>154</v>
      </c>
      <c r="BE188" s="214">
        <f t="shared" si="14"/>
        <v>0</v>
      </c>
      <c r="BF188" s="214">
        <f t="shared" si="15"/>
        <v>0</v>
      </c>
      <c r="BG188" s="214">
        <f t="shared" si="16"/>
        <v>0</v>
      </c>
      <c r="BH188" s="214">
        <f t="shared" si="17"/>
        <v>0</v>
      </c>
      <c r="BI188" s="214">
        <f t="shared" si="18"/>
        <v>0</v>
      </c>
      <c r="BJ188" s="132" t="s">
        <v>82</v>
      </c>
      <c r="BK188" s="214">
        <f t="shared" si="19"/>
        <v>0</v>
      </c>
      <c r="BL188" s="132" t="s">
        <v>160</v>
      </c>
      <c r="BM188" s="213" t="s">
        <v>492</v>
      </c>
    </row>
    <row r="189" spans="2:65" s="123" customFormat="1" ht="24.2" customHeight="1">
      <c r="B189" s="71"/>
      <c r="C189" s="244" t="s">
        <v>338</v>
      </c>
      <c r="D189" s="244" t="s">
        <v>164</v>
      </c>
      <c r="E189" s="245" t="s">
        <v>645</v>
      </c>
      <c r="F189" s="246" t="s">
        <v>646</v>
      </c>
      <c r="G189" s="247" t="s">
        <v>320</v>
      </c>
      <c r="H189" s="248">
        <v>20</v>
      </c>
      <c r="I189" s="75"/>
      <c r="J189" s="75">
        <f t="shared" si="10"/>
        <v>0</v>
      </c>
      <c r="K189" s="76"/>
      <c r="L189" s="237"/>
      <c r="M189" s="238" t="s">
        <v>1</v>
      </c>
      <c r="N189" s="239" t="s">
        <v>39</v>
      </c>
      <c r="O189" s="211">
        <v>0</v>
      </c>
      <c r="P189" s="211">
        <f t="shared" si="11"/>
        <v>0</v>
      </c>
      <c r="Q189" s="211">
        <v>0</v>
      </c>
      <c r="R189" s="211">
        <f t="shared" si="12"/>
        <v>0</v>
      </c>
      <c r="S189" s="211">
        <v>0</v>
      </c>
      <c r="T189" s="212">
        <f t="shared" si="13"/>
        <v>0</v>
      </c>
      <c r="AR189" s="213" t="s">
        <v>168</v>
      </c>
      <c r="AT189" s="213" t="s">
        <v>164</v>
      </c>
      <c r="AU189" s="213" t="s">
        <v>171</v>
      </c>
      <c r="AY189" s="132" t="s">
        <v>154</v>
      </c>
      <c r="BE189" s="214">
        <f t="shared" si="14"/>
        <v>0</v>
      </c>
      <c r="BF189" s="214">
        <f t="shared" si="15"/>
        <v>0</v>
      </c>
      <c r="BG189" s="214">
        <f t="shared" si="16"/>
        <v>0</v>
      </c>
      <c r="BH189" s="214">
        <f t="shared" si="17"/>
        <v>0</v>
      </c>
      <c r="BI189" s="214">
        <f t="shared" si="18"/>
        <v>0</v>
      </c>
      <c r="BJ189" s="132" t="s">
        <v>82</v>
      </c>
      <c r="BK189" s="214">
        <f t="shared" si="19"/>
        <v>0</v>
      </c>
      <c r="BL189" s="132" t="s">
        <v>160</v>
      </c>
      <c r="BM189" s="213" t="s">
        <v>505</v>
      </c>
    </row>
    <row r="190" spans="2:63" s="198" customFormat="1" ht="20.85" customHeight="1">
      <c r="B190" s="197"/>
      <c r="C190" s="225"/>
      <c r="D190" s="223" t="s">
        <v>73</v>
      </c>
      <c r="E190" s="226" t="s">
        <v>647</v>
      </c>
      <c r="F190" s="226" t="s">
        <v>648</v>
      </c>
      <c r="G190" s="225"/>
      <c r="H190" s="225"/>
      <c r="J190" s="208">
        <f>BK190</f>
        <v>0</v>
      </c>
      <c r="L190" s="197"/>
      <c r="M190" s="202"/>
      <c r="P190" s="203">
        <f>SUM(P191:P193)</f>
        <v>0</v>
      </c>
      <c r="R190" s="203">
        <f>SUM(R191:R193)</f>
        <v>0</v>
      </c>
      <c r="T190" s="204">
        <f>SUM(T191:T193)</f>
        <v>0</v>
      </c>
      <c r="AR190" s="199" t="s">
        <v>82</v>
      </c>
      <c r="AT190" s="205" t="s">
        <v>73</v>
      </c>
      <c r="AU190" s="205" t="s">
        <v>84</v>
      </c>
      <c r="AY190" s="199" t="s">
        <v>154</v>
      </c>
      <c r="BK190" s="206">
        <f>SUM(BK191:BK193)</f>
        <v>0</v>
      </c>
    </row>
    <row r="191" spans="2:65" s="123" customFormat="1" ht="24.2" customHeight="1">
      <c r="B191" s="71"/>
      <c r="C191" s="227" t="s">
        <v>342</v>
      </c>
      <c r="D191" s="227" t="s">
        <v>156</v>
      </c>
      <c r="E191" s="228" t="s">
        <v>649</v>
      </c>
      <c r="F191" s="229" t="s">
        <v>650</v>
      </c>
      <c r="G191" s="230" t="s">
        <v>224</v>
      </c>
      <c r="H191" s="231">
        <v>22</v>
      </c>
      <c r="I191" s="73"/>
      <c r="J191" s="73">
        <f>ROUND(I191*H191,2)</f>
        <v>0</v>
      </c>
      <c r="K191" s="74"/>
      <c r="L191" s="71"/>
      <c r="M191" s="209" t="s">
        <v>1</v>
      </c>
      <c r="N191" s="210" t="s">
        <v>39</v>
      </c>
      <c r="O191" s="211">
        <v>0</v>
      </c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AR191" s="213" t="s">
        <v>160</v>
      </c>
      <c r="AT191" s="213" t="s">
        <v>156</v>
      </c>
      <c r="AU191" s="213" t="s">
        <v>171</v>
      </c>
      <c r="AY191" s="132" t="s">
        <v>154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32" t="s">
        <v>82</v>
      </c>
      <c r="BK191" s="214">
        <f>ROUND(I191*H191,2)</f>
        <v>0</v>
      </c>
      <c r="BL191" s="132" t="s">
        <v>160</v>
      </c>
      <c r="BM191" s="213" t="s">
        <v>515</v>
      </c>
    </row>
    <row r="192" spans="2:65" s="123" customFormat="1" ht="24.2" customHeight="1">
      <c r="B192" s="71"/>
      <c r="C192" s="227" t="s">
        <v>346</v>
      </c>
      <c r="D192" s="227" t="s">
        <v>156</v>
      </c>
      <c r="E192" s="228" t="s">
        <v>651</v>
      </c>
      <c r="F192" s="229" t="s">
        <v>652</v>
      </c>
      <c r="G192" s="230" t="s">
        <v>224</v>
      </c>
      <c r="H192" s="231">
        <v>12</v>
      </c>
      <c r="I192" s="73"/>
      <c r="J192" s="73">
        <f>ROUND(I192*H192,2)</f>
        <v>0</v>
      </c>
      <c r="K192" s="74"/>
      <c r="L192" s="71"/>
      <c r="M192" s="209" t="s">
        <v>1</v>
      </c>
      <c r="N192" s="210" t="s">
        <v>39</v>
      </c>
      <c r="O192" s="211">
        <v>0</v>
      </c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13" t="s">
        <v>160</v>
      </c>
      <c r="AT192" s="213" t="s">
        <v>156</v>
      </c>
      <c r="AU192" s="213" t="s">
        <v>171</v>
      </c>
      <c r="AY192" s="132" t="s">
        <v>154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32" t="s">
        <v>82</v>
      </c>
      <c r="BK192" s="214">
        <f>ROUND(I192*H192,2)</f>
        <v>0</v>
      </c>
      <c r="BL192" s="132" t="s">
        <v>160</v>
      </c>
      <c r="BM192" s="213" t="s">
        <v>526</v>
      </c>
    </row>
    <row r="193" spans="2:65" s="123" customFormat="1" ht="24.2" customHeight="1">
      <c r="B193" s="71"/>
      <c r="C193" s="227" t="s">
        <v>352</v>
      </c>
      <c r="D193" s="227" t="s">
        <v>156</v>
      </c>
      <c r="E193" s="228" t="s">
        <v>653</v>
      </c>
      <c r="F193" s="229" t="s">
        <v>654</v>
      </c>
      <c r="G193" s="230" t="s">
        <v>224</v>
      </c>
      <c r="H193" s="231">
        <v>2</v>
      </c>
      <c r="I193" s="73"/>
      <c r="J193" s="73">
        <f>ROUND(I193*H193,2)</f>
        <v>0</v>
      </c>
      <c r="K193" s="74"/>
      <c r="L193" s="71"/>
      <c r="M193" s="209" t="s">
        <v>1</v>
      </c>
      <c r="N193" s="210" t="s">
        <v>39</v>
      </c>
      <c r="O193" s="211">
        <v>0</v>
      </c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AR193" s="213" t="s">
        <v>160</v>
      </c>
      <c r="AT193" s="213" t="s">
        <v>156</v>
      </c>
      <c r="AU193" s="213" t="s">
        <v>171</v>
      </c>
      <c r="AY193" s="132" t="s">
        <v>154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32" t="s">
        <v>82</v>
      </c>
      <c r="BK193" s="214">
        <f>ROUND(I193*H193,2)</f>
        <v>0</v>
      </c>
      <c r="BL193" s="132" t="s">
        <v>160</v>
      </c>
      <c r="BM193" s="213" t="s">
        <v>655</v>
      </c>
    </row>
    <row r="194" spans="2:63" s="198" customFormat="1" ht="20.85" customHeight="1">
      <c r="B194" s="197"/>
      <c r="C194" s="225"/>
      <c r="D194" s="223" t="s">
        <v>73</v>
      </c>
      <c r="E194" s="226" t="s">
        <v>656</v>
      </c>
      <c r="F194" s="226" t="s">
        <v>657</v>
      </c>
      <c r="G194" s="225"/>
      <c r="H194" s="225"/>
      <c r="J194" s="208">
        <f>BK194</f>
        <v>0</v>
      </c>
      <c r="L194" s="197"/>
      <c r="M194" s="202"/>
      <c r="P194" s="203">
        <f>SUM(P195:P197)</f>
        <v>0</v>
      </c>
      <c r="R194" s="203">
        <f>SUM(R195:R197)</f>
        <v>0</v>
      </c>
      <c r="T194" s="204">
        <f>SUM(T195:T197)</f>
        <v>0</v>
      </c>
      <c r="AR194" s="199" t="s">
        <v>82</v>
      </c>
      <c r="AT194" s="205" t="s">
        <v>73</v>
      </c>
      <c r="AU194" s="205" t="s">
        <v>84</v>
      </c>
      <c r="AY194" s="199" t="s">
        <v>154</v>
      </c>
      <c r="BK194" s="206">
        <f>SUM(BK195:BK197)</f>
        <v>0</v>
      </c>
    </row>
    <row r="195" spans="2:65" s="123" customFormat="1" ht="24.2" customHeight="1">
      <c r="B195" s="71"/>
      <c r="C195" s="227" t="s">
        <v>356</v>
      </c>
      <c r="D195" s="227" t="s">
        <v>156</v>
      </c>
      <c r="E195" s="228" t="s">
        <v>658</v>
      </c>
      <c r="F195" s="229" t="s">
        <v>659</v>
      </c>
      <c r="G195" s="230" t="s">
        <v>224</v>
      </c>
      <c r="H195" s="231">
        <v>1</v>
      </c>
      <c r="I195" s="73"/>
      <c r="J195" s="73">
        <f>ROUND(I195*H195,2)</f>
        <v>0</v>
      </c>
      <c r="K195" s="74"/>
      <c r="L195" s="71"/>
      <c r="M195" s="209" t="s">
        <v>1</v>
      </c>
      <c r="N195" s="210" t="s">
        <v>39</v>
      </c>
      <c r="O195" s="211">
        <v>0</v>
      </c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213" t="s">
        <v>160</v>
      </c>
      <c r="AT195" s="213" t="s">
        <v>156</v>
      </c>
      <c r="AU195" s="213" t="s">
        <v>171</v>
      </c>
      <c r="AY195" s="132" t="s">
        <v>154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32" t="s">
        <v>82</v>
      </c>
      <c r="BK195" s="214">
        <f>ROUND(I195*H195,2)</f>
        <v>0</v>
      </c>
      <c r="BL195" s="132" t="s">
        <v>160</v>
      </c>
      <c r="BM195" s="213" t="s">
        <v>660</v>
      </c>
    </row>
    <row r="196" spans="2:65" s="123" customFormat="1" ht="16.5" customHeight="1">
      <c r="B196" s="71"/>
      <c r="C196" s="227" t="s">
        <v>362</v>
      </c>
      <c r="D196" s="227" t="s">
        <v>156</v>
      </c>
      <c r="E196" s="228" t="s">
        <v>661</v>
      </c>
      <c r="F196" s="229" t="s">
        <v>662</v>
      </c>
      <c r="G196" s="230" t="s">
        <v>224</v>
      </c>
      <c r="H196" s="231">
        <v>1</v>
      </c>
      <c r="I196" s="73"/>
      <c r="J196" s="73">
        <f>ROUND(I196*H196,2)</f>
        <v>0</v>
      </c>
      <c r="K196" s="74"/>
      <c r="L196" s="71"/>
      <c r="M196" s="209" t="s">
        <v>1</v>
      </c>
      <c r="N196" s="210" t="s">
        <v>39</v>
      </c>
      <c r="O196" s="211">
        <v>0</v>
      </c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AR196" s="213" t="s">
        <v>160</v>
      </c>
      <c r="AT196" s="213" t="s">
        <v>156</v>
      </c>
      <c r="AU196" s="213" t="s">
        <v>171</v>
      </c>
      <c r="AY196" s="132" t="s">
        <v>154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32" t="s">
        <v>82</v>
      </c>
      <c r="BK196" s="214">
        <f>ROUND(I196*H196,2)</f>
        <v>0</v>
      </c>
      <c r="BL196" s="132" t="s">
        <v>160</v>
      </c>
      <c r="BM196" s="213" t="s">
        <v>663</v>
      </c>
    </row>
    <row r="197" spans="2:65" s="123" customFormat="1" ht="16.5" customHeight="1">
      <c r="B197" s="71"/>
      <c r="C197" s="244" t="s">
        <v>367</v>
      </c>
      <c r="D197" s="244" t="s">
        <v>164</v>
      </c>
      <c r="E197" s="245" t="s">
        <v>664</v>
      </c>
      <c r="F197" s="246" t="s">
        <v>665</v>
      </c>
      <c r="G197" s="247" t="s">
        <v>224</v>
      </c>
      <c r="H197" s="248">
        <v>1</v>
      </c>
      <c r="I197" s="75"/>
      <c r="J197" s="75">
        <f>ROUND(I197*H197,2)</f>
        <v>0</v>
      </c>
      <c r="K197" s="76"/>
      <c r="L197" s="237"/>
      <c r="M197" s="238" t="s">
        <v>1</v>
      </c>
      <c r="N197" s="239" t="s">
        <v>39</v>
      </c>
      <c r="O197" s="211">
        <v>0</v>
      </c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AR197" s="213" t="s">
        <v>168</v>
      </c>
      <c r="AT197" s="213" t="s">
        <v>164</v>
      </c>
      <c r="AU197" s="213" t="s">
        <v>171</v>
      </c>
      <c r="AY197" s="132" t="s">
        <v>154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32" t="s">
        <v>82</v>
      </c>
      <c r="BK197" s="214">
        <f>ROUND(I197*H197,2)</f>
        <v>0</v>
      </c>
      <c r="BL197" s="132" t="s">
        <v>160</v>
      </c>
      <c r="BM197" s="213" t="s">
        <v>666</v>
      </c>
    </row>
    <row r="198" spans="2:63" s="198" customFormat="1" ht="20.85" customHeight="1">
      <c r="B198" s="197"/>
      <c r="C198" s="225"/>
      <c r="D198" s="223" t="s">
        <v>73</v>
      </c>
      <c r="E198" s="226" t="s">
        <v>667</v>
      </c>
      <c r="F198" s="226" t="s">
        <v>668</v>
      </c>
      <c r="G198" s="225"/>
      <c r="H198" s="225"/>
      <c r="J198" s="208">
        <f>BK198</f>
        <v>0</v>
      </c>
      <c r="L198" s="197"/>
      <c r="M198" s="202"/>
      <c r="P198" s="203">
        <f>SUM(P199:P212)</f>
        <v>0</v>
      </c>
      <c r="R198" s="203">
        <f>SUM(R199:R212)</f>
        <v>0</v>
      </c>
      <c r="T198" s="204">
        <f>SUM(T199:T212)</f>
        <v>0</v>
      </c>
      <c r="AR198" s="199" t="s">
        <v>82</v>
      </c>
      <c r="AT198" s="205" t="s">
        <v>73</v>
      </c>
      <c r="AU198" s="205" t="s">
        <v>84</v>
      </c>
      <c r="AY198" s="199" t="s">
        <v>154</v>
      </c>
      <c r="BK198" s="206">
        <f>SUM(BK199:BK212)</f>
        <v>0</v>
      </c>
    </row>
    <row r="199" spans="2:65" s="123" customFormat="1" ht="24.2" customHeight="1">
      <c r="B199" s="71"/>
      <c r="C199" s="227" t="s">
        <v>371</v>
      </c>
      <c r="D199" s="227" t="s">
        <v>156</v>
      </c>
      <c r="E199" s="228" t="s">
        <v>669</v>
      </c>
      <c r="F199" s="229" t="s">
        <v>670</v>
      </c>
      <c r="G199" s="230" t="s">
        <v>224</v>
      </c>
      <c r="H199" s="231">
        <v>9</v>
      </c>
      <c r="I199" s="73"/>
      <c r="J199" s="73">
        <f aca="true" t="shared" si="20" ref="J199:J212">ROUND(I199*H199,2)</f>
        <v>0</v>
      </c>
      <c r="K199" s="74"/>
      <c r="L199" s="71"/>
      <c r="M199" s="209" t="s">
        <v>1</v>
      </c>
      <c r="N199" s="210" t="s">
        <v>39</v>
      </c>
      <c r="O199" s="211">
        <v>0</v>
      </c>
      <c r="P199" s="211">
        <f aca="true" t="shared" si="21" ref="P199:P212">O199*H199</f>
        <v>0</v>
      </c>
      <c r="Q199" s="211">
        <v>0</v>
      </c>
      <c r="R199" s="211">
        <f aca="true" t="shared" si="22" ref="R199:R212">Q199*H199</f>
        <v>0</v>
      </c>
      <c r="S199" s="211">
        <v>0</v>
      </c>
      <c r="T199" s="212">
        <f aca="true" t="shared" si="23" ref="T199:T212">S199*H199</f>
        <v>0</v>
      </c>
      <c r="AR199" s="213" t="s">
        <v>160</v>
      </c>
      <c r="AT199" s="213" t="s">
        <v>156</v>
      </c>
      <c r="AU199" s="213" t="s">
        <v>171</v>
      </c>
      <c r="AY199" s="132" t="s">
        <v>154</v>
      </c>
      <c r="BE199" s="214">
        <f aca="true" t="shared" si="24" ref="BE199:BE212">IF(N199="základní",J199,0)</f>
        <v>0</v>
      </c>
      <c r="BF199" s="214">
        <f aca="true" t="shared" si="25" ref="BF199:BF212">IF(N199="snížená",J199,0)</f>
        <v>0</v>
      </c>
      <c r="BG199" s="214">
        <f aca="true" t="shared" si="26" ref="BG199:BG212">IF(N199="zákl. přenesená",J199,0)</f>
        <v>0</v>
      </c>
      <c r="BH199" s="214">
        <f aca="true" t="shared" si="27" ref="BH199:BH212">IF(N199="sníž. přenesená",J199,0)</f>
        <v>0</v>
      </c>
      <c r="BI199" s="214">
        <f aca="true" t="shared" si="28" ref="BI199:BI212">IF(N199="nulová",J199,0)</f>
        <v>0</v>
      </c>
      <c r="BJ199" s="132" t="s">
        <v>82</v>
      </c>
      <c r="BK199" s="214">
        <f aca="true" t="shared" si="29" ref="BK199:BK212">ROUND(I199*H199,2)</f>
        <v>0</v>
      </c>
      <c r="BL199" s="132" t="s">
        <v>160</v>
      </c>
      <c r="BM199" s="213" t="s">
        <v>671</v>
      </c>
    </row>
    <row r="200" spans="2:65" s="123" customFormat="1" ht="16.5" customHeight="1">
      <c r="B200" s="71"/>
      <c r="C200" s="244" t="s">
        <v>376</v>
      </c>
      <c r="D200" s="244" t="s">
        <v>164</v>
      </c>
      <c r="E200" s="245" t="s">
        <v>672</v>
      </c>
      <c r="F200" s="246" t="s">
        <v>673</v>
      </c>
      <c r="G200" s="247" t="s">
        <v>224</v>
      </c>
      <c r="H200" s="248">
        <v>9</v>
      </c>
      <c r="I200" s="75"/>
      <c r="J200" s="75">
        <f t="shared" si="20"/>
        <v>0</v>
      </c>
      <c r="K200" s="76"/>
      <c r="L200" s="237"/>
      <c r="M200" s="238" t="s">
        <v>1</v>
      </c>
      <c r="N200" s="239" t="s">
        <v>39</v>
      </c>
      <c r="O200" s="211">
        <v>0</v>
      </c>
      <c r="P200" s="211">
        <f t="shared" si="21"/>
        <v>0</v>
      </c>
      <c r="Q200" s="211">
        <v>0</v>
      </c>
      <c r="R200" s="211">
        <f t="shared" si="22"/>
        <v>0</v>
      </c>
      <c r="S200" s="211">
        <v>0</v>
      </c>
      <c r="T200" s="212">
        <f t="shared" si="23"/>
        <v>0</v>
      </c>
      <c r="AR200" s="213" t="s">
        <v>168</v>
      </c>
      <c r="AT200" s="213" t="s">
        <v>164</v>
      </c>
      <c r="AU200" s="213" t="s">
        <v>171</v>
      </c>
      <c r="AY200" s="132" t="s">
        <v>154</v>
      </c>
      <c r="BE200" s="214">
        <f t="shared" si="24"/>
        <v>0</v>
      </c>
      <c r="BF200" s="214">
        <f t="shared" si="25"/>
        <v>0</v>
      </c>
      <c r="BG200" s="214">
        <f t="shared" si="26"/>
        <v>0</v>
      </c>
      <c r="BH200" s="214">
        <f t="shared" si="27"/>
        <v>0</v>
      </c>
      <c r="BI200" s="214">
        <f t="shared" si="28"/>
        <v>0</v>
      </c>
      <c r="BJ200" s="132" t="s">
        <v>82</v>
      </c>
      <c r="BK200" s="214">
        <f t="shared" si="29"/>
        <v>0</v>
      </c>
      <c r="BL200" s="132" t="s">
        <v>160</v>
      </c>
      <c r="BM200" s="213" t="s">
        <v>674</v>
      </c>
    </row>
    <row r="201" spans="2:65" s="123" customFormat="1" ht="24.2" customHeight="1">
      <c r="B201" s="71"/>
      <c r="C201" s="227" t="s">
        <v>381</v>
      </c>
      <c r="D201" s="227" t="s">
        <v>156</v>
      </c>
      <c r="E201" s="228" t="s">
        <v>675</v>
      </c>
      <c r="F201" s="229" t="s">
        <v>676</v>
      </c>
      <c r="G201" s="230" t="s">
        <v>224</v>
      </c>
      <c r="H201" s="231">
        <v>1</v>
      </c>
      <c r="I201" s="73"/>
      <c r="J201" s="73">
        <f t="shared" si="20"/>
        <v>0</v>
      </c>
      <c r="K201" s="74"/>
      <c r="L201" s="71"/>
      <c r="M201" s="209" t="s">
        <v>1</v>
      </c>
      <c r="N201" s="210" t="s">
        <v>39</v>
      </c>
      <c r="O201" s="211">
        <v>0</v>
      </c>
      <c r="P201" s="211">
        <f t="shared" si="21"/>
        <v>0</v>
      </c>
      <c r="Q201" s="211">
        <v>0</v>
      </c>
      <c r="R201" s="211">
        <f t="shared" si="22"/>
        <v>0</v>
      </c>
      <c r="S201" s="211">
        <v>0</v>
      </c>
      <c r="T201" s="212">
        <f t="shared" si="23"/>
        <v>0</v>
      </c>
      <c r="AR201" s="213" t="s">
        <v>160</v>
      </c>
      <c r="AT201" s="213" t="s">
        <v>156</v>
      </c>
      <c r="AU201" s="213" t="s">
        <v>171</v>
      </c>
      <c r="AY201" s="132" t="s">
        <v>154</v>
      </c>
      <c r="BE201" s="214">
        <f t="shared" si="24"/>
        <v>0</v>
      </c>
      <c r="BF201" s="214">
        <f t="shared" si="25"/>
        <v>0</v>
      </c>
      <c r="BG201" s="214">
        <f t="shared" si="26"/>
        <v>0</v>
      </c>
      <c r="BH201" s="214">
        <f t="shared" si="27"/>
        <v>0</v>
      </c>
      <c r="BI201" s="214">
        <f t="shared" si="28"/>
        <v>0</v>
      </c>
      <c r="BJ201" s="132" t="s">
        <v>82</v>
      </c>
      <c r="BK201" s="214">
        <f t="shared" si="29"/>
        <v>0</v>
      </c>
      <c r="BL201" s="132" t="s">
        <v>160</v>
      </c>
      <c r="BM201" s="213" t="s">
        <v>677</v>
      </c>
    </row>
    <row r="202" spans="2:65" s="123" customFormat="1" ht="16.5" customHeight="1">
      <c r="B202" s="71"/>
      <c r="C202" s="244" t="s">
        <v>387</v>
      </c>
      <c r="D202" s="244" t="s">
        <v>164</v>
      </c>
      <c r="E202" s="245" t="s">
        <v>678</v>
      </c>
      <c r="F202" s="246" t="s">
        <v>679</v>
      </c>
      <c r="G202" s="247" t="s">
        <v>224</v>
      </c>
      <c r="H202" s="248">
        <v>1</v>
      </c>
      <c r="I202" s="75"/>
      <c r="J202" s="75">
        <f t="shared" si="20"/>
        <v>0</v>
      </c>
      <c r="K202" s="76"/>
      <c r="L202" s="237"/>
      <c r="M202" s="238" t="s">
        <v>1</v>
      </c>
      <c r="N202" s="239" t="s">
        <v>39</v>
      </c>
      <c r="O202" s="211">
        <v>0</v>
      </c>
      <c r="P202" s="211">
        <f t="shared" si="21"/>
        <v>0</v>
      </c>
      <c r="Q202" s="211">
        <v>0</v>
      </c>
      <c r="R202" s="211">
        <f t="shared" si="22"/>
        <v>0</v>
      </c>
      <c r="S202" s="211">
        <v>0</v>
      </c>
      <c r="T202" s="212">
        <f t="shared" si="23"/>
        <v>0</v>
      </c>
      <c r="AR202" s="213" t="s">
        <v>168</v>
      </c>
      <c r="AT202" s="213" t="s">
        <v>164</v>
      </c>
      <c r="AU202" s="213" t="s">
        <v>171</v>
      </c>
      <c r="AY202" s="132" t="s">
        <v>154</v>
      </c>
      <c r="BE202" s="214">
        <f t="shared" si="24"/>
        <v>0</v>
      </c>
      <c r="BF202" s="214">
        <f t="shared" si="25"/>
        <v>0</v>
      </c>
      <c r="BG202" s="214">
        <f t="shared" si="26"/>
        <v>0</v>
      </c>
      <c r="BH202" s="214">
        <f t="shared" si="27"/>
        <v>0</v>
      </c>
      <c r="BI202" s="214">
        <f t="shared" si="28"/>
        <v>0</v>
      </c>
      <c r="BJ202" s="132" t="s">
        <v>82</v>
      </c>
      <c r="BK202" s="214">
        <f t="shared" si="29"/>
        <v>0</v>
      </c>
      <c r="BL202" s="132" t="s">
        <v>160</v>
      </c>
      <c r="BM202" s="213" t="s">
        <v>680</v>
      </c>
    </row>
    <row r="203" spans="2:65" s="123" customFormat="1" ht="24.2" customHeight="1">
      <c r="B203" s="71"/>
      <c r="C203" s="227" t="s">
        <v>391</v>
      </c>
      <c r="D203" s="227" t="s">
        <v>156</v>
      </c>
      <c r="E203" s="228" t="s">
        <v>681</v>
      </c>
      <c r="F203" s="229" t="s">
        <v>682</v>
      </c>
      <c r="G203" s="230" t="s">
        <v>224</v>
      </c>
      <c r="H203" s="231">
        <v>1</v>
      </c>
      <c r="I203" s="73"/>
      <c r="J203" s="73">
        <f t="shared" si="20"/>
        <v>0</v>
      </c>
      <c r="K203" s="74"/>
      <c r="L203" s="71"/>
      <c r="M203" s="209" t="s">
        <v>1</v>
      </c>
      <c r="N203" s="210" t="s">
        <v>39</v>
      </c>
      <c r="O203" s="211">
        <v>0</v>
      </c>
      <c r="P203" s="211">
        <f t="shared" si="21"/>
        <v>0</v>
      </c>
      <c r="Q203" s="211">
        <v>0</v>
      </c>
      <c r="R203" s="211">
        <f t="shared" si="22"/>
        <v>0</v>
      </c>
      <c r="S203" s="211">
        <v>0</v>
      </c>
      <c r="T203" s="212">
        <f t="shared" si="23"/>
        <v>0</v>
      </c>
      <c r="AR203" s="213" t="s">
        <v>160</v>
      </c>
      <c r="AT203" s="213" t="s">
        <v>156</v>
      </c>
      <c r="AU203" s="213" t="s">
        <v>171</v>
      </c>
      <c r="AY203" s="132" t="s">
        <v>154</v>
      </c>
      <c r="BE203" s="214">
        <f t="shared" si="24"/>
        <v>0</v>
      </c>
      <c r="BF203" s="214">
        <f t="shared" si="25"/>
        <v>0</v>
      </c>
      <c r="BG203" s="214">
        <f t="shared" si="26"/>
        <v>0</v>
      </c>
      <c r="BH203" s="214">
        <f t="shared" si="27"/>
        <v>0</v>
      </c>
      <c r="BI203" s="214">
        <f t="shared" si="28"/>
        <v>0</v>
      </c>
      <c r="BJ203" s="132" t="s">
        <v>82</v>
      </c>
      <c r="BK203" s="214">
        <f t="shared" si="29"/>
        <v>0</v>
      </c>
      <c r="BL203" s="132" t="s">
        <v>160</v>
      </c>
      <c r="BM203" s="213" t="s">
        <v>683</v>
      </c>
    </row>
    <row r="204" spans="2:65" s="123" customFormat="1" ht="24.2" customHeight="1">
      <c r="B204" s="71"/>
      <c r="C204" s="244" t="s">
        <v>395</v>
      </c>
      <c r="D204" s="244" t="s">
        <v>164</v>
      </c>
      <c r="E204" s="245" t="s">
        <v>684</v>
      </c>
      <c r="F204" s="246" t="s">
        <v>685</v>
      </c>
      <c r="G204" s="247" t="s">
        <v>224</v>
      </c>
      <c r="H204" s="248">
        <v>1</v>
      </c>
      <c r="I204" s="75"/>
      <c r="J204" s="75">
        <f t="shared" si="20"/>
        <v>0</v>
      </c>
      <c r="K204" s="76"/>
      <c r="L204" s="237"/>
      <c r="M204" s="238" t="s">
        <v>1</v>
      </c>
      <c r="N204" s="239" t="s">
        <v>39</v>
      </c>
      <c r="O204" s="211">
        <v>0</v>
      </c>
      <c r="P204" s="211">
        <f t="shared" si="21"/>
        <v>0</v>
      </c>
      <c r="Q204" s="211">
        <v>0</v>
      </c>
      <c r="R204" s="211">
        <f t="shared" si="22"/>
        <v>0</v>
      </c>
      <c r="S204" s="211">
        <v>0</v>
      </c>
      <c r="T204" s="212">
        <f t="shared" si="23"/>
        <v>0</v>
      </c>
      <c r="AR204" s="213" t="s">
        <v>168</v>
      </c>
      <c r="AT204" s="213" t="s">
        <v>164</v>
      </c>
      <c r="AU204" s="213" t="s">
        <v>171</v>
      </c>
      <c r="AY204" s="132" t="s">
        <v>154</v>
      </c>
      <c r="BE204" s="214">
        <f t="shared" si="24"/>
        <v>0</v>
      </c>
      <c r="BF204" s="214">
        <f t="shared" si="25"/>
        <v>0</v>
      </c>
      <c r="BG204" s="214">
        <f t="shared" si="26"/>
        <v>0</v>
      </c>
      <c r="BH204" s="214">
        <f t="shared" si="27"/>
        <v>0</v>
      </c>
      <c r="BI204" s="214">
        <f t="shared" si="28"/>
        <v>0</v>
      </c>
      <c r="BJ204" s="132" t="s">
        <v>82</v>
      </c>
      <c r="BK204" s="214">
        <f t="shared" si="29"/>
        <v>0</v>
      </c>
      <c r="BL204" s="132" t="s">
        <v>160</v>
      </c>
      <c r="BM204" s="213" t="s">
        <v>686</v>
      </c>
    </row>
    <row r="205" spans="2:65" s="123" customFormat="1" ht="24.2" customHeight="1">
      <c r="B205" s="71"/>
      <c r="C205" s="227" t="s">
        <v>400</v>
      </c>
      <c r="D205" s="227" t="s">
        <v>156</v>
      </c>
      <c r="E205" s="228" t="s">
        <v>687</v>
      </c>
      <c r="F205" s="229" t="s">
        <v>688</v>
      </c>
      <c r="G205" s="230" t="s">
        <v>224</v>
      </c>
      <c r="H205" s="231">
        <v>10</v>
      </c>
      <c r="I205" s="73"/>
      <c r="J205" s="73">
        <f t="shared" si="20"/>
        <v>0</v>
      </c>
      <c r="K205" s="74"/>
      <c r="L205" s="71"/>
      <c r="M205" s="209" t="s">
        <v>1</v>
      </c>
      <c r="N205" s="210" t="s">
        <v>39</v>
      </c>
      <c r="O205" s="211">
        <v>0</v>
      </c>
      <c r="P205" s="211">
        <f t="shared" si="21"/>
        <v>0</v>
      </c>
      <c r="Q205" s="211">
        <v>0</v>
      </c>
      <c r="R205" s="211">
        <f t="shared" si="22"/>
        <v>0</v>
      </c>
      <c r="S205" s="211">
        <v>0</v>
      </c>
      <c r="T205" s="212">
        <f t="shared" si="23"/>
        <v>0</v>
      </c>
      <c r="AR205" s="213" t="s">
        <v>160</v>
      </c>
      <c r="AT205" s="213" t="s">
        <v>156</v>
      </c>
      <c r="AU205" s="213" t="s">
        <v>171</v>
      </c>
      <c r="AY205" s="132" t="s">
        <v>154</v>
      </c>
      <c r="BE205" s="214">
        <f t="shared" si="24"/>
        <v>0</v>
      </c>
      <c r="BF205" s="214">
        <f t="shared" si="25"/>
        <v>0</v>
      </c>
      <c r="BG205" s="214">
        <f t="shared" si="26"/>
        <v>0</v>
      </c>
      <c r="BH205" s="214">
        <f t="shared" si="27"/>
        <v>0</v>
      </c>
      <c r="BI205" s="214">
        <f t="shared" si="28"/>
        <v>0</v>
      </c>
      <c r="BJ205" s="132" t="s">
        <v>82</v>
      </c>
      <c r="BK205" s="214">
        <f t="shared" si="29"/>
        <v>0</v>
      </c>
      <c r="BL205" s="132" t="s">
        <v>160</v>
      </c>
      <c r="BM205" s="213" t="s">
        <v>689</v>
      </c>
    </row>
    <row r="206" spans="2:65" s="123" customFormat="1" ht="16.5" customHeight="1">
      <c r="B206" s="71"/>
      <c r="C206" s="244" t="s">
        <v>404</v>
      </c>
      <c r="D206" s="244" t="s">
        <v>164</v>
      </c>
      <c r="E206" s="245" t="s">
        <v>690</v>
      </c>
      <c r="F206" s="246" t="s">
        <v>691</v>
      </c>
      <c r="G206" s="247" t="s">
        <v>224</v>
      </c>
      <c r="H206" s="248">
        <v>10</v>
      </c>
      <c r="I206" s="75"/>
      <c r="J206" s="75">
        <f t="shared" si="20"/>
        <v>0</v>
      </c>
      <c r="K206" s="76"/>
      <c r="L206" s="237"/>
      <c r="M206" s="238" t="s">
        <v>1</v>
      </c>
      <c r="N206" s="239" t="s">
        <v>39</v>
      </c>
      <c r="O206" s="211">
        <v>0</v>
      </c>
      <c r="P206" s="211">
        <f t="shared" si="21"/>
        <v>0</v>
      </c>
      <c r="Q206" s="211">
        <v>0</v>
      </c>
      <c r="R206" s="211">
        <f t="shared" si="22"/>
        <v>0</v>
      </c>
      <c r="S206" s="211">
        <v>0</v>
      </c>
      <c r="T206" s="212">
        <f t="shared" si="23"/>
        <v>0</v>
      </c>
      <c r="AR206" s="213" t="s">
        <v>168</v>
      </c>
      <c r="AT206" s="213" t="s">
        <v>164</v>
      </c>
      <c r="AU206" s="213" t="s">
        <v>171</v>
      </c>
      <c r="AY206" s="132" t="s">
        <v>154</v>
      </c>
      <c r="BE206" s="214">
        <f t="shared" si="24"/>
        <v>0</v>
      </c>
      <c r="BF206" s="214">
        <f t="shared" si="25"/>
        <v>0</v>
      </c>
      <c r="BG206" s="214">
        <f t="shared" si="26"/>
        <v>0</v>
      </c>
      <c r="BH206" s="214">
        <f t="shared" si="27"/>
        <v>0</v>
      </c>
      <c r="BI206" s="214">
        <f t="shared" si="28"/>
        <v>0</v>
      </c>
      <c r="BJ206" s="132" t="s">
        <v>82</v>
      </c>
      <c r="BK206" s="214">
        <f t="shared" si="29"/>
        <v>0</v>
      </c>
      <c r="BL206" s="132" t="s">
        <v>160</v>
      </c>
      <c r="BM206" s="213" t="s">
        <v>692</v>
      </c>
    </row>
    <row r="207" spans="2:65" s="123" customFormat="1" ht="24.2" customHeight="1">
      <c r="B207" s="71"/>
      <c r="C207" s="227" t="s">
        <v>408</v>
      </c>
      <c r="D207" s="227" t="s">
        <v>156</v>
      </c>
      <c r="E207" s="228" t="s">
        <v>693</v>
      </c>
      <c r="F207" s="229" t="s">
        <v>694</v>
      </c>
      <c r="G207" s="230" t="s">
        <v>224</v>
      </c>
      <c r="H207" s="231">
        <v>1</v>
      </c>
      <c r="I207" s="73"/>
      <c r="J207" s="73">
        <f t="shared" si="20"/>
        <v>0</v>
      </c>
      <c r="K207" s="74"/>
      <c r="L207" s="71"/>
      <c r="M207" s="209" t="s">
        <v>1</v>
      </c>
      <c r="N207" s="210" t="s">
        <v>39</v>
      </c>
      <c r="O207" s="211">
        <v>0</v>
      </c>
      <c r="P207" s="211">
        <f t="shared" si="21"/>
        <v>0</v>
      </c>
      <c r="Q207" s="211">
        <v>0</v>
      </c>
      <c r="R207" s="211">
        <f t="shared" si="22"/>
        <v>0</v>
      </c>
      <c r="S207" s="211">
        <v>0</v>
      </c>
      <c r="T207" s="212">
        <f t="shared" si="23"/>
        <v>0</v>
      </c>
      <c r="AR207" s="213" t="s">
        <v>160</v>
      </c>
      <c r="AT207" s="213" t="s">
        <v>156</v>
      </c>
      <c r="AU207" s="213" t="s">
        <v>171</v>
      </c>
      <c r="AY207" s="132" t="s">
        <v>154</v>
      </c>
      <c r="BE207" s="214">
        <f t="shared" si="24"/>
        <v>0</v>
      </c>
      <c r="BF207" s="214">
        <f t="shared" si="25"/>
        <v>0</v>
      </c>
      <c r="BG207" s="214">
        <f t="shared" si="26"/>
        <v>0</v>
      </c>
      <c r="BH207" s="214">
        <f t="shared" si="27"/>
        <v>0</v>
      </c>
      <c r="BI207" s="214">
        <f t="shared" si="28"/>
        <v>0</v>
      </c>
      <c r="BJ207" s="132" t="s">
        <v>82</v>
      </c>
      <c r="BK207" s="214">
        <f t="shared" si="29"/>
        <v>0</v>
      </c>
      <c r="BL207" s="132" t="s">
        <v>160</v>
      </c>
      <c r="BM207" s="213" t="s">
        <v>695</v>
      </c>
    </row>
    <row r="208" spans="2:65" s="123" customFormat="1" ht="24.2" customHeight="1">
      <c r="B208" s="71"/>
      <c r="C208" s="244" t="s">
        <v>412</v>
      </c>
      <c r="D208" s="244" t="s">
        <v>164</v>
      </c>
      <c r="E208" s="245" t="s">
        <v>696</v>
      </c>
      <c r="F208" s="246" t="s">
        <v>697</v>
      </c>
      <c r="G208" s="247" t="s">
        <v>224</v>
      </c>
      <c r="H208" s="248">
        <v>1</v>
      </c>
      <c r="I208" s="75"/>
      <c r="J208" s="75">
        <f t="shared" si="20"/>
        <v>0</v>
      </c>
      <c r="K208" s="76"/>
      <c r="L208" s="237"/>
      <c r="M208" s="238" t="s">
        <v>1</v>
      </c>
      <c r="N208" s="239" t="s">
        <v>39</v>
      </c>
      <c r="O208" s="211">
        <v>0</v>
      </c>
      <c r="P208" s="211">
        <f t="shared" si="21"/>
        <v>0</v>
      </c>
      <c r="Q208" s="211">
        <v>0</v>
      </c>
      <c r="R208" s="211">
        <f t="shared" si="22"/>
        <v>0</v>
      </c>
      <c r="S208" s="211">
        <v>0</v>
      </c>
      <c r="T208" s="212">
        <f t="shared" si="23"/>
        <v>0</v>
      </c>
      <c r="AR208" s="213" t="s">
        <v>168</v>
      </c>
      <c r="AT208" s="213" t="s">
        <v>164</v>
      </c>
      <c r="AU208" s="213" t="s">
        <v>171</v>
      </c>
      <c r="AY208" s="132" t="s">
        <v>154</v>
      </c>
      <c r="BE208" s="214">
        <f t="shared" si="24"/>
        <v>0</v>
      </c>
      <c r="BF208" s="214">
        <f t="shared" si="25"/>
        <v>0</v>
      </c>
      <c r="BG208" s="214">
        <f t="shared" si="26"/>
        <v>0</v>
      </c>
      <c r="BH208" s="214">
        <f t="shared" si="27"/>
        <v>0</v>
      </c>
      <c r="BI208" s="214">
        <f t="shared" si="28"/>
        <v>0</v>
      </c>
      <c r="BJ208" s="132" t="s">
        <v>82</v>
      </c>
      <c r="BK208" s="214">
        <f t="shared" si="29"/>
        <v>0</v>
      </c>
      <c r="BL208" s="132" t="s">
        <v>160</v>
      </c>
      <c r="BM208" s="213" t="s">
        <v>698</v>
      </c>
    </row>
    <row r="209" spans="2:65" s="123" customFormat="1" ht="16.5" customHeight="1">
      <c r="B209" s="71"/>
      <c r="C209" s="227" t="s">
        <v>416</v>
      </c>
      <c r="D209" s="227" t="s">
        <v>156</v>
      </c>
      <c r="E209" s="228" t="s">
        <v>699</v>
      </c>
      <c r="F209" s="229" t="s">
        <v>700</v>
      </c>
      <c r="G209" s="230" t="s">
        <v>224</v>
      </c>
      <c r="H209" s="231">
        <v>1</v>
      </c>
      <c r="I209" s="73"/>
      <c r="J209" s="73">
        <f t="shared" si="20"/>
        <v>0</v>
      </c>
      <c r="K209" s="74"/>
      <c r="L209" s="71"/>
      <c r="M209" s="209" t="s">
        <v>1</v>
      </c>
      <c r="N209" s="210" t="s">
        <v>39</v>
      </c>
      <c r="O209" s="211">
        <v>0</v>
      </c>
      <c r="P209" s="211">
        <f t="shared" si="21"/>
        <v>0</v>
      </c>
      <c r="Q209" s="211">
        <v>0</v>
      </c>
      <c r="R209" s="211">
        <f t="shared" si="22"/>
        <v>0</v>
      </c>
      <c r="S209" s="211">
        <v>0</v>
      </c>
      <c r="T209" s="212">
        <f t="shared" si="23"/>
        <v>0</v>
      </c>
      <c r="AR209" s="213" t="s">
        <v>160</v>
      </c>
      <c r="AT209" s="213" t="s">
        <v>156</v>
      </c>
      <c r="AU209" s="213" t="s">
        <v>171</v>
      </c>
      <c r="AY209" s="132" t="s">
        <v>154</v>
      </c>
      <c r="BE209" s="214">
        <f t="shared" si="24"/>
        <v>0</v>
      </c>
      <c r="BF209" s="214">
        <f t="shared" si="25"/>
        <v>0</v>
      </c>
      <c r="BG209" s="214">
        <f t="shared" si="26"/>
        <v>0</v>
      </c>
      <c r="BH209" s="214">
        <f t="shared" si="27"/>
        <v>0</v>
      </c>
      <c r="BI209" s="214">
        <f t="shared" si="28"/>
        <v>0</v>
      </c>
      <c r="BJ209" s="132" t="s">
        <v>82</v>
      </c>
      <c r="BK209" s="214">
        <f t="shared" si="29"/>
        <v>0</v>
      </c>
      <c r="BL209" s="132" t="s">
        <v>160</v>
      </c>
      <c r="BM209" s="213" t="s">
        <v>701</v>
      </c>
    </row>
    <row r="210" spans="2:65" s="123" customFormat="1" ht="24.2" customHeight="1">
      <c r="B210" s="71"/>
      <c r="C210" s="244" t="s">
        <v>420</v>
      </c>
      <c r="D210" s="244" t="s">
        <v>164</v>
      </c>
      <c r="E210" s="245" t="s">
        <v>702</v>
      </c>
      <c r="F210" s="246" t="s">
        <v>703</v>
      </c>
      <c r="G210" s="247" t="s">
        <v>224</v>
      </c>
      <c r="H210" s="248">
        <v>1</v>
      </c>
      <c r="I210" s="75"/>
      <c r="J210" s="75">
        <f t="shared" si="20"/>
        <v>0</v>
      </c>
      <c r="K210" s="76"/>
      <c r="L210" s="237"/>
      <c r="M210" s="238" t="s">
        <v>1</v>
      </c>
      <c r="N210" s="239" t="s">
        <v>39</v>
      </c>
      <c r="O210" s="211">
        <v>0</v>
      </c>
      <c r="P210" s="211">
        <f t="shared" si="21"/>
        <v>0</v>
      </c>
      <c r="Q210" s="211">
        <v>0</v>
      </c>
      <c r="R210" s="211">
        <f t="shared" si="22"/>
        <v>0</v>
      </c>
      <c r="S210" s="211">
        <v>0</v>
      </c>
      <c r="T210" s="212">
        <f t="shared" si="23"/>
        <v>0</v>
      </c>
      <c r="AR210" s="213" t="s">
        <v>168</v>
      </c>
      <c r="AT210" s="213" t="s">
        <v>164</v>
      </c>
      <c r="AU210" s="213" t="s">
        <v>171</v>
      </c>
      <c r="AY210" s="132" t="s">
        <v>154</v>
      </c>
      <c r="BE210" s="214">
        <f t="shared" si="24"/>
        <v>0</v>
      </c>
      <c r="BF210" s="214">
        <f t="shared" si="25"/>
        <v>0</v>
      </c>
      <c r="BG210" s="214">
        <f t="shared" si="26"/>
        <v>0</v>
      </c>
      <c r="BH210" s="214">
        <f t="shared" si="27"/>
        <v>0</v>
      </c>
      <c r="BI210" s="214">
        <f t="shared" si="28"/>
        <v>0</v>
      </c>
      <c r="BJ210" s="132" t="s">
        <v>82</v>
      </c>
      <c r="BK210" s="214">
        <f t="shared" si="29"/>
        <v>0</v>
      </c>
      <c r="BL210" s="132" t="s">
        <v>160</v>
      </c>
      <c r="BM210" s="213" t="s">
        <v>704</v>
      </c>
    </row>
    <row r="211" spans="2:65" s="123" customFormat="1" ht="24.2" customHeight="1">
      <c r="B211" s="71"/>
      <c r="C211" s="227" t="s">
        <v>426</v>
      </c>
      <c r="D211" s="227" t="s">
        <v>156</v>
      </c>
      <c r="E211" s="228" t="s">
        <v>705</v>
      </c>
      <c r="F211" s="229" t="s">
        <v>706</v>
      </c>
      <c r="G211" s="230" t="s">
        <v>224</v>
      </c>
      <c r="H211" s="231">
        <v>1</v>
      </c>
      <c r="I211" s="73"/>
      <c r="J211" s="73">
        <f t="shared" si="20"/>
        <v>0</v>
      </c>
      <c r="K211" s="74"/>
      <c r="L211" s="71"/>
      <c r="M211" s="209" t="s">
        <v>1</v>
      </c>
      <c r="N211" s="210" t="s">
        <v>39</v>
      </c>
      <c r="O211" s="211">
        <v>0</v>
      </c>
      <c r="P211" s="211">
        <f t="shared" si="21"/>
        <v>0</v>
      </c>
      <c r="Q211" s="211">
        <v>0</v>
      </c>
      <c r="R211" s="211">
        <f t="shared" si="22"/>
        <v>0</v>
      </c>
      <c r="S211" s="211">
        <v>0</v>
      </c>
      <c r="T211" s="212">
        <f t="shared" si="23"/>
        <v>0</v>
      </c>
      <c r="AR211" s="213" t="s">
        <v>160</v>
      </c>
      <c r="AT211" s="213" t="s">
        <v>156</v>
      </c>
      <c r="AU211" s="213" t="s">
        <v>171</v>
      </c>
      <c r="AY211" s="132" t="s">
        <v>154</v>
      </c>
      <c r="BE211" s="214">
        <f t="shared" si="24"/>
        <v>0</v>
      </c>
      <c r="BF211" s="214">
        <f t="shared" si="25"/>
        <v>0</v>
      </c>
      <c r="BG211" s="214">
        <f t="shared" si="26"/>
        <v>0</v>
      </c>
      <c r="BH211" s="214">
        <f t="shared" si="27"/>
        <v>0</v>
      </c>
      <c r="BI211" s="214">
        <f t="shared" si="28"/>
        <v>0</v>
      </c>
      <c r="BJ211" s="132" t="s">
        <v>82</v>
      </c>
      <c r="BK211" s="214">
        <f t="shared" si="29"/>
        <v>0</v>
      </c>
      <c r="BL211" s="132" t="s">
        <v>160</v>
      </c>
      <c r="BM211" s="213" t="s">
        <v>707</v>
      </c>
    </row>
    <row r="212" spans="2:65" s="123" customFormat="1" ht="24.2" customHeight="1">
      <c r="B212" s="71"/>
      <c r="C212" s="244" t="s">
        <v>432</v>
      </c>
      <c r="D212" s="244" t="s">
        <v>164</v>
      </c>
      <c r="E212" s="245" t="s">
        <v>708</v>
      </c>
      <c r="F212" s="246" t="s">
        <v>709</v>
      </c>
      <c r="G212" s="247" t="s">
        <v>224</v>
      </c>
      <c r="H212" s="248">
        <v>1</v>
      </c>
      <c r="I212" s="75"/>
      <c r="J212" s="75">
        <f t="shared" si="20"/>
        <v>0</v>
      </c>
      <c r="K212" s="76"/>
      <c r="L212" s="237"/>
      <c r="M212" s="238" t="s">
        <v>1</v>
      </c>
      <c r="N212" s="239" t="s">
        <v>39</v>
      </c>
      <c r="O212" s="211">
        <v>0</v>
      </c>
      <c r="P212" s="211">
        <f t="shared" si="21"/>
        <v>0</v>
      </c>
      <c r="Q212" s="211">
        <v>0</v>
      </c>
      <c r="R212" s="211">
        <f t="shared" si="22"/>
        <v>0</v>
      </c>
      <c r="S212" s="211">
        <v>0</v>
      </c>
      <c r="T212" s="212">
        <f t="shared" si="23"/>
        <v>0</v>
      </c>
      <c r="AR212" s="213" t="s">
        <v>168</v>
      </c>
      <c r="AT212" s="213" t="s">
        <v>164</v>
      </c>
      <c r="AU212" s="213" t="s">
        <v>171</v>
      </c>
      <c r="AY212" s="132" t="s">
        <v>154</v>
      </c>
      <c r="BE212" s="214">
        <f t="shared" si="24"/>
        <v>0</v>
      </c>
      <c r="BF212" s="214">
        <f t="shared" si="25"/>
        <v>0</v>
      </c>
      <c r="BG212" s="214">
        <f t="shared" si="26"/>
        <v>0</v>
      </c>
      <c r="BH212" s="214">
        <f t="shared" si="27"/>
        <v>0</v>
      </c>
      <c r="BI212" s="214">
        <f t="shared" si="28"/>
        <v>0</v>
      </c>
      <c r="BJ212" s="132" t="s">
        <v>82</v>
      </c>
      <c r="BK212" s="214">
        <f t="shared" si="29"/>
        <v>0</v>
      </c>
      <c r="BL212" s="132" t="s">
        <v>160</v>
      </c>
      <c r="BM212" s="213" t="s">
        <v>710</v>
      </c>
    </row>
    <row r="213" spans="2:63" s="198" customFormat="1" ht="20.85" customHeight="1">
      <c r="B213" s="197"/>
      <c r="C213" s="225"/>
      <c r="D213" s="223" t="s">
        <v>73</v>
      </c>
      <c r="E213" s="226" t="s">
        <v>711</v>
      </c>
      <c r="F213" s="226" t="s">
        <v>712</v>
      </c>
      <c r="G213" s="225"/>
      <c r="H213" s="225"/>
      <c r="J213" s="208">
        <f>BK213</f>
        <v>0</v>
      </c>
      <c r="L213" s="197"/>
      <c r="M213" s="202"/>
      <c r="P213" s="203">
        <f>SUM(P214:P219)</f>
        <v>0</v>
      </c>
      <c r="R213" s="203">
        <f>SUM(R214:R219)</f>
        <v>0</v>
      </c>
      <c r="T213" s="204">
        <f>SUM(T214:T219)</f>
        <v>0</v>
      </c>
      <c r="AR213" s="199" t="s">
        <v>82</v>
      </c>
      <c r="AT213" s="205" t="s">
        <v>73</v>
      </c>
      <c r="AU213" s="205" t="s">
        <v>84</v>
      </c>
      <c r="AY213" s="199" t="s">
        <v>154</v>
      </c>
      <c r="BK213" s="206">
        <f>SUM(BK214:BK219)</f>
        <v>0</v>
      </c>
    </row>
    <row r="214" spans="2:65" s="123" customFormat="1" ht="24.2" customHeight="1">
      <c r="B214" s="71"/>
      <c r="C214" s="227" t="s">
        <v>436</v>
      </c>
      <c r="D214" s="227" t="s">
        <v>156</v>
      </c>
      <c r="E214" s="228" t="s">
        <v>713</v>
      </c>
      <c r="F214" s="229" t="s">
        <v>714</v>
      </c>
      <c r="G214" s="230" t="s">
        <v>224</v>
      </c>
      <c r="H214" s="231">
        <v>13</v>
      </c>
      <c r="I214" s="73"/>
      <c r="J214" s="73">
        <f aca="true" t="shared" si="30" ref="J214:J219">ROUND(I214*H214,2)</f>
        <v>0</v>
      </c>
      <c r="K214" s="74"/>
      <c r="L214" s="71"/>
      <c r="M214" s="209" t="s">
        <v>1</v>
      </c>
      <c r="N214" s="210" t="s">
        <v>39</v>
      </c>
      <c r="O214" s="211">
        <v>0</v>
      </c>
      <c r="P214" s="211">
        <f aca="true" t="shared" si="31" ref="P214:P219">O214*H214</f>
        <v>0</v>
      </c>
      <c r="Q214" s="211">
        <v>0</v>
      </c>
      <c r="R214" s="211">
        <f aca="true" t="shared" si="32" ref="R214:R219">Q214*H214</f>
        <v>0</v>
      </c>
      <c r="S214" s="211">
        <v>0</v>
      </c>
      <c r="T214" s="212">
        <f aca="true" t="shared" si="33" ref="T214:T219">S214*H214</f>
        <v>0</v>
      </c>
      <c r="AR214" s="213" t="s">
        <v>160</v>
      </c>
      <c r="AT214" s="213" t="s">
        <v>156</v>
      </c>
      <c r="AU214" s="213" t="s">
        <v>171</v>
      </c>
      <c r="AY214" s="132" t="s">
        <v>154</v>
      </c>
      <c r="BE214" s="214">
        <f aca="true" t="shared" si="34" ref="BE214:BE219">IF(N214="základní",J214,0)</f>
        <v>0</v>
      </c>
      <c r="BF214" s="214">
        <f aca="true" t="shared" si="35" ref="BF214:BF219">IF(N214="snížená",J214,0)</f>
        <v>0</v>
      </c>
      <c r="BG214" s="214">
        <f aca="true" t="shared" si="36" ref="BG214:BG219">IF(N214="zákl. přenesená",J214,0)</f>
        <v>0</v>
      </c>
      <c r="BH214" s="214">
        <f aca="true" t="shared" si="37" ref="BH214:BH219">IF(N214="sníž. přenesená",J214,0)</f>
        <v>0</v>
      </c>
      <c r="BI214" s="214">
        <f aca="true" t="shared" si="38" ref="BI214:BI219">IF(N214="nulová",J214,0)</f>
        <v>0</v>
      </c>
      <c r="BJ214" s="132" t="s">
        <v>82</v>
      </c>
      <c r="BK214" s="214">
        <f aca="true" t="shared" si="39" ref="BK214:BK219">ROUND(I214*H214,2)</f>
        <v>0</v>
      </c>
      <c r="BL214" s="132" t="s">
        <v>160</v>
      </c>
      <c r="BM214" s="213" t="s">
        <v>715</v>
      </c>
    </row>
    <row r="215" spans="2:65" s="123" customFormat="1" ht="24.2" customHeight="1">
      <c r="B215" s="71"/>
      <c r="C215" s="244" t="s">
        <v>442</v>
      </c>
      <c r="D215" s="244" t="s">
        <v>164</v>
      </c>
      <c r="E215" s="245" t="s">
        <v>716</v>
      </c>
      <c r="F215" s="246" t="s">
        <v>717</v>
      </c>
      <c r="G215" s="247" t="s">
        <v>224</v>
      </c>
      <c r="H215" s="248">
        <v>7</v>
      </c>
      <c r="I215" s="75"/>
      <c r="J215" s="75">
        <f t="shared" si="30"/>
        <v>0</v>
      </c>
      <c r="K215" s="76"/>
      <c r="L215" s="237"/>
      <c r="M215" s="238" t="s">
        <v>1</v>
      </c>
      <c r="N215" s="239" t="s">
        <v>39</v>
      </c>
      <c r="O215" s="211">
        <v>0</v>
      </c>
      <c r="P215" s="211">
        <f t="shared" si="31"/>
        <v>0</v>
      </c>
      <c r="Q215" s="211">
        <v>0</v>
      </c>
      <c r="R215" s="211">
        <f t="shared" si="32"/>
        <v>0</v>
      </c>
      <c r="S215" s="211">
        <v>0</v>
      </c>
      <c r="T215" s="212">
        <f t="shared" si="33"/>
        <v>0</v>
      </c>
      <c r="AR215" s="213" t="s">
        <v>168</v>
      </c>
      <c r="AT215" s="213" t="s">
        <v>164</v>
      </c>
      <c r="AU215" s="213" t="s">
        <v>171</v>
      </c>
      <c r="AY215" s="132" t="s">
        <v>154</v>
      </c>
      <c r="BE215" s="214">
        <f t="shared" si="34"/>
        <v>0</v>
      </c>
      <c r="BF215" s="214">
        <f t="shared" si="35"/>
        <v>0</v>
      </c>
      <c r="BG215" s="214">
        <f t="shared" si="36"/>
        <v>0</v>
      </c>
      <c r="BH215" s="214">
        <f t="shared" si="37"/>
        <v>0</v>
      </c>
      <c r="BI215" s="214">
        <f t="shared" si="38"/>
        <v>0</v>
      </c>
      <c r="BJ215" s="132" t="s">
        <v>82</v>
      </c>
      <c r="BK215" s="214">
        <f t="shared" si="39"/>
        <v>0</v>
      </c>
      <c r="BL215" s="132" t="s">
        <v>160</v>
      </c>
      <c r="BM215" s="213" t="s">
        <v>718</v>
      </c>
    </row>
    <row r="216" spans="2:65" s="123" customFormat="1" ht="24.2" customHeight="1">
      <c r="B216" s="71"/>
      <c r="C216" s="244" t="s">
        <v>447</v>
      </c>
      <c r="D216" s="244" t="s">
        <v>164</v>
      </c>
      <c r="E216" s="245" t="s">
        <v>719</v>
      </c>
      <c r="F216" s="246" t="s">
        <v>720</v>
      </c>
      <c r="G216" s="247" t="s">
        <v>224</v>
      </c>
      <c r="H216" s="248">
        <v>6</v>
      </c>
      <c r="I216" s="75"/>
      <c r="J216" s="75">
        <f t="shared" si="30"/>
        <v>0</v>
      </c>
      <c r="K216" s="76"/>
      <c r="L216" s="237"/>
      <c r="M216" s="238" t="s">
        <v>1</v>
      </c>
      <c r="N216" s="239" t="s">
        <v>39</v>
      </c>
      <c r="O216" s="211">
        <v>0</v>
      </c>
      <c r="P216" s="211">
        <f t="shared" si="31"/>
        <v>0</v>
      </c>
      <c r="Q216" s="211">
        <v>0</v>
      </c>
      <c r="R216" s="211">
        <f t="shared" si="32"/>
        <v>0</v>
      </c>
      <c r="S216" s="211">
        <v>0</v>
      </c>
      <c r="T216" s="212">
        <f t="shared" si="33"/>
        <v>0</v>
      </c>
      <c r="AR216" s="213" t="s">
        <v>168</v>
      </c>
      <c r="AT216" s="213" t="s">
        <v>164</v>
      </c>
      <c r="AU216" s="213" t="s">
        <v>171</v>
      </c>
      <c r="AY216" s="132" t="s">
        <v>154</v>
      </c>
      <c r="BE216" s="214">
        <f t="shared" si="34"/>
        <v>0</v>
      </c>
      <c r="BF216" s="214">
        <f t="shared" si="35"/>
        <v>0</v>
      </c>
      <c r="BG216" s="214">
        <f t="shared" si="36"/>
        <v>0</v>
      </c>
      <c r="BH216" s="214">
        <f t="shared" si="37"/>
        <v>0</v>
      </c>
      <c r="BI216" s="214">
        <f t="shared" si="38"/>
        <v>0</v>
      </c>
      <c r="BJ216" s="132" t="s">
        <v>82</v>
      </c>
      <c r="BK216" s="214">
        <f t="shared" si="39"/>
        <v>0</v>
      </c>
      <c r="BL216" s="132" t="s">
        <v>160</v>
      </c>
      <c r="BM216" s="213" t="s">
        <v>721</v>
      </c>
    </row>
    <row r="217" spans="2:65" s="123" customFormat="1" ht="24.2" customHeight="1">
      <c r="B217" s="71"/>
      <c r="C217" s="227" t="s">
        <v>451</v>
      </c>
      <c r="D217" s="227" t="s">
        <v>156</v>
      </c>
      <c r="E217" s="228" t="s">
        <v>722</v>
      </c>
      <c r="F217" s="229" t="s">
        <v>723</v>
      </c>
      <c r="G217" s="230" t="s">
        <v>224</v>
      </c>
      <c r="H217" s="231">
        <v>12</v>
      </c>
      <c r="I217" s="73"/>
      <c r="J217" s="73">
        <f t="shared" si="30"/>
        <v>0</v>
      </c>
      <c r="K217" s="74"/>
      <c r="L217" s="71"/>
      <c r="M217" s="209" t="s">
        <v>1</v>
      </c>
      <c r="N217" s="210" t="s">
        <v>39</v>
      </c>
      <c r="O217" s="211">
        <v>0</v>
      </c>
      <c r="P217" s="211">
        <f t="shared" si="31"/>
        <v>0</v>
      </c>
      <c r="Q217" s="211">
        <v>0</v>
      </c>
      <c r="R217" s="211">
        <f t="shared" si="32"/>
        <v>0</v>
      </c>
      <c r="S217" s="211">
        <v>0</v>
      </c>
      <c r="T217" s="212">
        <f t="shared" si="33"/>
        <v>0</v>
      </c>
      <c r="AR217" s="213" t="s">
        <v>160</v>
      </c>
      <c r="AT217" s="213" t="s">
        <v>156</v>
      </c>
      <c r="AU217" s="213" t="s">
        <v>171</v>
      </c>
      <c r="AY217" s="132" t="s">
        <v>154</v>
      </c>
      <c r="BE217" s="214">
        <f t="shared" si="34"/>
        <v>0</v>
      </c>
      <c r="BF217" s="214">
        <f t="shared" si="35"/>
        <v>0</v>
      </c>
      <c r="BG217" s="214">
        <f t="shared" si="36"/>
        <v>0</v>
      </c>
      <c r="BH217" s="214">
        <f t="shared" si="37"/>
        <v>0</v>
      </c>
      <c r="BI217" s="214">
        <f t="shared" si="38"/>
        <v>0</v>
      </c>
      <c r="BJ217" s="132" t="s">
        <v>82</v>
      </c>
      <c r="BK217" s="214">
        <f t="shared" si="39"/>
        <v>0</v>
      </c>
      <c r="BL217" s="132" t="s">
        <v>160</v>
      </c>
      <c r="BM217" s="213" t="s">
        <v>724</v>
      </c>
    </row>
    <row r="218" spans="2:65" s="123" customFormat="1" ht="24.2" customHeight="1">
      <c r="B218" s="71"/>
      <c r="C218" s="244" t="s">
        <v>456</v>
      </c>
      <c r="D218" s="244" t="s">
        <v>164</v>
      </c>
      <c r="E218" s="245" t="s">
        <v>725</v>
      </c>
      <c r="F218" s="246" t="s">
        <v>726</v>
      </c>
      <c r="G218" s="247" t="s">
        <v>224</v>
      </c>
      <c r="H218" s="248">
        <v>9</v>
      </c>
      <c r="I218" s="75"/>
      <c r="J218" s="75">
        <f t="shared" si="30"/>
        <v>0</v>
      </c>
      <c r="K218" s="76"/>
      <c r="L218" s="237"/>
      <c r="M218" s="238" t="s">
        <v>1</v>
      </c>
      <c r="N218" s="239" t="s">
        <v>39</v>
      </c>
      <c r="O218" s="211">
        <v>0</v>
      </c>
      <c r="P218" s="211">
        <f t="shared" si="31"/>
        <v>0</v>
      </c>
      <c r="Q218" s="211">
        <v>0</v>
      </c>
      <c r="R218" s="211">
        <f t="shared" si="32"/>
        <v>0</v>
      </c>
      <c r="S218" s="211">
        <v>0</v>
      </c>
      <c r="T218" s="212">
        <f t="shared" si="33"/>
        <v>0</v>
      </c>
      <c r="AR218" s="213" t="s">
        <v>168</v>
      </c>
      <c r="AT218" s="213" t="s">
        <v>164</v>
      </c>
      <c r="AU218" s="213" t="s">
        <v>171</v>
      </c>
      <c r="AY218" s="132" t="s">
        <v>154</v>
      </c>
      <c r="BE218" s="214">
        <f t="shared" si="34"/>
        <v>0</v>
      </c>
      <c r="BF218" s="214">
        <f t="shared" si="35"/>
        <v>0</v>
      </c>
      <c r="BG218" s="214">
        <f t="shared" si="36"/>
        <v>0</v>
      </c>
      <c r="BH218" s="214">
        <f t="shared" si="37"/>
        <v>0</v>
      </c>
      <c r="BI218" s="214">
        <f t="shared" si="38"/>
        <v>0</v>
      </c>
      <c r="BJ218" s="132" t="s">
        <v>82</v>
      </c>
      <c r="BK218" s="214">
        <f t="shared" si="39"/>
        <v>0</v>
      </c>
      <c r="BL218" s="132" t="s">
        <v>160</v>
      </c>
      <c r="BM218" s="213" t="s">
        <v>727</v>
      </c>
    </row>
    <row r="219" spans="2:65" s="123" customFormat="1" ht="24.2" customHeight="1">
      <c r="B219" s="71"/>
      <c r="C219" s="244" t="s">
        <v>461</v>
      </c>
      <c r="D219" s="244" t="s">
        <v>164</v>
      </c>
      <c r="E219" s="245" t="s">
        <v>728</v>
      </c>
      <c r="F219" s="246" t="s">
        <v>729</v>
      </c>
      <c r="G219" s="247" t="s">
        <v>224</v>
      </c>
      <c r="H219" s="248">
        <v>3</v>
      </c>
      <c r="I219" s="75"/>
      <c r="J219" s="75">
        <f t="shared" si="30"/>
        <v>0</v>
      </c>
      <c r="K219" s="76"/>
      <c r="L219" s="237"/>
      <c r="M219" s="238" t="s">
        <v>1</v>
      </c>
      <c r="N219" s="239" t="s">
        <v>39</v>
      </c>
      <c r="O219" s="211">
        <v>0</v>
      </c>
      <c r="P219" s="211">
        <f t="shared" si="31"/>
        <v>0</v>
      </c>
      <c r="Q219" s="211">
        <v>0</v>
      </c>
      <c r="R219" s="211">
        <f t="shared" si="32"/>
        <v>0</v>
      </c>
      <c r="S219" s="211">
        <v>0</v>
      </c>
      <c r="T219" s="212">
        <f t="shared" si="33"/>
        <v>0</v>
      </c>
      <c r="AR219" s="213" t="s">
        <v>168</v>
      </c>
      <c r="AT219" s="213" t="s">
        <v>164</v>
      </c>
      <c r="AU219" s="213" t="s">
        <v>171</v>
      </c>
      <c r="AY219" s="132" t="s">
        <v>154</v>
      </c>
      <c r="BE219" s="214">
        <f t="shared" si="34"/>
        <v>0</v>
      </c>
      <c r="BF219" s="214">
        <f t="shared" si="35"/>
        <v>0</v>
      </c>
      <c r="BG219" s="214">
        <f t="shared" si="36"/>
        <v>0</v>
      </c>
      <c r="BH219" s="214">
        <f t="shared" si="37"/>
        <v>0</v>
      </c>
      <c r="BI219" s="214">
        <f t="shared" si="38"/>
        <v>0</v>
      </c>
      <c r="BJ219" s="132" t="s">
        <v>82</v>
      </c>
      <c r="BK219" s="214">
        <f t="shared" si="39"/>
        <v>0</v>
      </c>
      <c r="BL219" s="132" t="s">
        <v>160</v>
      </c>
      <c r="BM219" s="213" t="s">
        <v>730</v>
      </c>
    </row>
    <row r="220" spans="2:63" s="198" customFormat="1" ht="20.85" customHeight="1">
      <c r="B220" s="197"/>
      <c r="C220" s="225"/>
      <c r="D220" s="223" t="s">
        <v>73</v>
      </c>
      <c r="E220" s="226" t="s">
        <v>731</v>
      </c>
      <c r="F220" s="226" t="s">
        <v>732</v>
      </c>
      <c r="G220" s="225"/>
      <c r="H220" s="225"/>
      <c r="J220" s="208">
        <f>BK220</f>
        <v>0</v>
      </c>
      <c r="L220" s="197"/>
      <c r="M220" s="202"/>
      <c r="P220" s="203">
        <f>SUM(P221:P222)</f>
        <v>0</v>
      </c>
      <c r="R220" s="203">
        <f>SUM(R221:R222)</f>
        <v>0</v>
      </c>
      <c r="T220" s="204">
        <f>SUM(T221:T222)</f>
        <v>0</v>
      </c>
      <c r="AR220" s="199" t="s">
        <v>82</v>
      </c>
      <c r="AT220" s="205" t="s">
        <v>73</v>
      </c>
      <c r="AU220" s="205" t="s">
        <v>84</v>
      </c>
      <c r="AY220" s="199" t="s">
        <v>154</v>
      </c>
      <c r="BK220" s="206">
        <f>SUM(BK221:BK222)</f>
        <v>0</v>
      </c>
    </row>
    <row r="221" spans="2:65" s="123" customFormat="1" ht="24.2" customHeight="1">
      <c r="B221" s="71"/>
      <c r="C221" s="227" t="s">
        <v>466</v>
      </c>
      <c r="D221" s="227" t="s">
        <v>156</v>
      </c>
      <c r="E221" s="228" t="s">
        <v>733</v>
      </c>
      <c r="F221" s="229" t="s">
        <v>734</v>
      </c>
      <c r="G221" s="230" t="s">
        <v>224</v>
      </c>
      <c r="H221" s="231">
        <v>2</v>
      </c>
      <c r="I221" s="73"/>
      <c r="J221" s="73">
        <f>ROUND(I221*H221,2)</f>
        <v>0</v>
      </c>
      <c r="K221" s="74"/>
      <c r="L221" s="71"/>
      <c r="M221" s="209" t="s">
        <v>1</v>
      </c>
      <c r="N221" s="210" t="s">
        <v>39</v>
      </c>
      <c r="O221" s="211">
        <v>0</v>
      </c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AR221" s="213" t="s">
        <v>160</v>
      </c>
      <c r="AT221" s="213" t="s">
        <v>156</v>
      </c>
      <c r="AU221" s="213" t="s">
        <v>171</v>
      </c>
      <c r="AY221" s="132" t="s">
        <v>154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32" t="s">
        <v>82</v>
      </c>
      <c r="BK221" s="214">
        <f>ROUND(I221*H221,2)</f>
        <v>0</v>
      </c>
      <c r="BL221" s="132" t="s">
        <v>160</v>
      </c>
      <c r="BM221" s="213" t="s">
        <v>735</v>
      </c>
    </row>
    <row r="222" spans="2:65" s="123" customFormat="1" ht="24.2" customHeight="1">
      <c r="B222" s="71"/>
      <c r="C222" s="244" t="s">
        <v>471</v>
      </c>
      <c r="D222" s="244" t="s">
        <v>164</v>
      </c>
      <c r="E222" s="245" t="s">
        <v>736</v>
      </c>
      <c r="F222" s="246" t="s">
        <v>737</v>
      </c>
      <c r="G222" s="247" t="s">
        <v>224</v>
      </c>
      <c r="H222" s="248">
        <v>2</v>
      </c>
      <c r="I222" s="75"/>
      <c r="J222" s="75">
        <f>ROUND(I222*H222,2)</f>
        <v>0</v>
      </c>
      <c r="K222" s="76"/>
      <c r="L222" s="237"/>
      <c r="M222" s="238" t="s">
        <v>1</v>
      </c>
      <c r="N222" s="239" t="s">
        <v>39</v>
      </c>
      <c r="O222" s="211">
        <v>0</v>
      </c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AR222" s="213" t="s">
        <v>168</v>
      </c>
      <c r="AT222" s="213" t="s">
        <v>164</v>
      </c>
      <c r="AU222" s="213" t="s">
        <v>171</v>
      </c>
      <c r="AY222" s="132" t="s">
        <v>154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32" t="s">
        <v>82</v>
      </c>
      <c r="BK222" s="214">
        <f>ROUND(I222*H222,2)</f>
        <v>0</v>
      </c>
      <c r="BL222" s="132" t="s">
        <v>160</v>
      </c>
      <c r="BM222" s="213" t="s">
        <v>738</v>
      </c>
    </row>
    <row r="223" spans="2:63" s="198" customFormat="1" ht="22.9" customHeight="1">
      <c r="B223" s="197"/>
      <c r="C223" s="225"/>
      <c r="D223" s="223" t="s">
        <v>73</v>
      </c>
      <c r="E223" s="226" t="s">
        <v>739</v>
      </c>
      <c r="F223" s="226" t="s">
        <v>740</v>
      </c>
      <c r="G223" s="225"/>
      <c r="H223" s="225"/>
      <c r="J223" s="208">
        <f>BK223</f>
        <v>0</v>
      </c>
      <c r="L223" s="197"/>
      <c r="M223" s="202"/>
      <c r="P223" s="203">
        <f>P224+P226+P232+P236+P240+P252</f>
        <v>0</v>
      </c>
      <c r="R223" s="203">
        <f>R224+R226+R232+R236+R240+R252</f>
        <v>0</v>
      </c>
      <c r="T223" s="204">
        <f>T224+T226+T232+T236+T240+T252</f>
        <v>0</v>
      </c>
      <c r="AR223" s="199" t="s">
        <v>82</v>
      </c>
      <c r="AT223" s="205" t="s">
        <v>73</v>
      </c>
      <c r="AU223" s="205" t="s">
        <v>82</v>
      </c>
      <c r="AY223" s="199" t="s">
        <v>154</v>
      </c>
      <c r="BK223" s="206">
        <f>BK224+BK226+BK232+BK236+BK240+BK252</f>
        <v>0</v>
      </c>
    </row>
    <row r="224" spans="2:63" s="198" customFormat="1" ht="20.85" customHeight="1">
      <c r="B224" s="197"/>
      <c r="C224" s="225"/>
      <c r="D224" s="223" t="s">
        <v>73</v>
      </c>
      <c r="E224" s="226" t="s">
        <v>606</v>
      </c>
      <c r="F224" s="226" t="s">
        <v>607</v>
      </c>
      <c r="G224" s="225"/>
      <c r="H224" s="225"/>
      <c r="J224" s="208">
        <f>BK224</f>
        <v>0</v>
      </c>
      <c r="L224" s="197"/>
      <c r="M224" s="202"/>
      <c r="P224" s="203">
        <f>P225</f>
        <v>0</v>
      </c>
      <c r="R224" s="203">
        <f>R225</f>
        <v>0</v>
      </c>
      <c r="T224" s="204">
        <f>T225</f>
        <v>0</v>
      </c>
      <c r="AR224" s="199" t="s">
        <v>82</v>
      </c>
      <c r="AT224" s="205" t="s">
        <v>73</v>
      </c>
      <c r="AU224" s="205" t="s">
        <v>84</v>
      </c>
      <c r="AY224" s="199" t="s">
        <v>154</v>
      </c>
      <c r="BK224" s="206">
        <f>BK225</f>
        <v>0</v>
      </c>
    </row>
    <row r="225" spans="2:65" s="123" customFormat="1" ht="16.5" customHeight="1">
      <c r="B225" s="71"/>
      <c r="C225" s="244" t="s">
        <v>475</v>
      </c>
      <c r="D225" s="244" t="s">
        <v>164</v>
      </c>
      <c r="E225" s="245" t="s">
        <v>741</v>
      </c>
      <c r="F225" s="246" t="s">
        <v>609</v>
      </c>
      <c r="G225" s="247" t="s">
        <v>610</v>
      </c>
      <c r="H225" s="248">
        <v>5</v>
      </c>
      <c r="I225" s="75"/>
      <c r="J225" s="75">
        <f>ROUND(I225*H225,2)</f>
        <v>0</v>
      </c>
      <c r="K225" s="76"/>
      <c r="L225" s="237"/>
      <c r="M225" s="238" t="s">
        <v>1</v>
      </c>
      <c r="N225" s="239" t="s">
        <v>39</v>
      </c>
      <c r="O225" s="211">
        <v>0</v>
      </c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AR225" s="213" t="s">
        <v>168</v>
      </c>
      <c r="AT225" s="213" t="s">
        <v>164</v>
      </c>
      <c r="AU225" s="213" t="s">
        <v>171</v>
      </c>
      <c r="AY225" s="132" t="s">
        <v>154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32" t="s">
        <v>82</v>
      </c>
      <c r="BK225" s="214">
        <f>ROUND(I225*H225,2)</f>
        <v>0</v>
      </c>
      <c r="BL225" s="132" t="s">
        <v>160</v>
      </c>
      <c r="BM225" s="213" t="s">
        <v>742</v>
      </c>
    </row>
    <row r="226" spans="2:63" s="198" customFormat="1" ht="20.85" customHeight="1">
      <c r="B226" s="197"/>
      <c r="C226" s="225"/>
      <c r="D226" s="223" t="s">
        <v>73</v>
      </c>
      <c r="E226" s="226" t="s">
        <v>743</v>
      </c>
      <c r="F226" s="226" t="s">
        <v>744</v>
      </c>
      <c r="G226" s="225"/>
      <c r="H226" s="225"/>
      <c r="J226" s="208">
        <f>BK226</f>
        <v>0</v>
      </c>
      <c r="L226" s="197"/>
      <c r="M226" s="202"/>
      <c r="P226" s="203">
        <f>SUM(P227:P231)</f>
        <v>0</v>
      </c>
      <c r="R226" s="203">
        <f>SUM(R227:R231)</f>
        <v>0</v>
      </c>
      <c r="T226" s="204">
        <f>SUM(T227:T231)</f>
        <v>0</v>
      </c>
      <c r="AR226" s="199" t="s">
        <v>82</v>
      </c>
      <c r="AT226" s="205" t="s">
        <v>73</v>
      </c>
      <c r="AU226" s="205" t="s">
        <v>84</v>
      </c>
      <c r="AY226" s="199" t="s">
        <v>154</v>
      </c>
      <c r="BK226" s="206">
        <f>SUM(BK227:BK231)</f>
        <v>0</v>
      </c>
    </row>
    <row r="227" spans="2:65" s="123" customFormat="1" ht="24.2" customHeight="1">
      <c r="B227" s="71"/>
      <c r="C227" s="227" t="s">
        <v>480</v>
      </c>
      <c r="D227" s="227" t="s">
        <v>156</v>
      </c>
      <c r="E227" s="228" t="s">
        <v>745</v>
      </c>
      <c r="F227" s="229" t="s">
        <v>746</v>
      </c>
      <c r="G227" s="230" t="s">
        <v>320</v>
      </c>
      <c r="H227" s="231">
        <v>2</v>
      </c>
      <c r="I227" s="73"/>
      <c r="J227" s="73">
        <f>ROUND(I227*H227,2)</f>
        <v>0</v>
      </c>
      <c r="K227" s="74"/>
      <c r="L227" s="71"/>
      <c r="M227" s="209" t="s">
        <v>1</v>
      </c>
      <c r="N227" s="210" t="s">
        <v>39</v>
      </c>
      <c r="O227" s="211">
        <v>0</v>
      </c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213" t="s">
        <v>160</v>
      </c>
      <c r="AT227" s="213" t="s">
        <v>156</v>
      </c>
      <c r="AU227" s="213" t="s">
        <v>171</v>
      </c>
      <c r="AY227" s="132" t="s">
        <v>154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32" t="s">
        <v>82</v>
      </c>
      <c r="BK227" s="214">
        <f>ROUND(I227*H227,2)</f>
        <v>0</v>
      </c>
      <c r="BL227" s="132" t="s">
        <v>160</v>
      </c>
      <c r="BM227" s="213" t="s">
        <v>747</v>
      </c>
    </row>
    <row r="228" spans="2:65" s="123" customFormat="1" ht="16.5" customHeight="1">
      <c r="B228" s="71"/>
      <c r="C228" s="244" t="s">
        <v>486</v>
      </c>
      <c r="D228" s="244" t="s">
        <v>164</v>
      </c>
      <c r="E228" s="245" t="s">
        <v>748</v>
      </c>
      <c r="F228" s="246" t="s">
        <v>749</v>
      </c>
      <c r="G228" s="247" t="s">
        <v>320</v>
      </c>
      <c r="H228" s="248">
        <v>1</v>
      </c>
      <c r="I228" s="75"/>
      <c r="J228" s="75">
        <f>ROUND(I228*H228,2)</f>
        <v>0</v>
      </c>
      <c r="K228" s="76"/>
      <c r="L228" s="237"/>
      <c r="M228" s="238" t="s">
        <v>1</v>
      </c>
      <c r="N228" s="239" t="s">
        <v>39</v>
      </c>
      <c r="O228" s="211">
        <v>0</v>
      </c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AR228" s="213" t="s">
        <v>168</v>
      </c>
      <c r="AT228" s="213" t="s">
        <v>164</v>
      </c>
      <c r="AU228" s="213" t="s">
        <v>171</v>
      </c>
      <c r="AY228" s="132" t="s">
        <v>154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32" t="s">
        <v>82</v>
      </c>
      <c r="BK228" s="214">
        <f>ROUND(I228*H228,2)</f>
        <v>0</v>
      </c>
      <c r="BL228" s="132" t="s">
        <v>160</v>
      </c>
      <c r="BM228" s="213" t="s">
        <v>750</v>
      </c>
    </row>
    <row r="229" spans="2:65" s="123" customFormat="1" ht="16.5" customHeight="1">
      <c r="B229" s="71"/>
      <c r="C229" s="244" t="s">
        <v>492</v>
      </c>
      <c r="D229" s="244" t="s">
        <v>164</v>
      </c>
      <c r="E229" s="245" t="s">
        <v>751</v>
      </c>
      <c r="F229" s="246" t="s">
        <v>752</v>
      </c>
      <c r="G229" s="247" t="s">
        <v>320</v>
      </c>
      <c r="H229" s="248">
        <v>1</v>
      </c>
      <c r="I229" s="75"/>
      <c r="J229" s="75">
        <f>ROUND(I229*H229,2)</f>
        <v>0</v>
      </c>
      <c r="K229" s="76"/>
      <c r="L229" s="237"/>
      <c r="M229" s="238" t="s">
        <v>1</v>
      </c>
      <c r="N229" s="239" t="s">
        <v>39</v>
      </c>
      <c r="O229" s="211">
        <v>0</v>
      </c>
      <c r="P229" s="211">
        <f>O229*H229</f>
        <v>0</v>
      </c>
      <c r="Q229" s="211">
        <v>0</v>
      </c>
      <c r="R229" s="211">
        <f>Q229*H229</f>
        <v>0</v>
      </c>
      <c r="S229" s="211">
        <v>0</v>
      </c>
      <c r="T229" s="212">
        <f>S229*H229</f>
        <v>0</v>
      </c>
      <c r="AR229" s="213" t="s">
        <v>168</v>
      </c>
      <c r="AT229" s="213" t="s">
        <v>164</v>
      </c>
      <c r="AU229" s="213" t="s">
        <v>171</v>
      </c>
      <c r="AY229" s="132" t="s">
        <v>154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32" t="s">
        <v>82</v>
      </c>
      <c r="BK229" s="214">
        <f>ROUND(I229*H229,2)</f>
        <v>0</v>
      </c>
      <c r="BL229" s="132" t="s">
        <v>160</v>
      </c>
      <c r="BM229" s="213" t="s">
        <v>753</v>
      </c>
    </row>
    <row r="230" spans="2:65" s="123" customFormat="1" ht="24.2" customHeight="1">
      <c r="B230" s="71"/>
      <c r="C230" s="227" t="s">
        <v>500</v>
      </c>
      <c r="D230" s="227" t="s">
        <v>156</v>
      </c>
      <c r="E230" s="228" t="s">
        <v>754</v>
      </c>
      <c r="F230" s="229" t="s">
        <v>755</v>
      </c>
      <c r="G230" s="230" t="s">
        <v>320</v>
      </c>
      <c r="H230" s="231">
        <v>0.5</v>
      </c>
      <c r="I230" s="73"/>
      <c r="J230" s="73">
        <f>ROUND(I230*H230,2)</f>
        <v>0</v>
      </c>
      <c r="K230" s="74"/>
      <c r="L230" s="71"/>
      <c r="M230" s="209" t="s">
        <v>1</v>
      </c>
      <c r="N230" s="210" t="s">
        <v>39</v>
      </c>
      <c r="O230" s="211">
        <v>0</v>
      </c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AR230" s="213" t="s">
        <v>160</v>
      </c>
      <c r="AT230" s="213" t="s">
        <v>156</v>
      </c>
      <c r="AU230" s="213" t="s">
        <v>171</v>
      </c>
      <c r="AY230" s="132" t="s">
        <v>154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32" t="s">
        <v>82</v>
      </c>
      <c r="BK230" s="214">
        <f>ROUND(I230*H230,2)</f>
        <v>0</v>
      </c>
      <c r="BL230" s="132" t="s">
        <v>160</v>
      </c>
      <c r="BM230" s="213" t="s">
        <v>756</v>
      </c>
    </row>
    <row r="231" spans="2:65" s="123" customFormat="1" ht="16.5" customHeight="1">
      <c r="B231" s="71"/>
      <c r="C231" s="244" t="s">
        <v>505</v>
      </c>
      <c r="D231" s="244" t="s">
        <v>164</v>
      </c>
      <c r="E231" s="245" t="s">
        <v>757</v>
      </c>
      <c r="F231" s="246" t="s">
        <v>758</v>
      </c>
      <c r="G231" s="247" t="s">
        <v>320</v>
      </c>
      <c r="H231" s="248">
        <v>0.5</v>
      </c>
      <c r="I231" s="75"/>
      <c r="J231" s="75">
        <f>ROUND(I231*H231,2)</f>
        <v>0</v>
      </c>
      <c r="K231" s="76"/>
      <c r="L231" s="237"/>
      <c r="M231" s="238" t="s">
        <v>1</v>
      </c>
      <c r="N231" s="239" t="s">
        <v>39</v>
      </c>
      <c r="O231" s="211">
        <v>0</v>
      </c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AR231" s="213" t="s">
        <v>168</v>
      </c>
      <c r="AT231" s="213" t="s">
        <v>164</v>
      </c>
      <c r="AU231" s="213" t="s">
        <v>171</v>
      </c>
      <c r="AY231" s="132" t="s">
        <v>154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32" t="s">
        <v>82</v>
      </c>
      <c r="BK231" s="214">
        <f>ROUND(I231*H231,2)</f>
        <v>0</v>
      </c>
      <c r="BL231" s="132" t="s">
        <v>160</v>
      </c>
      <c r="BM231" s="213" t="s">
        <v>759</v>
      </c>
    </row>
    <row r="232" spans="2:63" s="198" customFormat="1" ht="20.85" customHeight="1">
      <c r="B232" s="197"/>
      <c r="C232" s="225"/>
      <c r="D232" s="223" t="s">
        <v>73</v>
      </c>
      <c r="E232" s="226" t="s">
        <v>647</v>
      </c>
      <c r="F232" s="226" t="s">
        <v>648</v>
      </c>
      <c r="G232" s="225"/>
      <c r="H232" s="225"/>
      <c r="J232" s="208">
        <f>BK232</f>
        <v>0</v>
      </c>
      <c r="L232" s="197"/>
      <c r="M232" s="202"/>
      <c r="P232" s="203">
        <f>SUM(P233:P235)</f>
        <v>0</v>
      </c>
      <c r="R232" s="203">
        <f>SUM(R233:R235)</f>
        <v>0</v>
      </c>
      <c r="T232" s="204">
        <f>SUM(T233:T235)</f>
        <v>0</v>
      </c>
      <c r="AR232" s="199" t="s">
        <v>82</v>
      </c>
      <c r="AT232" s="205" t="s">
        <v>73</v>
      </c>
      <c r="AU232" s="205" t="s">
        <v>84</v>
      </c>
      <c r="AY232" s="199" t="s">
        <v>154</v>
      </c>
      <c r="BK232" s="206">
        <f>SUM(BK233:BK235)</f>
        <v>0</v>
      </c>
    </row>
    <row r="233" spans="2:65" s="123" customFormat="1" ht="24.2" customHeight="1">
      <c r="B233" s="71"/>
      <c r="C233" s="227" t="s">
        <v>511</v>
      </c>
      <c r="D233" s="227" t="s">
        <v>156</v>
      </c>
      <c r="E233" s="228" t="s">
        <v>649</v>
      </c>
      <c r="F233" s="229" t="s">
        <v>650</v>
      </c>
      <c r="G233" s="230" t="s">
        <v>224</v>
      </c>
      <c r="H233" s="231">
        <v>12</v>
      </c>
      <c r="I233" s="73"/>
      <c r="J233" s="73">
        <f>ROUND(I233*H233,2)</f>
        <v>0</v>
      </c>
      <c r="K233" s="74"/>
      <c r="L233" s="71"/>
      <c r="M233" s="209" t="s">
        <v>1</v>
      </c>
      <c r="N233" s="210" t="s">
        <v>39</v>
      </c>
      <c r="O233" s="211">
        <v>0</v>
      </c>
      <c r="P233" s="211">
        <f>O233*H233</f>
        <v>0</v>
      </c>
      <c r="Q233" s="211">
        <v>0</v>
      </c>
      <c r="R233" s="211">
        <f>Q233*H233</f>
        <v>0</v>
      </c>
      <c r="S233" s="211">
        <v>0</v>
      </c>
      <c r="T233" s="212">
        <f>S233*H233</f>
        <v>0</v>
      </c>
      <c r="AR233" s="213" t="s">
        <v>160</v>
      </c>
      <c r="AT233" s="213" t="s">
        <v>156</v>
      </c>
      <c r="AU233" s="213" t="s">
        <v>171</v>
      </c>
      <c r="AY233" s="132" t="s">
        <v>154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32" t="s">
        <v>82</v>
      </c>
      <c r="BK233" s="214">
        <f>ROUND(I233*H233,2)</f>
        <v>0</v>
      </c>
      <c r="BL233" s="132" t="s">
        <v>160</v>
      </c>
      <c r="BM233" s="213" t="s">
        <v>760</v>
      </c>
    </row>
    <row r="234" spans="2:65" s="123" customFormat="1" ht="24.2" customHeight="1">
      <c r="B234" s="71"/>
      <c r="C234" s="227" t="s">
        <v>515</v>
      </c>
      <c r="D234" s="227" t="s">
        <v>156</v>
      </c>
      <c r="E234" s="228" t="s">
        <v>651</v>
      </c>
      <c r="F234" s="229" t="s">
        <v>652</v>
      </c>
      <c r="G234" s="230" t="s">
        <v>224</v>
      </c>
      <c r="H234" s="231">
        <v>8</v>
      </c>
      <c r="I234" s="73"/>
      <c r="J234" s="73">
        <f>ROUND(I234*H234,2)</f>
        <v>0</v>
      </c>
      <c r="K234" s="74"/>
      <c r="L234" s="71"/>
      <c r="M234" s="209" t="s">
        <v>1</v>
      </c>
      <c r="N234" s="210" t="s">
        <v>39</v>
      </c>
      <c r="O234" s="211">
        <v>0</v>
      </c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AR234" s="213" t="s">
        <v>160</v>
      </c>
      <c r="AT234" s="213" t="s">
        <v>156</v>
      </c>
      <c r="AU234" s="213" t="s">
        <v>171</v>
      </c>
      <c r="AY234" s="132" t="s">
        <v>154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32" t="s">
        <v>82</v>
      </c>
      <c r="BK234" s="214">
        <f>ROUND(I234*H234,2)</f>
        <v>0</v>
      </c>
      <c r="BL234" s="132" t="s">
        <v>160</v>
      </c>
      <c r="BM234" s="213" t="s">
        <v>761</v>
      </c>
    </row>
    <row r="235" spans="2:65" s="123" customFormat="1" ht="24.2" customHeight="1">
      <c r="B235" s="71"/>
      <c r="C235" s="227" t="s">
        <v>519</v>
      </c>
      <c r="D235" s="227" t="s">
        <v>156</v>
      </c>
      <c r="E235" s="228" t="s">
        <v>653</v>
      </c>
      <c r="F235" s="229" t="s">
        <v>654</v>
      </c>
      <c r="G235" s="230" t="s">
        <v>224</v>
      </c>
      <c r="H235" s="231">
        <v>2</v>
      </c>
      <c r="I235" s="73"/>
      <c r="J235" s="73">
        <f>ROUND(I235*H235,2)</f>
        <v>0</v>
      </c>
      <c r="K235" s="74"/>
      <c r="L235" s="71"/>
      <c r="M235" s="209" t="s">
        <v>1</v>
      </c>
      <c r="N235" s="210" t="s">
        <v>39</v>
      </c>
      <c r="O235" s="211">
        <v>0</v>
      </c>
      <c r="P235" s="211">
        <f>O235*H235</f>
        <v>0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AR235" s="213" t="s">
        <v>160</v>
      </c>
      <c r="AT235" s="213" t="s">
        <v>156</v>
      </c>
      <c r="AU235" s="213" t="s">
        <v>171</v>
      </c>
      <c r="AY235" s="132" t="s">
        <v>154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32" t="s">
        <v>82</v>
      </c>
      <c r="BK235" s="214">
        <f>ROUND(I235*H235,2)</f>
        <v>0</v>
      </c>
      <c r="BL235" s="132" t="s">
        <v>160</v>
      </c>
      <c r="BM235" s="213" t="s">
        <v>762</v>
      </c>
    </row>
    <row r="236" spans="2:63" s="198" customFormat="1" ht="20.85" customHeight="1">
      <c r="B236" s="197"/>
      <c r="C236" s="225"/>
      <c r="D236" s="223" t="s">
        <v>73</v>
      </c>
      <c r="E236" s="226" t="s">
        <v>656</v>
      </c>
      <c r="F236" s="226" t="s">
        <v>657</v>
      </c>
      <c r="G236" s="225"/>
      <c r="H236" s="225"/>
      <c r="J236" s="208">
        <f>BK236</f>
        <v>0</v>
      </c>
      <c r="L236" s="197"/>
      <c r="M236" s="202"/>
      <c r="P236" s="203">
        <f>SUM(P237:P239)</f>
        <v>0</v>
      </c>
      <c r="R236" s="203">
        <f>SUM(R237:R239)</f>
        <v>0</v>
      </c>
      <c r="T236" s="204">
        <f>SUM(T237:T239)</f>
        <v>0</v>
      </c>
      <c r="AR236" s="199" t="s">
        <v>82</v>
      </c>
      <c r="AT236" s="205" t="s">
        <v>73</v>
      </c>
      <c r="AU236" s="205" t="s">
        <v>84</v>
      </c>
      <c r="AY236" s="199" t="s">
        <v>154</v>
      </c>
      <c r="BK236" s="206">
        <f>SUM(BK237:BK239)</f>
        <v>0</v>
      </c>
    </row>
    <row r="237" spans="2:65" s="123" customFormat="1" ht="24.2" customHeight="1">
      <c r="B237" s="71"/>
      <c r="C237" s="244" t="s">
        <v>526</v>
      </c>
      <c r="D237" s="244" t="s">
        <v>164</v>
      </c>
      <c r="E237" s="245" t="s">
        <v>763</v>
      </c>
      <c r="F237" s="246" t="s">
        <v>764</v>
      </c>
      <c r="G237" s="247" t="s">
        <v>224</v>
      </c>
      <c r="H237" s="248">
        <v>1</v>
      </c>
      <c r="I237" s="75"/>
      <c r="J237" s="75">
        <f>ROUND(I237*H237,2)</f>
        <v>0</v>
      </c>
      <c r="K237" s="76"/>
      <c r="L237" s="237"/>
      <c r="M237" s="238" t="s">
        <v>1</v>
      </c>
      <c r="N237" s="239" t="s">
        <v>39</v>
      </c>
      <c r="O237" s="211">
        <v>0</v>
      </c>
      <c r="P237" s="211">
        <f>O237*H237</f>
        <v>0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AR237" s="213" t="s">
        <v>168</v>
      </c>
      <c r="AT237" s="213" t="s">
        <v>164</v>
      </c>
      <c r="AU237" s="213" t="s">
        <v>171</v>
      </c>
      <c r="AY237" s="132" t="s">
        <v>154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32" t="s">
        <v>82</v>
      </c>
      <c r="BK237" s="214">
        <f>ROUND(I237*H237,2)</f>
        <v>0</v>
      </c>
      <c r="BL237" s="132" t="s">
        <v>160</v>
      </c>
      <c r="BM237" s="213" t="s">
        <v>765</v>
      </c>
    </row>
    <row r="238" spans="2:65" s="123" customFormat="1" ht="16.5" customHeight="1">
      <c r="B238" s="71"/>
      <c r="C238" s="227" t="s">
        <v>531</v>
      </c>
      <c r="D238" s="227" t="s">
        <v>156</v>
      </c>
      <c r="E238" s="228" t="s">
        <v>766</v>
      </c>
      <c r="F238" s="229" t="s">
        <v>767</v>
      </c>
      <c r="G238" s="230" t="s">
        <v>224</v>
      </c>
      <c r="H238" s="231">
        <v>2</v>
      </c>
      <c r="I238" s="73"/>
      <c r="J238" s="73">
        <f>ROUND(I238*H238,2)</f>
        <v>0</v>
      </c>
      <c r="K238" s="74"/>
      <c r="L238" s="71"/>
      <c r="M238" s="209" t="s">
        <v>1</v>
      </c>
      <c r="N238" s="210" t="s">
        <v>39</v>
      </c>
      <c r="O238" s="211">
        <v>0</v>
      </c>
      <c r="P238" s="211">
        <f>O238*H238</f>
        <v>0</v>
      </c>
      <c r="Q238" s="211">
        <v>0</v>
      </c>
      <c r="R238" s="211">
        <f>Q238*H238</f>
        <v>0</v>
      </c>
      <c r="S238" s="211">
        <v>0</v>
      </c>
      <c r="T238" s="212">
        <f>S238*H238</f>
        <v>0</v>
      </c>
      <c r="AR238" s="213" t="s">
        <v>160</v>
      </c>
      <c r="AT238" s="213" t="s">
        <v>156</v>
      </c>
      <c r="AU238" s="213" t="s">
        <v>171</v>
      </c>
      <c r="AY238" s="132" t="s">
        <v>154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32" t="s">
        <v>82</v>
      </c>
      <c r="BK238" s="214">
        <f>ROUND(I238*H238,2)</f>
        <v>0</v>
      </c>
      <c r="BL238" s="132" t="s">
        <v>160</v>
      </c>
      <c r="BM238" s="213" t="s">
        <v>768</v>
      </c>
    </row>
    <row r="239" spans="2:65" s="123" customFormat="1" ht="16.5" customHeight="1">
      <c r="B239" s="71"/>
      <c r="C239" s="244" t="s">
        <v>655</v>
      </c>
      <c r="D239" s="244" t="s">
        <v>164</v>
      </c>
      <c r="E239" s="245" t="s">
        <v>769</v>
      </c>
      <c r="F239" s="246" t="s">
        <v>770</v>
      </c>
      <c r="G239" s="247" t="s">
        <v>224</v>
      </c>
      <c r="H239" s="248">
        <v>3</v>
      </c>
      <c r="I239" s="75"/>
      <c r="J239" s="75">
        <f>ROUND(I239*H239,2)</f>
        <v>0</v>
      </c>
      <c r="K239" s="76"/>
      <c r="L239" s="237"/>
      <c r="M239" s="238" t="s">
        <v>1</v>
      </c>
      <c r="N239" s="239" t="s">
        <v>39</v>
      </c>
      <c r="O239" s="211">
        <v>0</v>
      </c>
      <c r="P239" s="211">
        <f>O239*H239</f>
        <v>0</v>
      </c>
      <c r="Q239" s="211">
        <v>0</v>
      </c>
      <c r="R239" s="211">
        <f>Q239*H239</f>
        <v>0</v>
      </c>
      <c r="S239" s="211">
        <v>0</v>
      </c>
      <c r="T239" s="212">
        <f>S239*H239</f>
        <v>0</v>
      </c>
      <c r="AR239" s="213" t="s">
        <v>168</v>
      </c>
      <c r="AT239" s="213" t="s">
        <v>164</v>
      </c>
      <c r="AU239" s="213" t="s">
        <v>171</v>
      </c>
      <c r="AY239" s="132" t="s">
        <v>154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32" t="s">
        <v>82</v>
      </c>
      <c r="BK239" s="214">
        <f>ROUND(I239*H239,2)</f>
        <v>0</v>
      </c>
      <c r="BL239" s="132" t="s">
        <v>160</v>
      </c>
      <c r="BM239" s="213" t="s">
        <v>771</v>
      </c>
    </row>
    <row r="240" spans="2:63" s="198" customFormat="1" ht="20.85" customHeight="1">
      <c r="B240" s="197"/>
      <c r="C240" s="225"/>
      <c r="D240" s="223" t="s">
        <v>73</v>
      </c>
      <c r="E240" s="226" t="s">
        <v>772</v>
      </c>
      <c r="F240" s="226" t="s">
        <v>773</v>
      </c>
      <c r="G240" s="225"/>
      <c r="H240" s="225"/>
      <c r="J240" s="208">
        <f>BK240</f>
        <v>0</v>
      </c>
      <c r="L240" s="197"/>
      <c r="M240" s="202"/>
      <c r="P240" s="203">
        <f>SUM(P241:P251)</f>
        <v>0</v>
      </c>
      <c r="R240" s="203">
        <f>SUM(R241:R251)</f>
        <v>0</v>
      </c>
      <c r="T240" s="204">
        <f>SUM(T241:T251)</f>
        <v>0</v>
      </c>
      <c r="AR240" s="199" t="s">
        <v>82</v>
      </c>
      <c r="AT240" s="205" t="s">
        <v>73</v>
      </c>
      <c r="AU240" s="205" t="s">
        <v>84</v>
      </c>
      <c r="AY240" s="199" t="s">
        <v>154</v>
      </c>
      <c r="BK240" s="206">
        <f>SUM(BK241:BK251)</f>
        <v>0</v>
      </c>
    </row>
    <row r="241" spans="2:65" s="123" customFormat="1" ht="24.2" customHeight="1">
      <c r="B241" s="71"/>
      <c r="C241" s="227" t="s">
        <v>774</v>
      </c>
      <c r="D241" s="227" t="s">
        <v>156</v>
      </c>
      <c r="E241" s="228" t="s">
        <v>775</v>
      </c>
      <c r="F241" s="229" t="s">
        <v>776</v>
      </c>
      <c r="G241" s="230" t="s">
        <v>224</v>
      </c>
      <c r="H241" s="231">
        <v>1</v>
      </c>
      <c r="I241" s="73"/>
      <c r="J241" s="73">
        <f aca="true" t="shared" si="40" ref="J241:J251">ROUND(I241*H241,2)</f>
        <v>0</v>
      </c>
      <c r="K241" s="74"/>
      <c r="L241" s="71"/>
      <c r="M241" s="209" t="s">
        <v>1</v>
      </c>
      <c r="N241" s="210" t="s">
        <v>39</v>
      </c>
      <c r="O241" s="211">
        <v>0</v>
      </c>
      <c r="P241" s="211">
        <f aca="true" t="shared" si="41" ref="P241:P251">O241*H241</f>
        <v>0</v>
      </c>
      <c r="Q241" s="211">
        <v>0</v>
      </c>
      <c r="R241" s="211">
        <f aca="true" t="shared" si="42" ref="R241:R251">Q241*H241</f>
        <v>0</v>
      </c>
      <c r="S241" s="211">
        <v>0</v>
      </c>
      <c r="T241" s="212">
        <f aca="true" t="shared" si="43" ref="T241:T251">S241*H241</f>
        <v>0</v>
      </c>
      <c r="AR241" s="213" t="s">
        <v>160</v>
      </c>
      <c r="AT241" s="213" t="s">
        <v>156</v>
      </c>
      <c r="AU241" s="213" t="s">
        <v>171</v>
      </c>
      <c r="AY241" s="132" t="s">
        <v>154</v>
      </c>
      <c r="BE241" s="214">
        <f aca="true" t="shared" si="44" ref="BE241:BE251">IF(N241="základní",J241,0)</f>
        <v>0</v>
      </c>
      <c r="BF241" s="214">
        <f aca="true" t="shared" si="45" ref="BF241:BF251">IF(N241="snížená",J241,0)</f>
        <v>0</v>
      </c>
      <c r="BG241" s="214">
        <f aca="true" t="shared" si="46" ref="BG241:BG251">IF(N241="zákl. přenesená",J241,0)</f>
        <v>0</v>
      </c>
      <c r="BH241" s="214">
        <f aca="true" t="shared" si="47" ref="BH241:BH251">IF(N241="sníž. přenesená",J241,0)</f>
        <v>0</v>
      </c>
      <c r="BI241" s="214">
        <f aca="true" t="shared" si="48" ref="BI241:BI251">IF(N241="nulová",J241,0)</f>
        <v>0</v>
      </c>
      <c r="BJ241" s="132" t="s">
        <v>82</v>
      </c>
      <c r="BK241" s="214">
        <f aca="true" t="shared" si="49" ref="BK241:BK251">ROUND(I241*H241,2)</f>
        <v>0</v>
      </c>
      <c r="BL241" s="132" t="s">
        <v>160</v>
      </c>
      <c r="BM241" s="213" t="s">
        <v>777</v>
      </c>
    </row>
    <row r="242" spans="2:65" s="123" customFormat="1" ht="16.5" customHeight="1">
      <c r="B242" s="71"/>
      <c r="C242" s="244" t="s">
        <v>660</v>
      </c>
      <c r="D242" s="244" t="s">
        <v>164</v>
      </c>
      <c r="E242" s="245" t="s">
        <v>778</v>
      </c>
      <c r="F242" s="246" t="s">
        <v>779</v>
      </c>
      <c r="G242" s="247" t="s">
        <v>224</v>
      </c>
      <c r="H242" s="248">
        <v>1</v>
      </c>
      <c r="I242" s="75"/>
      <c r="J242" s="75">
        <f t="shared" si="40"/>
        <v>0</v>
      </c>
      <c r="K242" s="76"/>
      <c r="L242" s="237"/>
      <c r="M242" s="238" t="s">
        <v>1</v>
      </c>
      <c r="N242" s="239" t="s">
        <v>39</v>
      </c>
      <c r="O242" s="211">
        <v>0</v>
      </c>
      <c r="P242" s="211">
        <f t="shared" si="41"/>
        <v>0</v>
      </c>
      <c r="Q242" s="211">
        <v>0</v>
      </c>
      <c r="R242" s="211">
        <f t="shared" si="42"/>
        <v>0</v>
      </c>
      <c r="S242" s="211">
        <v>0</v>
      </c>
      <c r="T242" s="212">
        <f t="shared" si="43"/>
        <v>0</v>
      </c>
      <c r="AR242" s="213" t="s">
        <v>168</v>
      </c>
      <c r="AT242" s="213" t="s">
        <v>164</v>
      </c>
      <c r="AU242" s="213" t="s">
        <v>171</v>
      </c>
      <c r="AY242" s="132" t="s">
        <v>154</v>
      </c>
      <c r="BE242" s="214">
        <f t="shared" si="44"/>
        <v>0</v>
      </c>
      <c r="BF242" s="214">
        <f t="shared" si="45"/>
        <v>0</v>
      </c>
      <c r="BG242" s="214">
        <f t="shared" si="46"/>
        <v>0</v>
      </c>
      <c r="BH242" s="214">
        <f t="shared" si="47"/>
        <v>0</v>
      </c>
      <c r="BI242" s="214">
        <f t="shared" si="48"/>
        <v>0</v>
      </c>
      <c r="BJ242" s="132" t="s">
        <v>82</v>
      </c>
      <c r="BK242" s="214">
        <f t="shared" si="49"/>
        <v>0</v>
      </c>
      <c r="BL242" s="132" t="s">
        <v>160</v>
      </c>
      <c r="BM242" s="213" t="s">
        <v>780</v>
      </c>
    </row>
    <row r="243" spans="2:65" s="123" customFormat="1" ht="16.5" customHeight="1">
      <c r="B243" s="71"/>
      <c r="C243" s="227" t="s">
        <v>781</v>
      </c>
      <c r="D243" s="227" t="s">
        <v>156</v>
      </c>
      <c r="E243" s="228" t="s">
        <v>782</v>
      </c>
      <c r="F243" s="229" t="s">
        <v>783</v>
      </c>
      <c r="G243" s="230" t="s">
        <v>224</v>
      </c>
      <c r="H243" s="231">
        <v>4</v>
      </c>
      <c r="I243" s="73"/>
      <c r="J243" s="73">
        <f t="shared" si="40"/>
        <v>0</v>
      </c>
      <c r="K243" s="74"/>
      <c r="L243" s="71"/>
      <c r="M243" s="209" t="s">
        <v>1</v>
      </c>
      <c r="N243" s="210" t="s">
        <v>39</v>
      </c>
      <c r="O243" s="211">
        <v>0</v>
      </c>
      <c r="P243" s="211">
        <f t="shared" si="41"/>
        <v>0</v>
      </c>
      <c r="Q243" s="211">
        <v>0</v>
      </c>
      <c r="R243" s="211">
        <f t="shared" si="42"/>
        <v>0</v>
      </c>
      <c r="S243" s="211">
        <v>0</v>
      </c>
      <c r="T243" s="212">
        <f t="shared" si="43"/>
        <v>0</v>
      </c>
      <c r="AR243" s="213" t="s">
        <v>160</v>
      </c>
      <c r="AT243" s="213" t="s">
        <v>156</v>
      </c>
      <c r="AU243" s="213" t="s">
        <v>171</v>
      </c>
      <c r="AY243" s="132" t="s">
        <v>154</v>
      </c>
      <c r="BE243" s="214">
        <f t="shared" si="44"/>
        <v>0</v>
      </c>
      <c r="BF243" s="214">
        <f t="shared" si="45"/>
        <v>0</v>
      </c>
      <c r="BG243" s="214">
        <f t="shared" si="46"/>
        <v>0</v>
      </c>
      <c r="BH243" s="214">
        <f t="shared" si="47"/>
        <v>0</v>
      </c>
      <c r="BI243" s="214">
        <f t="shared" si="48"/>
        <v>0</v>
      </c>
      <c r="BJ243" s="132" t="s">
        <v>82</v>
      </c>
      <c r="BK243" s="214">
        <f t="shared" si="49"/>
        <v>0</v>
      </c>
      <c r="BL243" s="132" t="s">
        <v>160</v>
      </c>
      <c r="BM243" s="213" t="s">
        <v>784</v>
      </c>
    </row>
    <row r="244" spans="2:65" s="123" customFormat="1" ht="16.5" customHeight="1">
      <c r="B244" s="71"/>
      <c r="C244" s="244" t="s">
        <v>663</v>
      </c>
      <c r="D244" s="244" t="s">
        <v>164</v>
      </c>
      <c r="E244" s="245" t="s">
        <v>785</v>
      </c>
      <c r="F244" s="246" t="s">
        <v>786</v>
      </c>
      <c r="G244" s="247" t="s">
        <v>224</v>
      </c>
      <c r="H244" s="248">
        <v>2</v>
      </c>
      <c r="I244" s="75"/>
      <c r="J244" s="75">
        <f t="shared" si="40"/>
        <v>0</v>
      </c>
      <c r="K244" s="76"/>
      <c r="L244" s="237"/>
      <c r="M244" s="238" t="s">
        <v>1</v>
      </c>
      <c r="N244" s="239" t="s">
        <v>39</v>
      </c>
      <c r="O244" s="211">
        <v>0</v>
      </c>
      <c r="P244" s="211">
        <f t="shared" si="41"/>
        <v>0</v>
      </c>
      <c r="Q244" s="211">
        <v>0</v>
      </c>
      <c r="R244" s="211">
        <f t="shared" si="42"/>
        <v>0</v>
      </c>
      <c r="S244" s="211">
        <v>0</v>
      </c>
      <c r="T244" s="212">
        <f t="shared" si="43"/>
        <v>0</v>
      </c>
      <c r="AR244" s="213" t="s">
        <v>168</v>
      </c>
      <c r="AT244" s="213" t="s">
        <v>164</v>
      </c>
      <c r="AU244" s="213" t="s">
        <v>171</v>
      </c>
      <c r="AY244" s="132" t="s">
        <v>154</v>
      </c>
      <c r="BE244" s="214">
        <f t="shared" si="44"/>
        <v>0</v>
      </c>
      <c r="BF244" s="214">
        <f t="shared" si="45"/>
        <v>0</v>
      </c>
      <c r="BG244" s="214">
        <f t="shared" si="46"/>
        <v>0</v>
      </c>
      <c r="BH244" s="214">
        <f t="shared" si="47"/>
        <v>0</v>
      </c>
      <c r="BI244" s="214">
        <f t="shared" si="48"/>
        <v>0</v>
      </c>
      <c r="BJ244" s="132" t="s">
        <v>82</v>
      </c>
      <c r="BK244" s="214">
        <f t="shared" si="49"/>
        <v>0</v>
      </c>
      <c r="BL244" s="132" t="s">
        <v>160</v>
      </c>
      <c r="BM244" s="213" t="s">
        <v>787</v>
      </c>
    </row>
    <row r="245" spans="2:65" s="123" customFormat="1" ht="16.5" customHeight="1">
      <c r="B245" s="71"/>
      <c r="C245" s="244" t="s">
        <v>788</v>
      </c>
      <c r="D245" s="244" t="s">
        <v>164</v>
      </c>
      <c r="E245" s="245" t="s">
        <v>789</v>
      </c>
      <c r="F245" s="246" t="s">
        <v>790</v>
      </c>
      <c r="G245" s="247" t="s">
        <v>224</v>
      </c>
      <c r="H245" s="248">
        <v>2</v>
      </c>
      <c r="I245" s="75"/>
      <c r="J245" s="75">
        <f t="shared" si="40"/>
        <v>0</v>
      </c>
      <c r="K245" s="76"/>
      <c r="L245" s="237"/>
      <c r="M245" s="238" t="s">
        <v>1</v>
      </c>
      <c r="N245" s="239" t="s">
        <v>39</v>
      </c>
      <c r="O245" s="211">
        <v>0</v>
      </c>
      <c r="P245" s="211">
        <f t="shared" si="41"/>
        <v>0</v>
      </c>
      <c r="Q245" s="211">
        <v>0</v>
      </c>
      <c r="R245" s="211">
        <f t="shared" si="42"/>
        <v>0</v>
      </c>
      <c r="S245" s="211">
        <v>0</v>
      </c>
      <c r="T245" s="212">
        <f t="shared" si="43"/>
        <v>0</v>
      </c>
      <c r="AR245" s="213" t="s">
        <v>168</v>
      </c>
      <c r="AT245" s="213" t="s">
        <v>164</v>
      </c>
      <c r="AU245" s="213" t="s">
        <v>171</v>
      </c>
      <c r="AY245" s="132" t="s">
        <v>154</v>
      </c>
      <c r="BE245" s="214">
        <f t="shared" si="44"/>
        <v>0</v>
      </c>
      <c r="BF245" s="214">
        <f t="shared" si="45"/>
        <v>0</v>
      </c>
      <c r="BG245" s="214">
        <f t="shared" si="46"/>
        <v>0</v>
      </c>
      <c r="BH245" s="214">
        <f t="shared" si="47"/>
        <v>0</v>
      </c>
      <c r="BI245" s="214">
        <f t="shared" si="48"/>
        <v>0</v>
      </c>
      <c r="BJ245" s="132" t="s">
        <v>82</v>
      </c>
      <c r="BK245" s="214">
        <f t="shared" si="49"/>
        <v>0</v>
      </c>
      <c r="BL245" s="132" t="s">
        <v>160</v>
      </c>
      <c r="BM245" s="213" t="s">
        <v>791</v>
      </c>
    </row>
    <row r="246" spans="2:65" s="123" customFormat="1" ht="16.5" customHeight="1">
      <c r="B246" s="71"/>
      <c r="C246" s="227" t="s">
        <v>666</v>
      </c>
      <c r="D246" s="227" t="s">
        <v>156</v>
      </c>
      <c r="E246" s="228" t="s">
        <v>661</v>
      </c>
      <c r="F246" s="229" t="s">
        <v>662</v>
      </c>
      <c r="G246" s="230" t="s">
        <v>224</v>
      </c>
      <c r="H246" s="231">
        <v>1</v>
      </c>
      <c r="I246" s="73"/>
      <c r="J246" s="73">
        <f t="shared" si="40"/>
        <v>0</v>
      </c>
      <c r="K246" s="74"/>
      <c r="L246" s="71"/>
      <c r="M246" s="209" t="s">
        <v>1</v>
      </c>
      <c r="N246" s="210" t="s">
        <v>39</v>
      </c>
      <c r="O246" s="211">
        <v>0</v>
      </c>
      <c r="P246" s="211">
        <f t="shared" si="41"/>
        <v>0</v>
      </c>
      <c r="Q246" s="211">
        <v>0</v>
      </c>
      <c r="R246" s="211">
        <f t="shared" si="42"/>
        <v>0</v>
      </c>
      <c r="S246" s="211">
        <v>0</v>
      </c>
      <c r="T246" s="212">
        <f t="shared" si="43"/>
        <v>0</v>
      </c>
      <c r="AR246" s="213" t="s">
        <v>160</v>
      </c>
      <c r="AT246" s="213" t="s">
        <v>156</v>
      </c>
      <c r="AU246" s="213" t="s">
        <v>171</v>
      </c>
      <c r="AY246" s="132" t="s">
        <v>154</v>
      </c>
      <c r="BE246" s="214">
        <f t="shared" si="44"/>
        <v>0</v>
      </c>
      <c r="BF246" s="214">
        <f t="shared" si="45"/>
        <v>0</v>
      </c>
      <c r="BG246" s="214">
        <f t="shared" si="46"/>
        <v>0</v>
      </c>
      <c r="BH246" s="214">
        <f t="shared" si="47"/>
        <v>0</v>
      </c>
      <c r="BI246" s="214">
        <f t="shared" si="48"/>
        <v>0</v>
      </c>
      <c r="BJ246" s="132" t="s">
        <v>82</v>
      </c>
      <c r="BK246" s="214">
        <f t="shared" si="49"/>
        <v>0</v>
      </c>
      <c r="BL246" s="132" t="s">
        <v>160</v>
      </c>
      <c r="BM246" s="213" t="s">
        <v>792</v>
      </c>
    </row>
    <row r="247" spans="2:65" s="123" customFormat="1" ht="16.5" customHeight="1">
      <c r="B247" s="71"/>
      <c r="C247" s="244" t="s">
        <v>793</v>
      </c>
      <c r="D247" s="244" t="s">
        <v>164</v>
      </c>
      <c r="E247" s="245" t="s">
        <v>794</v>
      </c>
      <c r="F247" s="246" t="s">
        <v>795</v>
      </c>
      <c r="G247" s="247" t="s">
        <v>224</v>
      </c>
      <c r="H247" s="248">
        <v>1</v>
      </c>
      <c r="I247" s="75"/>
      <c r="J247" s="75">
        <f t="shared" si="40"/>
        <v>0</v>
      </c>
      <c r="K247" s="76"/>
      <c r="L247" s="237"/>
      <c r="M247" s="238" t="s">
        <v>1</v>
      </c>
      <c r="N247" s="239" t="s">
        <v>39</v>
      </c>
      <c r="O247" s="211">
        <v>0</v>
      </c>
      <c r="P247" s="211">
        <f t="shared" si="41"/>
        <v>0</v>
      </c>
      <c r="Q247" s="211">
        <v>0</v>
      </c>
      <c r="R247" s="211">
        <f t="shared" si="42"/>
        <v>0</v>
      </c>
      <c r="S247" s="211">
        <v>0</v>
      </c>
      <c r="T247" s="212">
        <f t="shared" si="43"/>
        <v>0</v>
      </c>
      <c r="AR247" s="213" t="s">
        <v>168</v>
      </c>
      <c r="AT247" s="213" t="s">
        <v>164</v>
      </c>
      <c r="AU247" s="213" t="s">
        <v>171</v>
      </c>
      <c r="AY247" s="132" t="s">
        <v>154</v>
      </c>
      <c r="BE247" s="214">
        <f t="shared" si="44"/>
        <v>0</v>
      </c>
      <c r="BF247" s="214">
        <f t="shared" si="45"/>
        <v>0</v>
      </c>
      <c r="BG247" s="214">
        <f t="shared" si="46"/>
        <v>0</v>
      </c>
      <c r="BH247" s="214">
        <f t="shared" si="47"/>
        <v>0</v>
      </c>
      <c r="BI247" s="214">
        <f t="shared" si="48"/>
        <v>0</v>
      </c>
      <c r="BJ247" s="132" t="s">
        <v>82</v>
      </c>
      <c r="BK247" s="214">
        <f t="shared" si="49"/>
        <v>0</v>
      </c>
      <c r="BL247" s="132" t="s">
        <v>160</v>
      </c>
      <c r="BM247" s="213" t="s">
        <v>796</v>
      </c>
    </row>
    <row r="248" spans="2:65" s="123" customFormat="1" ht="24.2" customHeight="1">
      <c r="B248" s="71"/>
      <c r="C248" s="227" t="s">
        <v>671</v>
      </c>
      <c r="D248" s="227" t="s">
        <v>156</v>
      </c>
      <c r="E248" s="228" t="s">
        <v>797</v>
      </c>
      <c r="F248" s="229" t="s">
        <v>798</v>
      </c>
      <c r="G248" s="230" t="s">
        <v>224</v>
      </c>
      <c r="H248" s="231">
        <v>1</v>
      </c>
      <c r="I248" s="73"/>
      <c r="J248" s="73">
        <f t="shared" si="40"/>
        <v>0</v>
      </c>
      <c r="K248" s="74"/>
      <c r="L248" s="71"/>
      <c r="M248" s="209" t="s">
        <v>1</v>
      </c>
      <c r="N248" s="210" t="s">
        <v>39</v>
      </c>
      <c r="O248" s="211">
        <v>0</v>
      </c>
      <c r="P248" s="211">
        <f t="shared" si="41"/>
        <v>0</v>
      </c>
      <c r="Q248" s="211">
        <v>0</v>
      </c>
      <c r="R248" s="211">
        <f t="shared" si="42"/>
        <v>0</v>
      </c>
      <c r="S248" s="211">
        <v>0</v>
      </c>
      <c r="T248" s="212">
        <f t="shared" si="43"/>
        <v>0</v>
      </c>
      <c r="AR248" s="213" t="s">
        <v>160</v>
      </c>
      <c r="AT248" s="213" t="s">
        <v>156</v>
      </c>
      <c r="AU248" s="213" t="s">
        <v>171</v>
      </c>
      <c r="AY248" s="132" t="s">
        <v>154</v>
      </c>
      <c r="BE248" s="214">
        <f t="shared" si="44"/>
        <v>0</v>
      </c>
      <c r="BF248" s="214">
        <f t="shared" si="45"/>
        <v>0</v>
      </c>
      <c r="BG248" s="214">
        <f t="shared" si="46"/>
        <v>0</v>
      </c>
      <c r="BH248" s="214">
        <f t="shared" si="47"/>
        <v>0</v>
      </c>
      <c r="BI248" s="214">
        <f t="shared" si="48"/>
        <v>0</v>
      </c>
      <c r="BJ248" s="132" t="s">
        <v>82</v>
      </c>
      <c r="BK248" s="214">
        <f t="shared" si="49"/>
        <v>0</v>
      </c>
      <c r="BL248" s="132" t="s">
        <v>160</v>
      </c>
      <c r="BM248" s="213" t="s">
        <v>799</v>
      </c>
    </row>
    <row r="249" spans="2:65" s="123" customFormat="1" ht="24.2" customHeight="1">
      <c r="B249" s="71"/>
      <c r="C249" s="244" t="s">
        <v>800</v>
      </c>
      <c r="D249" s="244" t="s">
        <v>164</v>
      </c>
      <c r="E249" s="245" t="s">
        <v>801</v>
      </c>
      <c r="F249" s="246" t="s">
        <v>802</v>
      </c>
      <c r="G249" s="247" t="s">
        <v>224</v>
      </c>
      <c r="H249" s="248">
        <v>1</v>
      </c>
      <c r="I249" s="75"/>
      <c r="J249" s="75">
        <f t="shared" si="40"/>
        <v>0</v>
      </c>
      <c r="K249" s="76"/>
      <c r="L249" s="237"/>
      <c r="M249" s="238" t="s">
        <v>1</v>
      </c>
      <c r="N249" s="239" t="s">
        <v>39</v>
      </c>
      <c r="O249" s="211">
        <v>0</v>
      </c>
      <c r="P249" s="211">
        <f t="shared" si="41"/>
        <v>0</v>
      </c>
      <c r="Q249" s="211">
        <v>0</v>
      </c>
      <c r="R249" s="211">
        <f t="shared" si="42"/>
        <v>0</v>
      </c>
      <c r="S249" s="211">
        <v>0</v>
      </c>
      <c r="T249" s="212">
        <f t="shared" si="43"/>
        <v>0</v>
      </c>
      <c r="AR249" s="213" t="s">
        <v>168</v>
      </c>
      <c r="AT249" s="213" t="s">
        <v>164</v>
      </c>
      <c r="AU249" s="213" t="s">
        <v>171</v>
      </c>
      <c r="AY249" s="132" t="s">
        <v>154</v>
      </c>
      <c r="BE249" s="214">
        <f t="shared" si="44"/>
        <v>0</v>
      </c>
      <c r="BF249" s="214">
        <f t="shared" si="45"/>
        <v>0</v>
      </c>
      <c r="BG249" s="214">
        <f t="shared" si="46"/>
        <v>0</v>
      </c>
      <c r="BH249" s="214">
        <f t="shared" si="47"/>
        <v>0</v>
      </c>
      <c r="BI249" s="214">
        <f t="shared" si="48"/>
        <v>0</v>
      </c>
      <c r="BJ249" s="132" t="s">
        <v>82</v>
      </c>
      <c r="BK249" s="214">
        <f t="shared" si="49"/>
        <v>0</v>
      </c>
      <c r="BL249" s="132" t="s">
        <v>160</v>
      </c>
      <c r="BM249" s="213" t="s">
        <v>803</v>
      </c>
    </row>
    <row r="250" spans="2:65" s="123" customFormat="1" ht="24.2" customHeight="1">
      <c r="B250" s="71"/>
      <c r="C250" s="227" t="s">
        <v>674</v>
      </c>
      <c r="D250" s="227" t="s">
        <v>156</v>
      </c>
      <c r="E250" s="228" t="s">
        <v>804</v>
      </c>
      <c r="F250" s="229" t="s">
        <v>805</v>
      </c>
      <c r="G250" s="230" t="s">
        <v>224</v>
      </c>
      <c r="H250" s="231">
        <v>1</v>
      </c>
      <c r="I250" s="73"/>
      <c r="J250" s="73">
        <f t="shared" si="40"/>
        <v>0</v>
      </c>
      <c r="K250" s="74"/>
      <c r="L250" s="71"/>
      <c r="M250" s="209" t="s">
        <v>1</v>
      </c>
      <c r="N250" s="210" t="s">
        <v>39</v>
      </c>
      <c r="O250" s="211">
        <v>0</v>
      </c>
      <c r="P250" s="211">
        <f t="shared" si="41"/>
        <v>0</v>
      </c>
      <c r="Q250" s="211">
        <v>0</v>
      </c>
      <c r="R250" s="211">
        <f t="shared" si="42"/>
        <v>0</v>
      </c>
      <c r="S250" s="211">
        <v>0</v>
      </c>
      <c r="T250" s="212">
        <f t="shared" si="43"/>
        <v>0</v>
      </c>
      <c r="AR250" s="213" t="s">
        <v>160</v>
      </c>
      <c r="AT250" s="213" t="s">
        <v>156</v>
      </c>
      <c r="AU250" s="213" t="s">
        <v>171</v>
      </c>
      <c r="AY250" s="132" t="s">
        <v>154</v>
      </c>
      <c r="BE250" s="214">
        <f t="shared" si="44"/>
        <v>0</v>
      </c>
      <c r="BF250" s="214">
        <f t="shared" si="45"/>
        <v>0</v>
      </c>
      <c r="BG250" s="214">
        <f t="shared" si="46"/>
        <v>0</v>
      </c>
      <c r="BH250" s="214">
        <f t="shared" si="47"/>
        <v>0</v>
      </c>
      <c r="BI250" s="214">
        <f t="shared" si="48"/>
        <v>0</v>
      </c>
      <c r="BJ250" s="132" t="s">
        <v>82</v>
      </c>
      <c r="BK250" s="214">
        <f t="shared" si="49"/>
        <v>0</v>
      </c>
      <c r="BL250" s="132" t="s">
        <v>160</v>
      </c>
      <c r="BM250" s="213" t="s">
        <v>806</v>
      </c>
    </row>
    <row r="251" spans="2:65" s="123" customFormat="1" ht="24.2" customHeight="1">
      <c r="B251" s="71"/>
      <c r="C251" s="244" t="s">
        <v>807</v>
      </c>
      <c r="D251" s="244" t="s">
        <v>164</v>
      </c>
      <c r="E251" s="245" t="s">
        <v>808</v>
      </c>
      <c r="F251" s="246" t="s">
        <v>809</v>
      </c>
      <c r="G251" s="247" t="s">
        <v>224</v>
      </c>
      <c r="H251" s="248">
        <v>1</v>
      </c>
      <c r="I251" s="75"/>
      <c r="J251" s="75">
        <f t="shared" si="40"/>
        <v>0</v>
      </c>
      <c r="K251" s="76"/>
      <c r="L251" s="237"/>
      <c r="M251" s="238" t="s">
        <v>1</v>
      </c>
      <c r="N251" s="239" t="s">
        <v>39</v>
      </c>
      <c r="O251" s="211">
        <v>0</v>
      </c>
      <c r="P251" s="211">
        <f t="shared" si="41"/>
        <v>0</v>
      </c>
      <c r="Q251" s="211">
        <v>0</v>
      </c>
      <c r="R251" s="211">
        <f t="shared" si="42"/>
        <v>0</v>
      </c>
      <c r="S251" s="211">
        <v>0</v>
      </c>
      <c r="T251" s="212">
        <f t="shared" si="43"/>
        <v>0</v>
      </c>
      <c r="AR251" s="213" t="s">
        <v>168</v>
      </c>
      <c r="AT251" s="213" t="s">
        <v>164</v>
      </c>
      <c r="AU251" s="213" t="s">
        <v>171</v>
      </c>
      <c r="AY251" s="132" t="s">
        <v>154</v>
      </c>
      <c r="BE251" s="214">
        <f t="shared" si="44"/>
        <v>0</v>
      </c>
      <c r="BF251" s="214">
        <f t="shared" si="45"/>
        <v>0</v>
      </c>
      <c r="BG251" s="214">
        <f t="shared" si="46"/>
        <v>0</v>
      </c>
      <c r="BH251" s="214">
        <f t="shared" si="47"/>
        <v>0</v>
      </c>
      <c r="BI251" s="214">
        <f t="shared" si="48"/>
        <v>0</v>
      </c>
      <c r="BJ251" s="132" t="s">
        <v>82</v>
      </c>
      <c r="BK251" s="214">
        <f t="shared" si="49"/>
        <v>0</v>
      </c>
      <c r="BL251" s="132" t="s">
        <v>160</v>
      </c>
      <c r="BM251" s="213" t="s">
        <v>810</v>
      </c>
    </row>
    <row r="252" spans="2:63" s="198" customFormat="1" ht="20.85" customHeight="1">
      <c r="B252" s="197"/>
      <c r="C252" s="225"/>
      <c r="D252" s="223" t="s">
        <v>73</v>
      </c>
      <c r="E252" s="226" t="s">
        <v>811</v>
      </c>
      <c r="F252" s="226" t="s">
        <v>559</v>
      </c>
      <c r="G252" s="225"/>
      <c r="H252" s="225"/>
      <c r="J252" s="208">
        <f>BK252</f>
        <v>0</v>
      </c>
      <c r="L252" s="197"/>
      <c r="M252" s="202"/>
      <c r="P252" s="203">
        <f>SUM(P253:P254)</f>
        <v>0</v>
      </c>
      <c r="R252" s="203">
        <f>SUM(R253:R254)</f>
        <v>0</v>
      </c>
      <c r="T252" s="204">
        <f>SUM(T253:T254)</f>
        <v>0</v>
      </c>
      <c r="AR252" s="199" t="s">
        <v>82</v>
      </c>
      <c r="AT252" s="205" t="s">
        <v>73</v>
      </c>
      <c r="AU252" s="205" t="s">
        <v>84</v>
      </c>
      <c r="AY252" s="199" t="s">
        <v>154</v>
      </c>
      <c r="BK252" s="206">
        <f>SUM(BK253:BK254)</f>
        <v>0</v>
      </c>
    </row>
    <row r="253" spans="2:65" s="123" customFormat="1" ht="24.2" customHeight="1">
      <c r="B253" s="71"/>
      <c r="C253" s="227" t="s">
        <v>677</v>
      </c>
      <c r="D253" s="227" t="s">
        <v>156</v>
      </c>
      <c r="E253" s="228" t="s">
        <v>812</v>
      </c>
      <c r="F253" s="229" t="s">
        <v>813</v>
      </c>
      <c r="G253" s="230" t="s">
        <v>564</v>
      </c>
      <c r="H253" s="231">
        <v>4</v>
      </c>
      <c r="I253" s="73"/>
      <c r="J253" s="73">
        <f>ROUND(I253*H253,2)</f>
        <v>0</v>
      </c>
      <c r="K253" s="74"/>
      <c r="L253" s="71"/>
      <c r="M253" s="209" t="s">
        <v>1</v>
      </c>
      <c r="N253" s="210" t="s">
        <v>39</v>
      </c>
      <c r="O253" s="211">
        <v>0</v>
      </c>
      <c r="P253" s="211">
        <f>O253*H253</f>
        <v>0</v>
      </c>
      <c r="Q253" s="211">
        <v>0</v>
      </c>
      <c r="R253" s="211">
        <f>Q253*H253</f>
        <v>0</v>
      </c>
      <c r="S253" s="211">
        <v>0</v>
      </c>
      <c r="T253" s="212">
        <f>S253*H253</f>
        <v>0</v>
      </c>
      <c r="AR253" s="213" t="s">
        <v>160</v>
      </c>
      <c r="AT253" s="213" t="s">
        <v>156</v>
      </c>
      <c r="AU253" s="213" t="s">
        <v>171</v>
      </c>
      <c r="AY253" s="132" t="s">
        <v>154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32" t="s">
        <v>82</v>
      </c>
      <c r="BK253" s="214">
        <f>ROUND(I253*H253,2)</f>
        <v>0</v>
      </c>
      <c r="BL253" s="132" t="s">
        <v>160</v>
      </c>
      <c r="BM253" s="213" t="s">
        <v>814</v>
      </c>
    </row>
    <row r="254" spans="2:65" s="123" customFormat="1" ht="24.2" customHeight="1">
      <c r="B254" s="71"/>
      <c r="C254" s="227" t="s">
        <v>815</v>
      </c>
      <c r="D254" s="227" t="s">
        <v>156</v>
      </c>
      <c r="E254" s="228" t="s">
        <v>816</v>
      </c>
      <c r="F254" s="229" t="s">
        <v>817</v>
      </c>
      <c r="G254" s="230" t="s">
        <v>564</v>
      </c>
      <c r="H254" s="231">
        <v>2</v>
      </c>
      <c r="I254" s="73"/>
      <c r="J254" s="73">
        <f>ROUND(I254*H254,2)</f>
        <v>0</v>
      </c>
      <c r="K254" s="74"/>
      <c r="L254" s="71"/>
      <c r="M254" s="240" t="s">
        <v>1</v>
      </c>
      <c r="N254" s="241" t="s">
        <v>39</v>
      </c>
      <c r="O254" s="242">
        <v>0</v>
      </c>
      <c r="P254" s="242">
        <f>O254*H254</f>
        <v>0</v>
      </c>
      <c r="Q254" s="242">
        <v>0</v>
      </c>
      <c r="R254" s="242">
        <f>Q254*H254</f>
        <v>0</v>
      </c>
      <c r="S254" s="242">
        <v>0</v>
      </c>
      <c r="T254" s="243">
        <f>S254*H254</f>
        <v>0</v>
      </c>
      <c r="AR254" s="213" t="s">
        <v>160</v>
      </c>
      <c r="AT254" s="213" t="s">
        <v>156</v>
      </c>
      <c r="AU254" s="213" t="s">
        <v>171</v>
      </c>
      <c r="AY254" s="132" t="s">
        <v>154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132" t="s">
        <v>82</v>
      </c>
      <c r="BK254" s="214">
        <f>ROUND(I254*H254,2)</f>
        <v>0</v>
      </c>
      <c r="BL254" s="132" t="s">
        <v>160</v>
      </c>
      <c r="BM254" s="213" t="s">
        <v>818</v>
      </c>
    </row>
    <row r="255" spans="2:12" s="123" customFormat="1" ht="6.95" customHeight="1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71"/>
    </row>
  </sheetData>
  <sheetProtection algorithmName="SHA-512" hashValue="1Zhc3NHmg75YOXjufhvg+fmVL61N8Zfe1QIPXZ9N9ZKpKxH29sNTgxyBu0NJymGNqFuyObVCAhyeTnhPemLfeg==" saltValue="LI7KW4w2REpw67jNbWxlzg==" spinCount="100000" sheet="1" objects="1" scenarios="1"/>
  <autoFilter ref="C141:K254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4"/>
  <sheetViews>
    <sheetView showGridLines="0" workbookViewId="0" topLeftCell="A110">
      <selection activeCell="W129" sqref="W129"/>
    </sheetView>
  </sheetViews>
  <sheetFormatPr defaultColWidth="9.140625" defaultRowHeight="12"/>
  <cols>
    <col min="1" max="1" width="8.28125" style="111" customWidth="1"/>
    <col min="2" max="2" width="1.1484375" style="111" customWidth="1"/>
    <col min="3" max="3" width="4.140625" style="111" customWidth="1"/>
    <col min="4" max="4" width="4.28125" style="111" customWidth="1"/>
    <col min="5" max="5" width="17.140625" style="111" customWidth="1"/>
    <col min="6" max="6" width="50.8515625" style="111" customWidth="1"/>
    <col min="7" max="7" width="7.421875" style="111" customWidth="1"/>
    <col min="8" max="8" width="14.00390625" style="111" customWidth="1"/>
    <col min="9" max="9" width="15.8515625" style="111" customWidth="1"/>
    <col min="10" max="10" width="22.28125" style="111" customWidth="1"/>
    <col min="11" max="11" width="22.28125" style="111" hidden="1" customWidth="1"/>
    <col min="12" max="12" width="9.28125" style="111" customWidth="1"/>
    <col min="13" max="13" width="10.8515625" style="111" hidden="1" customWidth="1"/>
    <col min="14" max="14" width="9.28125" style="111" hidden="1" customWidth="1"/>
    <col min="15" max="20" width="14.140625" style="111" hidden="1" customWidth="1"/>
    <col min="21" max="21" width="16.28125" style="111" hidden="1" customWidth="1"/>
    <col min="22" max="22" width="12.28125" style="111" customWidth="1"/>
    <col min="23" max="23" width="16.28125" style="111" customWidth="1"/>
    <col min="24" max="24" width="12.28125" style="111" customWidth="1"/>
    <col min="25" max="25" width="15.00390625" style="111" customWidth="1"/>
    <col min="26" max="26" width="11.00390625" style="111" customWidth="1"/>
    <col min="27" max="27" width="15.00390625" style="111" customWidth="1"/>
    <col min="28" max="28" width="16.28125" style="111" customWidth="1"/>
    <col min="29" max="29" width="11.00390625" style="111" customWidth="1"/>
    <col min="30" max="30" width="15.00390625" style="111" customWidth="1"/>
    <col min="31" max="31" width="16.28125" style="111" customWidth="1"/>
    <col min="32" max="43" width="9.28125" style="111" customWidth="1"/>
    <col min="44" max="65" width="9.28125" style="111" hidden="1" customWidth="1"/>
    <col min="66" max="16384" width="9.28125" style="111" customWidth="1"/>
  </cols>
  <sheetData>
    <row r="1" ht="12"/>
    <row r="2" spans="12:46" ht="36.95" customHeight="1">
      <c r="L2" s="141" t="s">
        <v>5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AT2" s="132" t="s">
        <v>89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4"/>
      <c r="AT3" s="132" t="s">
        <v>84</v>
      </c>
    </row>
    <row r="4" spans="2:46" ht="24.95" customHeight="1">
      <c r="B4" s="114"/>
      <c r="D4" s="115" t="s">
        <v>97</v>
      </c>
      <c r="L4" s="114"/>
      <c r="M4" s="142" t="s">
        <v>10</v>
      </c>
      <c r="AT4" s="132" t="s">
        <v>3</v>
      </c>
    </row>
    <row r="5" spans="2:12" ht="6.95" customHeight="1">
      <c r="B5" s="114"/>
      <c r="L5" s="114"/>
    </row>
    <row r="6" spans="2:12" ht="12" customHeight="1">
      <c r="B6" s="114"/>
      <c r="D6" s="121" t="s">
        <v>14</v>
      </c>
      <c r="L6" s="114"/>
    </row>
    <row r="7" spans="2:12" ht="39.75" customHeight="1">
      <c r="B7" s="114"/>
      <c r="E7" s="143" t="str">
        <f>'Rekapitulace stavby'!K6</f>
        <v>STAVEBNÍ ÚPRAVY SOCIÁLNÍHO ZÁZEMÍ A ZÁZEMÍ ZAMĚSTNANCŮ V 1.PP OBJEKTU MŠ NA PĚŠINĚ 331, DĚČÍN IX</v>
      </c>
      <c r="F7" s="144"/>
      <c r="G7" s="144"/>
      <c r="H7" s="144"/>
      <c r="L7" s="114"/>
    </row>
    <row r="8" spans="2:12" s="123" customFormat="1" ht="12" customHeight="1">
      <c r="B8" s="71"/>
      <c r="D8" s="121" t="s">
        <v>105</v>
      </c>
      <c r="L8" s="71"/>
    </row>
    <row r="9" spans="2:12" s="123" customFormat="1" ht="16.5" customHeight="1">
      <c r="B9" s="71"/>
      <c r="E9" s="145" t="s">
        <v>819</v>
      </c>
      <c r="F9" s="146"/>
      <c r="G9" s="146"/>
      <c r="H9" s="146"/>
      <c r="L9" s="71"/>
    </row>
    <row r="10" spans="2:12" s="123" customFormat="1" ht="12">
      <c r="B10" s="71"/>
      <c r="L10" s="71"/>
    </row>
    <row r="11" spans="2:12" s="123" customFormat="1" ht="12" customHeight="1">
      <c r="B11" s="71"/>
      <c r="D11" s="121" t="s">
        <v>16</v>
      </c>
      <c r="F11" s="147" t="s">
        <v>1</v>
      </c>
      <c r="I11" s="121" t="s">
        <v>17</v>
      </c>
      <c r="J11" s="147" t="s">
        <v>1</v>
      </c>
      <c r="L11" s="71"/>
    </row>
    <row r="12" spans="2:12" s="123" customFormat="1" ht="12" customHeight="1">
      <c r="B12" s="71"/>
      <c r="D12" s="121" t="s">
        <v>18</v>
      </c>
      <c r="F12" s="147" t="s">
        <v>19</v>
      </c>
      <c r="I12" s="121" t="s">
        <v>20</v>
      </c>
      <c r="J12" s="122" t="str">
        <f>'Rekapitulace stavby'!AN8</f>
        <v>3. 11. 2023</v>
      </c>
      <c r="L12" s="71"/>
    </row>
    <row r="13" spans="2:12" s="123" customFormat="1" ht="10.9" customHeight="1">
      <c r="B13" s="71"/>
      <c r="L13" s="71"/>
    </row>
    <row r="14" spans="2:12" s="123" customFormat="1" ht="12" customHeight="1">
      <c r="B14" s="71"/>
      <c r="D14" s="121" t="s">
        <v>22</v>
      </c>
      <c r="I14" s="121" t="s">
        <v>23</v>
      </c>
      <c r="J14" s="147" t="s">
        <v>1</v>
      </c>
      <c r="L14" s="71"/>
    </row>
    <row r="15" spans="2:12" s="123" customFormat="1" ht="18" customHeight="1">
      <c r="B15" s="71"/>
      <c r="E15" s="147" t="s">
        <v>24</v>
      </c>
      <c r="I15" s="121" t="s">
        <v>25</v>
      </c>
      <c r="J15" s="147" t="s">
        <v>1</v>
      </c>
      <c r="L15" s="71"/>
    </row>
    <row r="16" spans="2:12" s="123" customFormat="1" ht="6.95" customHeight="1">
      <c r="B16" s="71"/>
      <c r="L16" s="71"/>
    </row>
    <row r="17" spans="2:12" s="123" customFormat="1" ht="12" customHeight="1">
      <c r="B17" s="71"/>
      <c r="D17" s="121" t="s">
        <v>26</v>
      </c>
      <c r="I17" s="121" t="s">
        <v>23</v>
      </c>
      <c r="J17" s="147" t="str">
        <f>'Rekapitulace stavby'!AN13</f>
        <v/>
      </c>
      <c r="L17" s="71"/>
    </row>
    <row r="18" spans="2:12" s="123" customFormat="1" ht="18" customHeight="1">
      <c r="B18" s="71"/>
      <c r="E18" s="148" t="str">
        <f>'Rekapitulace stavby'!E14</f>
        <v xml:space="preserve"> </v>
      </c>
      <c r="F18" s="148"/>
      <c r="G18" s="148"/>
      <c r="H18" s="148"/>
      <c r="I18" s="121" t="s">
        <v>25</v>
      </c>
      <c r="J18" s="147" t="str">
        <f>'Rekapitulace stavby'!AN14</f>
        <v/>
      </c>
      <c r="L18" s="71"/>
    </row>
    <row r="19" spans="2:12" s="123" customFormat="1" ht="6.95" customHeight="1">
      <c r="B19" s="71"/>
      <c r="L19" s="71"/>
    </row>
    <row r="20" spans="2:12" s="123" customFormat="1" ht="12" customHeight="1">
      <c r="B20" s="71"/>
      <c r="D20" s="121" t="s">
        <v>28</v>
      </c>
      <c r="I20" s="121" t="s">
        <v>23</v>
      </c>
      <c r="J20" s="147" t="s">
        <v>1</v>
      </c>
      <c r="L20" s="71"/>
    </row>
    <row r="21" spans="2:12" s="123" customFormat="1" ht="18" customHeight="1">
      <c r="B21" s="71"/>
      <c r="E21" s="147" t="s">
        <v>29</v>
      </c>
      <c r="I21" s="121" t="s">
        <v>25</v>
      </c>
      <c r="J21" s="147" t="s">
        <v>1</v>
      </c>
      <c r="L21" s="71"/>
    </row>
    <row r="22" spans="2:12" s="123" customFormat="1" ht="6.95" customHeight="1">
      <c r="B22" s="71"/>
      <c r="L22" s="71"/>
    </row>
    <row r="23" spans="2:12" s="123" customFormat="1" ht="12" customHeight="1">
      <c r="B23" s="71"/>
      <c r="D23" s="121" t="s">
        <v>31</v>
      </c>
      <c r="I23" s="121" t="s">
        <v>23</v>
      </c>
      <c r="J23" s="147" t="s">
        <v>1</v>
      </c>
      <c r="L23" s="71"/>
    </row>
    <row r="24" spans="2:12" s="123" customFormat="1" ht="18" customHeight="1">
      <c r="B24" s="71"/>
      <c r="E24" s="147" t="s">
        <v>32</v>
      </c>
      <c r="I24" s="121" t="s">
        <v>25</v>
      </c>
      <c r="J24" s="147" t="s">
        <v>1</v>
      </c>
      <c r="L24" s="71"/>
    </row>
    <row r="25" spans="2:12" s="123" customFormat="1" ht="6.95" customHeight="1">
      <c r="B25" s="71"/>
      <c r="L25" s="71"/>
    </row>
    <row r="26" spans="2:12" s="123" customFormat="1" ht="12" customHeight="1">
      <c r="B26" s="71"/>
      <c r="D26" s="121" t="s">
        <v>33</v>
      </c>
      <c r="L26" s="71"/>
    </row>
    <row r="27" spans="2:12" s="150" customFormat="1" ht="16.5" customHeight="1">
      <c r="B27" s="149"/>
      <c r="E27" s="117" t="s">
        <v>1</v>
      </c>
      <c r="F27" s="117"/>
      <c r="G27" s="117"/>
      <c r="H27" s="117"/>
      <c r="L27" s="149"/>
    </row>
    <row r="28" spans="2:12" s="123" customFormat="1" ht="6.95" customHeight="1">
      <c r="B28" s="71"/>
      <c r="L28" s="71"/>
    </row>
    <row r="29" spans="2:12" s="123" customFormat="1" ht="6.95" customHeight="1">
      <c r="B29" s="71"/>
      <c r="D29" s="151"/>
      <c r="E29" s="151"/>
      <c r="F29" s="151"/>
      <c r="G29" s="151"/>
      <c r="H29" s="151"/>
      <c r="I29" s="151"/>
      <c r="J29" s="151"/>
      <c r="K29" s="151"/>
      <c r="L29" s="71"/>
    </row>
    <row r="30" spans="2:12" s="123" customFormat="1" ht="25.35" customHeight="1">
      <c r="B30" s="71"/>
      <c r="D30" s="152" t="s">
        <v>34</v>
      </c>
      <c r="J30" s="153">
        <f>ROUND(J125,2)</f>
        <v>0</v>
      </c>
      <c r="L30" s="71"/>
    </row>
    <row r="31" spans="2:12" s="123" customFormat="1" ht="6.95" customHeight="1">
      <c r="B31" s="71"/>
      <c r="D31" s="151"/>
      <c r="E31" s="151"/>
      <c r="F31" s="151"/>
      <c r="G31" s="151"/>
      <c r="H31" s="151"/>
      <c r="I31" s="151"/>
      <c r="J31" s="151"/>
      <c r="K31" s="151"/>
      <c r="L31" s="71"/>
    </row>
    <row r="32" spans="2:12" s="123" customFormat="1" ht="14.45" customHeight="1">
      <c r="B32" s="71"/>
      <c r="F32" s="154" t="s">
        <v>36</v>
      </c>
      <c r="I32" s="154" t="s">
        <v>35</v>
      </c>
      <c r="J32" s="154" t="s">
        <v>37</v>
      </c>
      <c r="L32" s="71"/>
    </row>
    <row r="33" spans="2:12" s="123" customFormat="1" ht="14.45" customHeight="1">
      <c r="B33" s="71"/>
      <c r="D33" s="155" t="s">
        <v>38</v>
      </c>
      <c r="E33" s="121" t="s">
        <v>39</v>
      </c>
      <c r="F33" s="156">
        <f>ROUND((SUM(BE125:BE183)),2)</f>
        <v>0</v>
      </c>
      <c r="I33" s="157">
        <v>0.21</v>
      </c>
      <c r="J33" s="156">
        <f>ROUND(((SUM(BE125:BE183))*I33),2)</f>
        <v>0</v>
      </c>
      <c r="L33" s="71"/>
    </row>
    <row r="34" spans="2:12" s="123" customFormat="1" ht="14.45" customHeight="1">
      <c r="B34" s="71"/>
      <c r="E34" s="121" t="s">
        <v>40</v>
      </c>
      <c r="F34" s="156">
        <f>ROUND((SUM(BF125:BF183)),2)</f>
        <v>0</v>
      </c>
      <c r="I34" s="157">
        <v>0.15</v>
      </c>
      <c r="J34" s="156">
        <f>ROUND(((SUM(BF125:BF183))*I34),2)</f>
        <v>0</v>
      </c>
      <c r="L34" s="71"/>
    </row>
    <row r="35" spans="2:12" s="123" customFormat="1" ht="14.45" customHeight="1" hidden="1">
      <c r="B35" s="71"/>
      <c r="E35" s="121" t="s">
        <v>41</v>
      </c>
      <c r="F35" s="156">
        <f>ROUND((SUM(BG125:BG183)),2)</f>
        <v>0</v>
      </c>
      <c r="I35" s="157">
        <v>0.21</v>
      </c>
      <c r="J35" s="156">
        <f>0</f>
        <v>0</v>
      </c>
      <c r="L35" s="71"/>
    </row>
    <row r="36" spans="2:12" s="123" customFormat="1" ht="14.45" customHeight="1" hidden="1">
      <c r="B36" s="71"/>
      <c r="E36" s="121" t="s">
        <v>42</v>
      </c>
      <c r="F36" s="156">
        <f>ROUND((SUM(BH125:BH183)),2)</f>
        <v>0</v>
      </c>
      <c r="I36" s="157">
        <v>0.15</v>
      </c>
      <c r="J36" s="156">
        <f>0</f>
        <v>0</v>
      </c>
      <c r="L36" s="71"/>
    </row>
    <row r="37" spans="2:12" s="123" customFormat="1" ht="14.45" customHeight="1" hidden="1">
      <c r="B37" s="71"/>
      <c r="E37" s="121" t="s">
        <v>43</v>
      </c>
      <c r="F37" s="156">
        <f>ROUND((SUM(BI125:BI183)),2)</f>
        <v>0</v>
      </c>
      <c r="I37" s="157">
        <v>0</v>
      </c>
      <c r="J37" s="156">
        <f>0</f>
        <v>0</v>
      </c>
      <c r="L37" s="71"/>
    </row>
    <row r="38" spans="2:12" s="123" customFormat="1" ht="6.95" customHeight="1">
      <c r="B38" s="71"/>
      <c r="L38" s="71"/>
    </row>
    <row r="39" spans="2:12" s="123" customFormat="1" ht="25.35" customHeight="1">
      <c r="B39" s="71"/>
      <c r="C39" s="158"/>
      <c r="D39" s="159" t="s">
        <v>44</v>
      </c>
      <c r="E39" s="160"/>
      <c r="F39" s="160"/>
      <c r="G39" s="161" t="s">
        <v>45</v>
      </c>
      <c r="H39" s="162" t="s">
        <v>46</v>
      </c>
      <c r="I39" s="160"/>
      <c r="J39" s="163">
        <f>SUM(J30:J37)</f>
        <v>0</v>
      </c>
      <c r="K39" s="164"/>
      <c r="L39" s="71"/>
    </row>
    <row r="40" spans="2:12" s="123" customFormat="1" ht="14.45" customHeight="1">
      <c r="B40" s="71"/>
      <c r="L40" s="71"/>
    </row>
    <row r="41" spans="2:12" ht="14.45" customHeight="1">
      <c r="B41" s="114"/>
      <c r="L41" s="114"/>
    </row>
    <row r="42" spans="2:12" ht="14.45" customHeight="1">
      <c r="B42" s="114"/>
      <c r="L42" s="114"/>
    </row>
    <row r="43" spans="2:12" ht="14.45" customHeight="1">
      <c r="B43" s="114"/>
      <c r="L43" s="114"/>
    </row>
    <row r="44" spans="2:12" ht="14.45" customHeight="1">
      <c r="B44" s="114"/>
      <c r="L44" s="114"/>
    </row>
    <row r="45" spans="2:12" ht="14.45" customHeight="1">
      <c r="B45" s="114"/>
      <c r="L45" s="114"/>
    </row>
    <row r="46" spans="2:12" ht="14.45" customHeight="1">
      <c r="B46" s="114"/>
      <c r="L46" s="114"/>
    </row>
    <row r="47" spans="2:12" ht="14.45" customHeight="1">
      <c r="B47" s="114"/>
      <c r="L47" s="114"/>
    </row>
    <row r="48" spans="2:12" ht="14.45" customHeight="1">
      <c r="B48" s="114"/>
      <c r="L48" s="114"/>
    </row>
    <row r="49" spans="2:12" ht="14.45" customHeight="1">
      <c r="B49" s="114"/>
      <c r="L49" s="114"/>
    </row>
    <row r="50" spans="2:12" s="123" customFormat="1" ht="14.45" customHeight="1">
      <c r="B50" s="71"/>
      <c r="D50" s="165" t="s">
        <v>47</v>
      </c>
      <c r="E50" s="166"/>
      <c r="F50" s="166"/>
      <c r="G50" s="165" t="s">
        <v>48</v>
      </c>
      <c r="H50" s="166"/>
      <c r="I50" s="166"/>
      <c r="J50" s="166"/>
      <c r="K50" s="166"/>
      <c r="L50" s="71"/>
    </row>
    <row r="51" spans="2:12" ht="12">
      <c r="B51" s="114"/>
      <c r="L51" s="114"/>
    </row>
    <row r="52" spans="2:12" ht="12">
      <c r="B52" s="114"/>
      <c r="L52" s="114"/>
    </row>
    <row r="53" spans="2:12" ht="12">
      <c r="B53" s="114"/>
      <c r="L53" s="114"/>
    </row>
    <row r="54" spans="2:12" ht="12">
      <c r="B54" s="114"/>
      <c r="L54" s="114"/>
    </row>
    <row r="55" spans="2:12" ht="12">
      <c r="B55" s="114"/>
      <c r="L55" s="114"/>
    </row>
    <row r="56" spans="2:12" ht="12">
      <c r="B56" s="114"/>
      <c r="L56" s="114"/>
    </row>
    <row r="57" spans="2:12" ht="12">
      <c r="B57" s="114"/>
      <c r="L57" s="114"/>
    </row>
    <row r="58" spans="2:12" ht="12">
      <c r="B58" s="114"/>
      <c r="L58" s="114"/>
    </row>
    <row r="59" spans="2:12" ht="12">
      <c r="B59" s="114"/>
      <c r="L59" s="114"/>
    </row>
    <row r="60" spans="2:12" ht="12">
      <c r="B60" s="114"/>
      <c r="L60" s="114"/>
    </row>
    <row r="61" spans="2:12" s="123" customFormat="1" ht="12.75">
      <c r="B61" s="71"/>
      <c r="D61" s="167" t="s">
        <v>49</v>
      </c>
      <c r="E61" s="168"/>
      <c r="F61" s="169" t="s">
        <v>50</v>
      </c>
      <c r="G61" s="167" t="s">
        <v>49</v>
      </c>
      <c r="H61" s="168"/>
      <c r="I61" s="168"/>
      <c r="J61" s="170" t="s">
        <v>50</v>
      </c>
      <c r="K61" s="168"/>
      <c r="L61" s="71"/>
    </row>
    <row r="62" spans="2:12" ht="12">
      <c r="B62" s="114"/>
      <c r="L62" s="114"/>
    </row>
    <row r="63" spans="2:12" ht="12">
      <c r="B63" s="114"/>
      <c r="L63" s="114"/>
    </row>
    <row r="64" spans="2:12" ht="12">
      <c r="B64" s="114"/>
      <c r="L64" s="114"/>
    </row>
    <row r="65" spans="2:12" s="123" customFormat="1" ht="12.75">
      <c r="B65" s="71"/>
      <c r="D65" s="165" t="s">
        <v>51</v>
      </c>
      <c r="E65" s="166"/>
      <c r="F65" s="166"/>
      <c r="G65" s="165" t="s">
        <v>52</v>
      </c>
      <c r="H65" s="166"/>
      <c r="I65" s="166"/>
      <c r="J65" s="166"/>
      <c r="K65" s="166"/>
      <c r="L65" s="71"/>
    </row>
    <row r="66" spans="2:12" ht="12">
      <c r="B66" s="114"/>
      <c r="L66" s="114"/>
    </row>
    <row r="67" spans="2:12" ht="12">
      <c r="B67" s="114"/>
      <c r="L67" s="114"/>
    </row>
    <row r="68" spans="2:12" ht="12">
      <c r="B68" s="114"/>
      <c r="L68" s="114"/>
    </row>
    <row r="69" spans="2:12" ht="12">
      <c r="B69" s="114"/>
      <c r="L69" s="114"/>
    </row>
    <row r="70" spans="2:12" ht="12">
      <c r="B70" s="114"/>
      <c r="L70" s="114"/>
    </row>
    <row r="71" spans="2:12" ht="12">
      <c r="B71" s="114"/>
      <c r="L71" s="114"/>
    </row>
    <row r="72" spans="2:12" ht="12">
      <c r="B72" s="114"/>
      <c r="L72" s="114"/>
    </row>
    <row r="73" spans="2:12" ht="12">
      <c r="B73" s="114"/>
      <c r="L73" s="114"/>
    </row>
    <row r="74" spans="2:12" ht="12">
      <c r="B74" s="114"/>
      <c r="L74" s="114"/>
    </row>
    <row r="75" spans="2:12" ht="12">
      <c r="B75" s="114"/>
      <c r="L75" s="114"/>
    </row>
    <row r="76" spans="2:12" s="123" customFormat="1" ht="12.75">
      <c r="B76" s="71"/>
      <c r="D76" s="167" t="s">
        <v>49</v>
      </c>
      <c r="E76" s="168"/>
      <c r="F76" s="169" t="s">
        <v>50</v>
      </c>
      <c r="G76" s="167" t="s">
        <v>49</v>
      </c>
      <c r="H76" s="168"/>
      <c r="I76" s="168"/>
      <c r="J76" s="170" t="s">
        <v>50</v>
      </c>
      <c r="K76" s="168"/>
      <c r="L76" s="71"/>
    </row>
    <row r="77" spans="2:12" s="123" customFormat="1" ht="14.45" customHeight="1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71"/>
    </row>
    <row r="81" spans="2:12" s="123" customFormat="1" ht="6.95" customHeight="1"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71"/>
    </row>
    <row r="82" spans="2:12" s="123" customFormat="1" ht="24.95" customHeight="1">
      <c r="B82" s="71"/>
      <c r="C82" s="115" t="s">
        <v>115</v>
      </c>
      <c r="L82" s="71"/>
    </row>
    <row r="83" spans="2:12" s="123" customFormat="1" ht="6.95" customHeight="1">
      <c r="B83" s="71"/>
      <c r="L83" s="71"/>
    </row>
    <row r="84" spans="2:12" s="123" customFormat="1" ht="12" customHeight="1">
      <c r="B84" s="71"/>
      <c r="C84" s="121" t="s">
        <v>14</v>
      </c>
      <c r="L84" s="71"/>
    </row>
    <row r="85" spans="2:12" s="123" customFormat="1" ht="39.75" customHeight="1">
      <c r="B85" s="71"/>
      <c r="E85" s="143" t="str">
        <f>E7</f>
        <v>STAVEBNÍ ÚPRAVY SOCIÁLNÍHO ZÁZEMÍ A ZÁZEMÍ ZAMĚSTNANCŮ V 1.PP OBJEKTU MŠ NA PĚŠINĚ 331, DĚČÍN IX</v>
      </c>
      <c r="F85" s="144"/>
      <c r="G85" s="144"/>
      <c r="H85" s="144"/>
      <c r="L85" s="71"/>
    </row>
    <row r="86" spans="2:12" s="123" customFormat="1" ht="12" customHeight="1">
      <c r="B86" s="71"/>
      <c r="C86" s="121" t="s">
        <v>105</v>
      </c>
      <c r="L86" s="71"/>
    </row>
    <row r="87" spans="2:12" s="123" customFormat="1" ht="16.5" customHeight="1">
      <c r="B87" s="71"/>
      <c r="E87" s="145" t="str">
        <f>E9</f>
        <v>ZTI - Zdravotně-technické instalace a VZT</v>
      </c>
      <c r="F87" s="146"/>
      <c r="G87" s="146"/>
      <c r="H87" s="146"/>
      <c r="L87" s="71"/>
    </row>
    <row r="88" spans="2:12" s="123" customFormat="1" ht="6.95" customHeight="1">
      <c r="B88" s="71"/>
      <c r="L88" s="71"/>
    </row>
    <row r="89" spans="2:12" s="123" customFormat="1" ht="12" customHeight="1">
      <c r="B89" s="71"/>
      <c r="C89" s="121" t="s">
        <v>18</v>
      </c>
      <c r="F89" s="147" t="str">
        <f>F12</f>
        <v>st.p.č. 927</v>
      </c>
      <c r="I89" s="121" t="s">
        <v>20</v>
      </c>
      <c r="J89" s="122" t="str">
        <f>IF(J12="","",J12)</f>
        <v>3. 11. 2023</v>
      </c>
      <c r="L89" s="71"/>
    </row>
    <row r="90" spans="2:12" s="123" customFormat="1" ht="6.95" customHeight="1">
      <c r="B90" s="71"/>
      <c r="L90" s="71"/>
    </row>
    <row r="91" spans="2:12" s="123" customFormat="1" ht="15.2" customHeight="1">
      <c r="B91" s="71"/>
      <c r="C91" s="121" t="s">
        <v>22</v>
      </c>
      <c r="F91" s="147" t="str">
        <f>E15</f>
        <v>Statutární město Děčín</v>
      </c>
      <c r="I91" s="121" t="s">
        <v>28</v>
      </c>
      <c r="J91" s="173" t="str">
        <f>E21</f>
        <v xml:space="preserve">NORDARCH s.r.o. </v>
      </c>
      <c r="L91" s="71"/>
    </row>
    <row r="92" spans="2:12" s="123" customFormat="1" ht="15.2" customHeight="1">
      <c r="B92" s="71"/>
      <c r="C92" s="121" t="s">
        <v>26</v>
      </c>
      <c r="F92" s="147" t="str">
        <f>IF(E18="","",E18)</f>
        <v xml:space="preserve"> </v>
      </c>
      <c r="I92" s="121" t="s">
        <v>31</v>
      </c>
      <c r="J92" s="173" t="str">
        <f>E24</f>
        <v>Ing. Jan Duben</v>
      </c>
      <c r="L92" s="71"/>
    </row>
    <row r="93" spans="2:12" s="123" customFormat="1" ht="10.35" customHeight="1">
      <c r="B93" s="71"/>
      <c r="L93" s="71"/>
    </row>
    <row r="94" spans="2:12" s="123" customFormat="1" ht="29.25" customHeight="1">
      <c r="B94" s="71"/>
      <c r="C94" s="174" t="s">
        <v>116</v>
      </c>
      <c r="D94" s="158"/>
      <c r="E94" s="158"/>
      <c r="F94" s="158"/>
      <c r="G94" s="158"/>
      <c r="H94" s="158"/>
      <c r="I94" s="158"/>
      <c r="J94" s="175" t="s">
        <v>117</v>
      </c>
      <c r="K94" s="158"/>
      <c r="L94" s="71"/>
    </row>
    <row r="95" spans="2:12" s="123" customFormat="1" ht="10.35" customHeight="1">
      <c r="B95" s="71"/>
      <c r="L95" s="71"/>
    </row>
    <row r="96" spans="2:47" s="123" customFormat="1" ht="22.9" customHeight="1">
      <c r="B96" s="71"/>
      <c r="C96" s="176" t="s">
        <v>118</v>
      </c>
      <c r="J96" s="153">
        <f>J125</f>
        <v>0</v>
      </c>
      <c r="L96" s="71"/>
      <c r="AU96" s="132" t="s">
        <v>119</v>
      </c>
    </row>
    <row r="97" spans="2:12" s="178" customFormat="1" ht="24.95" customHeight="1">
      <c r="B97" s="177"/>
      <c r="D97" s="179" t="s">
        <v>120</v>
      </c>
      <c r="E97" s="180"/>
      <c r="F97" s="180"/>
      <c r="G97" s="180"/>
      <c r="H97" s="180"/>
      <c r="I97" s="180"/>
      <c r="J97" s="181">
        <f>J126</f>
        <v>0</v>
      </c>
      <c r="L97" s="177"/>
    </row>
    <row r="98" spans="2:12" s="183" customFormat="1" ht="19.9" customHeight="1">
      <c r="B98" s="182"/>
      <c r="D98" s="184" t="s">
        <v>124</v>
      </c>
      <c r="E98" s="185"/>
      <c r="F98" s="185"/>
      <c r="G98" s="185"/>
      <c r="H98" s="185"/>
      <c r="I98" s="185"/>
      <c r="J98" s="186">
        <f>J127</f>
        <v>0</v>
      </c>
      <c r="L98" s="182"/>
    </row>
    <row r="99" spans="2:12" s="178" customFormat="1" ht="24.95" customHeight="1">
      <c r="B99" s="177"/>
      <c r="D99" s="179" t="s">
        <v>127</v>
      </c>
      <c r="E99" s="180"/>
      <c r="F99" s="180"/>
      <c r="G99" s="180"/>
      <c r="H99" s="180"/>
      <c r="I99" s="180"/>
      <c r="J99" s="181">
        <f>J129</f>
        <v>0</v>
      </c>
      <c r="L99" s="177"/>
    </row>
    <row r="100" spans="2:12" s="183" customFormat="1" ht="19.9" customHeight="1">
      <c r="B100" s="182"/>
      <c r="D100" s="184" t="s">
        <v>820</v>
      </c>
      <c r="E100" s="185"/>
      <c r="F100" s="185"/>
      <c r="G100" s="185"/>
      <c r="H100" s="185"/>
      <c r="I100" s="185"/>
      <c r="J100" s="186">
        <f>J130</f>
        <v>0</v>
      </c>
      <c r="L100" s="182"/>
    </row>
    <row r="101" spans="2:12" s="183" customFormat="1" ht="19.9" customHeight="1">
      <c r="B101" s="182"/>
      <c r="D101" s="184" t="s">
        <v>821</v>
      </c>
      <c r="E101" s="185"/>
      <c r="F101" s="185"/>
      <c r="G101" s="185"/>
      <c r="H101" s="185"/>
      <c r="I101" s="185"/>
      <c r="J101" s="186">
        <f>J139</f>
        <v>0</v>
      </c>
      <c r="L101" s="182"/>
    </row>
    <row r="102" spans="2:12" s="183" customFormat="1" ht="19.9" customHeight="1">
      <c r="B102" s="182"/>
      <c r="D102" s="184" t="s">
        <v>129</v>
      </c>
      <c r="E102" s="185"/>
      <c r="F102" s="185"/>
      <c r="G102" s="185"/>
      <c r="H102" s="185"/>
      <c r="I102" s="185"/>
      <c r="J102" s="186">
        <f>J148</f>
        <v>0</v>
      </c>
      <c r="L102" s="182"/>
    </row>
    <row r="103" spans="2:12" s="183" customFormat="1" ht="19.9" customHeight="1">
      <c r="B103" s="182"/>
      <c r="D103" s="184" t="s">
        <v>822</v>
      </c>
      <c r="E103" s="185"/>
      <c r="F103" s="185"/>
      <c r="G103" s="185"/>
      <c r="H103" s="185"/>
      <c r="I103" s="185"/>
      <c r="J103" s="186">
        <f>J160</f>
        <v>0</v>
      </c>
      <c r="L103" s="182"/>
    </row>
    <row r="104" spans="2:12" s="183" customFormat="1" ht="19.9" customHeight="1">
      <c r="B104" s="182"/>
      <c r="D104" s="184" t="s">
        <v>823</v>
      </c>
      <c r="E104" s="185"/>
      <c r="F104" s="185"/>
      <c r="G104" s="185"/>
      <c r="H104" s="185"/>
      <c r="I104" s="185"/>
      <c r="J104" s="186">
        <f>J164</f>
        <v>0</v>
      </c>
      <c r="L104" s="182"/>
    </row>
    <row r="105" spans="2:12" s="183" customFormat="1" ht="19.9" customHeight="1">
      <c r="B105" s="182"/>
      <c r="D105" s="184" t="s">
        <v>137</v>
      </c>
      <c r="E105" s="185"/>
      <c r="F105" s="185"/>
      <c r="G105" s="185"/>
      <c r="H105" s="185"/>
      <c r="I105" s="185"/>
      <c r="J105" s="186">
        <f>J178</f>
        <v>0</v>
      </c>
      <c r="L105" s="182"/>
    </row>
    <row r="106" spans="2:12" s="123" customFormat="1" ht="21.75" customHeight="1">
      <c r="B106" s="71"/>
      <c r="L106" s="71"/>
    </row>
    <row r="107" spans="2:12" s="123" customFormat="1" ht="6.95" customHeight="1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71"/>
    </row>
    <row r="111" spans="2:12" s="123" customFormat="1" ht="6.95" customHeight="1">
      <c r="B111" s="171"/>
      <c r="C111" s="172"/>
      <c r="D111" s="172"/>
      <c r="E111" s="172"/>
      <c r="F111" s="172"/>
      <c r="G111" s="172"/>
      <c r="H111" s="172"/>
      <c r="I111" s="172"/>
      <c r="J111" s="172"/>
      <c r="K111" s="172"/>
      <c r="L111" s="71"/>
    </row>
    <row r="112" spans="2:12" s="123" customFormat="1" ht="24.95" customHeight="1">
      <c r="B112" s="71"/>
      <c r="C112" s="115" t="s">
        <v>139</v>
      </c>
      <c r="L112" s="71"/>
    </row>
    <row r="113" spans="2:12" s="123" customFormat="1" ht="6.95" customHeight="1">
      <c r="B113" s="71"/>
      <c r="L113" s="71"/>
    </row>
    <row r="114" spans="2:12" s="123" customFormat="1" ht="12" customHeight="1">
      <c r="B114" s="71"/>
      <c r="C114" s="121" t="s">
        <v>14</v>
      </c>
      <c r="L114" s="71"/>
    </row>
    <row r="115" spans="2:12" s="123" customFormat="1" ht="39.75" customHeight="1">
      <c r="B115" s="71"/>
      <c r="E115" s="143" t="str">
        <f>E7</f>
        <v>STAVEBNÍ ÚPRAVY SOCIÁLNÍHO ZÁZEMÍ A ZÁZEMÍ ZAMĚSTNANCŮ V 1.PP OBJEKTU MŠ NA PĚŠINĚ 331, DĚČÍN IX</v>
      </c>
      <c r="F115" s="144"/>
      <c r="G115" s="144"/>
      <c r="H115" s="144"/>
      <c r="L115" s="71"/>
    </row>
    <row r="116" spans="2:12" s="123" customFormat="1" ht="12" customHeight="1">
      <c r="B116" s="71"/>
      <c r="C116" s="121" t="s">
        <v>105</v>
      </c>
      <c r="L116" s="71"/>
    </row>
    <row r="117" spans="2:12" s="123" customFormat="1" ht="16.5" customHeight="1">
      <c r="B117" s="71"/>
      <c r="E117" s="145" t="str">
        <f>E9</f>
        <v>ZTI - Zdravotně-technické instalace a VZT</v>
      </c>
      <c r="F117" s="146"/>
      <c r="G117" s="146"/>
      <c r="H117" s="146"/>
      <c r="L117" s="71"/>
    </row>
    <row r="118" spans="2:12" s="123" customFormat="1" ht="6.95" customHeight="1">
      <c r="B118" s="71"/>
      <c r="L118" s="71"/>
    </row>
    <row r="119" spans="2:12" s="123" customFormat="1" ht="12" customHeight="1">
      <c r="B119" s="71"/>
      <c r="C119" s="121" t="s">
        <v>18</v>
      </c>
      <c r="F119" s="147" t="str">
        <f>F12</f>
        <v>st.p.č. 927</v>
      </c>
      <c r="I119" s="121" t="s">
        <v>20</v>
      </c>
      <c r="J119" s="122" t="str">
        <f>IF(J12="","",J12)</f>
        <v>3. 11. 2023</v>
      </c>
      <c r="L119" s="71"/>
    </row>
    <row r="120" spans="2:12" s="123" customFormat="1" ht="6.95" customHeight="1">
      <c r="B120" s="71"/>
      <c r="L120" s="71"/>
    </row>
    <row r="121" spans="2:12" s="123" customFormat="1" ht="15.2" customHeight="1">
      <c r="B121" s="71"/>
      <c r="C121" s="121" t="s">
        <v>22</v>
      </c>
      <c r="F121" s="147" t="str">
        <f>E15</f>
        <v>Statutární město Děčín</v>
      </c>
      <c r="I121" s="121" t="s">
        <v>28</v>
      </c>
      <c r="J121" s="173" t="str">
        <f>E21</f>
        <v xml:space="preserve">NORDARCH s.r.o. </v>
      </c>
      <c r="L121" s="71"/>
    </row>
    <row r="122" spans="2:12" s="123" customFormat="1" ht="15.2" customHeight="1">
      <c r="B122" s="71"/>
      <c r="C122" s="121" t="s">
        <v>26</v>
      </c>
      <c r="F122" s="147" t="str">
        <f>IF(E18="","",E18)</f>
        <v xml:space="preserve"> </v>
      </c>
      <c r="I122" s="121" t="s">
        <v>31</v>
      </c>
      <c r="J122" s="173" t="str">
        <f>E24</f>
        <v>Ing. Jan Duben</v>
      </c>
      <c r="L122" s="71"/>
    </row>
    <row r="123" spans="2:12" s="123" customFormat="1" ht="10.35" customHeight="1">
      <c r="B123" s="71"/>
      <c r="L123" s="71"/>
    </row>
    <row r="124" spans="2:20" s="128" customFormat="1" ht="29.25" customHeight="1">
      <c r="B124" s="124"/>
      <c r="C124" s="125" t="s">
        <v>140</v>
      </c>
      <c r="D124" s="126" t="s">
        <v>59</v>
      </c>
      <c r="E124" s="126" t="s">
        <v>55</v>
      </c>
      <c r="F124" s="126" t="s">
        <v>56</v>
      </c>
      <c r="G124" s="126" t="s">
        <v>141</v>
      </c>
      <c r="H124" s="126" t="s">
        <v>142</v>
      </c>
      <c r="I124" s="126" t="s">
        <v>143</v>
      </c>
      <c r="J124" s="127" t="s">
        <v>117</v>
      </c>
      <c r="K124" s="187" t="s">
        <v>144</v>
      </c>
      <c r="L124" s="124"/>
      <c r="M124" s="188" t="s">
        <v>1</v>
      </c>
      <c r="N124" s="189" t="s">
        <v>38</v>
      </c>
      <c r="O124" s="189" t="s">
        <v>145</v>
      </c>
      <c r="P124" s="189" t="s">
        <v>146</v>
      </c>
      <c r="Q124" s="189" t="s">
        <v>147</v>
      </c>
      <c r="R124" s="189" t="s">
        <v>148</v>
      </c>
      <c r="S124" s="189" t="s">
        <v>149</v>
      </c>
      <c r="T124" s="190" t="s">
        <v>150</v>
      </c>
    </row>
    <row r="125" spans="2:63" s="123" customFormat="1" ht="22.9" customHeight="1">
      <c r="B125" s="71"/>
      <c r="C125" s="191" t="s">
        <v>151</v>
      </c>
      <c r="J125" s="192">
        <f>BK125</f>
        <v>0</v>
      </c>
      <c r="L125" s="71"/>
      <c r="M125" s="193"/>
      <c r="N125" s="151"/>
      <c r="O125" s="151"/>
      <c r="P125" s="194">
        <f>P126+P129</f>
        <v>131.93714500000002</v>
      </c>
      <c r="Q125" s="151"/>
      <c r="R125" s="194">
        <f>R126+R129</f>
        <v>0.5198316000000001</v>
      </c>
      <c r="S125" s="151"/>
      <c r="T125" s="195">
        <f>T126+T129</f>
        <v>0.001</v>
      </c>
      <c r="AT125" s="132" t="s">
        <v>73</v>
      </c>
      <c r="AU125" s="132" t="s">
        <v>119</v>
      </c>
      <c r="BK125" s="196">
        <f>BK126+BK129</f>
        <v>0</v>
      </c>
    </row>
    <row r="126" spans="2:63" s="198" customFormat="1" ht="25.9" customHeight="1">
      <c r="B126" s="197"/>
      <c r="D126" s="199" t="s">
        <v>73</v>
      </c>
      <c r="E126" s="200" t="s">
        <v>152</v>
      </c>
      <c r="F126" s="200" t="s">
        <v>153</v>
      </c>
      <c r="J126" s="201">
        <f>BK126</f>
        <v>0</v>
      </c>
      <c r="L126" s="197"/>
      <c r="M126" s="202"/>
      <c r="P126" s="203">
        <f>P127</f>
        <v>0.256</v>
      </c>
      <c r="R126" s="203">
        <f>R127</f>
        <v>0</v>
      </c>
      <c r="T126" s="204">
        <f>T127</f>
        <v>0.001</v>
      </c>
      <c r="AR126" s="199" t="s">
        <v>82</v>
      </c>
      <c r="AT126" s="205" t="s">
        <v>73</v>
      </c>
      <c r="AU126" s="205" t="s">
        <v>74</v>
      </c>
      <c r="AY126" s="199" t="s">
        <v>154</v>
      </c>
      <c r="BK126" s="206">
        <f>BK127</f>
        <v>0</v>
      </c>
    </row>
    <row r="127" spans="2:63" s="198" customFormat="1" ht="22.9" customHeight="1">
      <c r="B127" s="197"/>
      <c r="C127" s="225"/>
      <c r="D127" s="223" t="s">
        <v>73</v>
      </c>
      <c r="E127" s="226" t="s">
        <v>201</v>
      </c>
      <c r="F127" s="226" t="s">
        <v>238</v>
      </c>
      <c r="G127" s="225"/>
      <c r="H127" s="225"/>
      <c r="J127" s="208">
        <f>BK127</f>
        <v>0</v>
      </c>
      <c r="L127" s="197"/>
      <c r="M127" s="202"/>
      <c r="P127" s="203">
        <f>P128</f>
        <v>0.256</v>
      </c>
      <c r="R127" s="203">
        <f>R128</f>
        <v>0</v>
      </c>
      <c r="T127" s="204">
        <f>T128</f>
        <v>0.001</v>
      </c>
      <c r="AR127" s="199" t="s">
        <v>82</v>
      </c>
      <c r="AT127" s="205" t="s">
        <v>73</v>
      </c>
      <c r="AU127" s="205" t="s">
        <v>82</v>
      </c>
      <c r="AY127" s="199" t="s">
        <v>154</v>
      </c>
      <c r="BK127" s="206">
        <f>BK128</f>
        <v>0</v>
      </c>
    </row>
    <row r="128" spans="2:65" s="123" customFormat="1" ht="37.9" customHeight="1">
      <c r="B128" s="71"/>
      <c r="C128" s="227" t="s">
        <v>82</v>
      </c>
      <c r="D128" s="227" t="s">
        <v>156</v>
      </c>
      <c r="E128" s="228" t="s">
        <v>824</v>
      </c>
      <c r="F128" s="229" t="s">
        <v>825</v>
      </c>
      <c r="G128" s="230" t="s">
        <v>826</v>
      </c>
      <c r="H128" s="231">
        <v>1</v>
      </c>
      <c r="I128" s="73"/>
      <c r="J128" s="73">
        <f>ROUND(I128*H128,2)</f>
        <v>0</v>
      </c>
      <c r="K128" s="74"/>
      <c r="L128" s="71"/>
      <c r="M128" s="209" t="s">
        <v>1</v>
      </c>
      <c r="N128" s="210" t="s">
        <v>39</v>
      </c>
      <c r="O128" s="211">
        <v>0.256</v>
      </c>
      <c r="P128" s="211">
        <f>O128*H128</f>
        <v>0.256</v>
      </c>
      <c r="Q128" s="211">
        <v>0</v>
      </c>
      <c r="R128" s="211">
        <f>Q128*H128</f>
        <v>0</v>
      </c>
      <c r="S128" s="211">
        <v>0.001</v>
      </c>
      <c r="T128" s="212">
        <f>S128*H128</f>
        <v>0.001</v>
      </c>
      <c r="AR128" s="213" t="s">
        <v>160</v>
      </c>
      <c r="AT128" s="213" t="s">
        <v>156</v>
      </c>
      <c r="AU128" s="213" t="s">
        <v>84</v>
      </c>
      <c r="AY128" s="132" t="s">
        <v>154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32" t="s">
        <v>82</v>
      </c>
      <c r="BK128" s="214">
        <f>ROUND(I128*H128,2)</f>
        <v>0</v>
      </c>
      <c r="BL128" s="132" t="s">
        <v>160</v>
      </c>
      <c r="BM128" s="213" t="s">
        <v>827</v>
      </c>
    </row>
    <row r="129" spans="2:63" s="198" customFormat="1" ht="25.9" customHeight="1">
      <c r="B129" s="197"/>
      <c r="C129" s="225"/>
      <c r="D129" s="223" t="s">
        <v>73</v>
      </c>
      <c r="E129" s="224" t="s">
        <v>282</v>
      </c>
      <c r="F129" s="224" t="s">
        <v>283</v>
      </c>
      <c r="G129" s="225"/>
      <c r="H129" s="225"/>
      <c r="J129" s="201">
        <f>BK129</f>
        <v>0</v>
      </c>
      <c r="L129" s="197"/>
      <c r="M129" s="202"/>
      <c r="P129" s="203">
        <f>P130+P139+P148+P160+P164+P178</f>
        <v>131.68114500000001</v>
      </c>
      <c r="R129" s="203">
        <f>R130+R139+R148+R160+R164+R178</f>
        <v>0.5198316000000001</v>
      </c>
      <c r="T129" s="204">
        <f>T130+T139+T148+T160+T164+T178</f>
        <v>0</v>
      </c>
      <c r="AR129" s="199" t="s">
        <v>84</v>
      </c>
      <c r="AT129" s="205" t="s">
        <v>73</v>
      </c>
      <c r="AU129" s="205" t="s">
        <v>74</v>
      </c>
      <c r="AY129" s="199" t="s">
        <v>154</v>
      </c>
      <c r="BK129" s="206">
        <f>BK130+BK139+BK148+BK160+BK164+BK178</f>
        <v>0</v>
      </c>
    </row>
    <row r="130" spans="2:63" s="198" customFormat="1" ht="22.9" customHeight="1">
      <c r="B130" s="197"/>
      <c r="C130" s="225"/>
      <c r="D130" s="223" t="s">
        <v>73</v>
      </c>
      <c r="E130" s="226" t="s">
        <v>828</v>
      </c>
      <c r="F130" s="226" t="s">
        <v>829</v>
      </c>
      <c r="G130" s="225"/>
      <c r="H130" s="225"/>
      <c r="J130" s="208">
        <f>BK130</f>
        <v>0</v>
      </c>
      <c r="L130" s="197"/>
      <c r="M130" s="202"/>
      <c r="P130" s="203">
        <f>SUM(P131:P138)</f>
        <v>17.098750000000003</v>
      </c>
      <c r="R130" s="203">
        <f>SUM(R131:R138)</f>
        <v>0.02536</v>
      </c>
      <c r="T130" s="204">
        <f>SUM(T131:T138)</f>
        <v>0</v>
      </c>
      <c r="AR130" s="199" t="s">
        <v>84</v>
      </c>
      <c r="AT130" s="205" t="s">
        <v>73</v>
      </c>
      <c r="AU130" s="205" t="s">
        <v>82</v>
      </c>
      <c r="AY130" s="199" t="s">
        <v>154</v>
      </c>
      <c r="BK130" s="206">
        <f>SUM(BK131:BK138)</f>
        <v>0</v>
      </c>
    </row>
    <row r="131" spans="2:65" s="123" customFormat="1" ht="16.5" customHeight="1">
      <c r="B131" s="71"/>
      <c r="C131" s="227" t="s">
        <v>84</v>
      </c>
      <c r="D131" s="227" t="s">
        <v>156</v>
      </c>
      <c r="E131" s="228" t="s">
        <v>830</v>
      </c>
      <c r="F131" s="229" t="s">
        <v>831</v>
      </c>
      <c r="G131" s="230" t="s">
        <v>320</v>
      </c>
      <c r="H131" s="231">
        <v>6</v>
      </c>
      <c r="I131" s="73"/>
      <c r="J131" s="73">
        <f aca="true" t="shared" si="0" ref="J131:J136">ROUND(I131*H131,2)</f>
        <v>0</v>
      </c>
      <c r="K131" s="74"/>
      <c r="L131" s="71"/>
      <c r="M131" s="209" t="s">
        <v>1</v>
      </c>
      <c r="N131" s="210" t="s">
        <v>39</v>
      </c>
      <c r="O131" s="211">
        <v>0.659</v>
      </c>
      <c r="P131" s="211">
        <f aca="true" t="shared" si="1" ref="P131:P136">O131*H131</f>
        <v>3.954</v>
      </c>
      <c r="Q131" s="211">
        <v>0.00041</v>
      </c>
      <c r="R131" s="211">
        <f aca="true" t="shared" si="2" ref="R131:R136">Q131*H131</f>
        <v>0.00246</v>
      </c>
      <c r="S131" s="211">
        <v>0</v>
      </c>
      <c r="T131" s="212">
        <f aca="true" t="shared" si="3" ref="T131:T136">S131*H131</f>
        <v>0</v>
      </c>
      <c r="AR131" s="213" t="s">
        <v>243</v>
      </c>
      <c r="AT131" s="213" t="s">
        <v>156</v>
      </c>
      <c r="AU131" s="213" t="s">
        <v>84</v>
      </c>
      <c r="AY131" s="132" t="s">
        <v>154</v>
      </c>
      <c r="BE131" s="214">
        <f aca="true" t="shared" si="4" ref="BE131:BE136">IF(N131="základní",J131,0)</f>
        <v>0</v>
      </c>
      <c r="BF131" s="214">
        <f aca="true" t="shared" si="5" ref="BF131:BF136">IF(N131="snížená",J131,0)</f>
        <v>0</v>
      </c>
      <c r="BG131" s="214">
        <f aca="true" t="shared" si="6" ref="BG131:BG136">IF(N131="zákl. přenesená",J131,0)</f>
        <v>0</v>
      </c>
      <c r="BH131" s="214">
        <f aca="true" t="shared" si="7" ref="BH131:BH136">IF(N131="sníž. přenesená",J131,0)</f>
        <v>0</v>
      </c>
      <c r="BI131" s="214">
        <f aca="true" t="shared" si="8" ref="BI131:BI136">IF(N131="nulová",J131,0)</f>
        <v>0</v>
      </c>
      <c r="BJ131" s="132" t="s">
        <v>82</v>
      </c>
      <c r="BK131" s="214">
        <f aca="true" t="shared" si="9" ref="BK131:BK136">ROUND(I131*H131,2)</f>
        <v>0</v>
      </c>
      <c r="BL131" s="132" t="s">
        <v>243</v>
      </c>
      <c r="BM131" s="213" t="s">
        <v>832</v>
      </c>
    </row>
    <row r="132" spans="2:65" s="123" customFormat="1" ht="16.5" customHeight="1">
      <c r="B132" s="71"/>
      <c r="C132" s="227" t="s">
        <v>171</v>
      </c>
      <c r="D132" s="227" t="s">
        <v>156</v>
      </c>
      <c r="E132" s="228" t="s">
        <v>833</v>
      </c>
      <c r="F132" s="229" t="s">
        <v>834</v>
      </c>
      <c r="G132" s="230" t="s">
        <v>320</v>
      </c>
      <c r="H132" s="231">
        <v>5</v>
      </c>
      <c r="I132" s="73"/>
      <c r="J132" s="73">
        <f t="shared" si="0"/>
        <v>0</v>
      </c>
      <c r="K132" s="74"/>
      <c r="L132" s="71"/>
      <c r="M132" s="209" t="s">
        <v>1</v>
      </c>
      <c r="N132" s="210" t="s">
        <v>39</v>
      </c>
      <c r="O132" s="211">
        <v>0.728</v>
      </c>
      <c r="P132" s="211">
        <f t="shared" si="1"/>
        <v>3.6399999999999997</v>
      </c>
      <c r="Q132" s="211">
        <v>0.00048</v>
      </c>
      <c r="R132" s="211">
        <f t="shared" si="2"/>
        <v>0.0024000000000000002</v>
      </c>
      <c r="S132" s="211">
        <v>0</v>
      </c>
      <c r="T132" s="212">
        <f t="shared" si="3"/>
        <v>0</v>
      </c>
      <c r="AR132" s="213" t="s">
        <v>243</v>
      </c>
      <c r="AT132" s="213" t="s">
        <v>156</v>
      </c>
      <c r="AU132" s="213" t="s">
        <v>84</v>
      </c>
      <c r="AY132" s="132" t="s">
        <v>154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32" t="s">
        <v>82</v>
      </c>
      <c r="BK132" s="214">
        <f t="shared" si="9"/>
        <v>0</v>
      </c>
      <c r="BL132" s="132" t="s">
        <v>243</v>
      </c>
      <c r="BM132" s="213" t="s">
        <v>835</v>
      </c>
    </row>
    <row r="133" spans="2:65" s="123" customFormat="1" ht="16.5" customHeight="1">
      <c r="B133" s="71"/>
      <c r="C133" s="227" t="s">
        <v>160</v>
      </c>
      <c r="D133" s="227" t="s">
        <v>156</v>
      </c>
      <c r="E133" s="228" t="s">
        <v>836</v>
      </c>
      <c r="F133" s="229" t="s">
        <v>837</v>
      </c>
      <c r="G133" s="230" t="s">
        <v>320</v>
      </c>
      <c r="H133" s="231">
        <v>1.5</v>
      </c>
      <c r="I133" s="73"/>
      <c r="J133" s="73">
        <f t="shared" si="0"/>
        <v>0</v>
      </c>
      <c r="K133" s="74"/>
      <c r="L133" s="71"/>
      <c r="M133" s="209" t="s">
        <v>1</v>
      </c>
      <c r="N133" s="210" t="s">
        <v>39</v>
      </c>
      <c r="O133" s="211">
        <v>0.832</v>
      </c>
      <c r="P133" s="211">
        <f t="shared" si="1"/>
        <v>1.248</v>
      </c>
      <c r="Q133" s="211">
        <v>0.00224</v>
      </c>
      <c r="R133" s="211">
        <f t="shared" si="2"/>
        <v>0.0033599999999999997</v>
      </c>
      <c r="S133" s="211">
        <v>0</v>
      </c>
      <c r="T133" s="212">
        <f t="shared" si="3"/>
        <v>0</v>
      </c>
      <c r="AR133" s="213" t="s">
        <v>243</v>
      </c>
      <c r="AT133" s="213" t="s">
        <v>156</v>
      </c>
      <c r="AU133" s="213" t="s">
        <v>84</v>
      </c>
      <c r="AY133" s="132" t="s">
        <v>154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32" t="s">
        <v>82</v>
      </c>
      <c r="BK133" s="214">
        <f t="shared" si="9"/>
        <v>0</v>
      </c>
      <c r="BL133" s="132" t="s">
        <v>243</v>
      </c>
      <c r="BM133" s="213" t="s">
        <v>838</v>
      </c>
    </row>
    <row r="134" spans="2:65" s="123" customFormat="1" ht="24.2" customHeight="1">
      <c r="B134" s="71"/>
      <c r="C134" s="227" t="s">
        <v>182</v>
      </c>
      <c r="D134" s="227" t="s">
        <v>156</v>
      </c>
      <c r="E134" s="228" t="s">
        <v>839</v>
      </c>
      <c r="F134" s="229" t="s">
        <v>840</v>
      </c>
      <c r="G134" s="230" t="s">
        <v>224</v>
      </c>
      <c r="H134" s="231">
        <v>2</v>
      </c>
      <c r="I134" s="73"/>
      <c r="J134" s="73">
        <f t="shared" si="0"/>
        <v>0</v>
      </c>
      <c r="K134" s="74"/>
      <c r="L134" s="71"/>
      <c r="M134" s="209" t="s">
        <v>1</v>
      </c>
      <c r="N134" s="210" t="s">
        <v>39</v>
      </c>
      <c r="O134" s="211">
        <v>2.54</v>
      </c>
      <c r="P134" s="211">
        <f t="shared" si="1"/>
        <v>5.08</v>
      </c>
      <c r="Q134" s="211">
        <v>0.00595</v>
      </c>
      <c r="R134" s="211">
        <f t="shared" si="2"/>
        <v>0.0119</v>
      </c>
      <c r="S134" s="211">
        <v>0</v>
      </c>
      <c r="T134" s="212">
        <f t="shared" si="3"/>
        <v>0</v>
      </c>
      <c r="AR134" s="213" t="s">
        <v>243</v>
      </c>
      <c r="AT134" s="213" t="s">
        <v>156</v>
      </c>
      <c r="AU134" s="213" t="s">
        <v>84</v>
      </c>
      <c r="AY134" s="132" t="s">
        <v>154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32" t="s">
        <v>82</v>
      </c>
      <c r="BK134" s="214">
        <f t="shared" si="9"/>
        <v>0</v>
      </c>
      <c r="BL134" s="132" t="s">
        <v>243</v>
      </c>
      <c r="BM134" s="213" t="s">
        <v>841</v>
      </c>
    </row>
    <row r="135" spans="2:65" s="123" customFormat="1" ht="24.2" customHeight="1">
      <c r="B135" s="71"/>
      <c r="C135" s="227" t="s">
        <v>187</v>
      </c>
      <c r="D135" s="227" t="s">
        <v>156</v>
      </c>
      <c r="E135" s="228" t="s">
        <v>842</v>
      </c>
      <c r="F135" s="229" t="s">
        <v>843</v>
      </c>
      <c r="G135" s="230" t="s">
        <v>224</v>
      </c>
      <c r="H135" s="231">
        <v>1</v>
      </c>
      <c r="I135" s="73"/>
      <c r="J135" s="73">
        <f t="shared" si="0"/>
        <v>0</v>
      </c>
      <c r="K135" s="74"/>
      <c r="L135" s="71"/>
      <c r="M135" s="209" t="s">
        <v>1</v>
      </c>
      <c r="N135" s="210" t="s">
        <v>39</v>
      </c>
      <c r="O135" s="211">
        <v>2.54</v>
      </c>
      <c r="P135" s="211">
        <f t="shared" si="1"/>
        <v>2.54</v>
      </c>
      <c r="Q135" s="211">
        <v>0.00524</v>
      </c>
      <c r="R135" s="211">
        <f t="shared" si="2"/>
        <v>0.00524</v>
      </c>
      <c r="S135" s="211">
        <v>0</v>
      </c>
      <c r="T135" s="212">
        <f t="shared" si="3"/>
        <v>0</v>
      </c>
      <c r="AR135" s="213" t="s">
        <v>243</v>
      </c>
      <c r="AT135" s="213" t="s">
        <v>156</v>
      </c>
      <c r="AU135" s="213" t="s">
        <v>84</v>
      </c>
      <c r="AY135" s="132" t="s">
        <v>154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32" t="s">
        <v>82</v>
      </c>
      <c r="BK135" s="214">
        <f t="shared" si="9"/>
        <v>0</v>
      </c>
      <c r="BL135" s="132" t="s">
        <v>243</v>
      </c>
      <c r="BM135" s="213" t="s">
        <v>844</v>
      </c>
    </row>
    <row r="136" spans="2:65" s="123" customFormat="1" ht="21.75" customHeight="1">
      <c r="B136" s="71"/>
      <c r="C136" s="227" t="s">
        <v>193</v>
      </c>
      <c r="D136" s="227" t="s">
        <v>156</v>
      </c>
      <c r="E136" s="228" t="s">
        <v>845</v>
      </c>
      <c r="F136" s="229" t="s">
        <v>846</v>
      </c>
      <c r="G136" s="230" t="s">
        <v>320</v>
      </c>
      <c r="H136" s="231">
        <v>12.5</v>
      </c>
      <c r="I136" s="73"/>
      <c r="J136" s="73">
        <f t="shared" si="0"/>
        <v>0</v>
      </c>
      <c r="K136" s="74"/>
      <c r="L136" s="71"/>
      <c r="M136" s="209" t="s">
        <v>1</v>
      </c>
      <c r="N136" s="210" t="s">
        <v>39</v>
      </c>
      <c r="O136" s="211">
        <v>0.048</v>
      </c>
      <c r="P136" s="211">
        <f t="shared" si="1"/>
        <v>0.6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AR136" s="213" t="s">
        <v>243</v>
      </c>
      <c r="AT136" s="213" t="s">
        <v>156</v>
      </c>
      <c r="AU136" s="213" t="s">
        <v>84</v>
      </c>
      <c r="AY136" s="132" t="s">
        <v>154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32" t="s">
        <v>82</v>
      </c>
      <c r="BK136" s="214">
        <f t="shared" si="9"/>
        <v>0</v>
      </c>
      <c r="BL136" s="132" t="s">
        <v>243</v>
      </c>
      <c r="BM136" s="213" t="s">
        <v>847</v>
      </c>
    </row>
    <row r="137" spans="2:51" s="216" customFormat="1" ht="12">
      <c r="B137" s="215"/>
      <c r="C137" s="235"/>
      <c r="D137" s="232" t="s">
        <v>162</v>
      </c>
      <c r="E137" s="233" t="s">
        <v>1</v>
      </c>
      <c r="F137" s="234" t="s">
        <v>848</v>
      </c>
      <c r="G137" s="235"/>
      <c r="H137" s="236">
        <v>12.5</v>
      </c>
      <c r="L137" s="215"/>
      <c r="M137" s="218"/>
      <c r="T137" s="219"/>
      <c r="AT137" s="217" t="s">
        <v>162</v>
      </c>
      <c r="AU137" s="217" t="s">
        <v>84</v>
      </c>
      <c r="AV137" s="216" t="s">
        <v>84</v>
      </c>
      <c r="AW137" s="216" t="s">
        <v>30</v>
      </c>
      <c r="AX137" s="216" t="s">
        <v>82</v>
      </c>
      <c r="AY137" s="217" t="s">
        <v>154</v>
      </c>
    </row>
    <row r="138" spans="2:65" s="123" customFormat="1" ht="24.2" customHeight="1">
      <c r="B138" s="71"/>
      <c r="C138" s="227" t="s">
        <v>168</v>
      </c>
      <c r="D138" s="227" t="s">
        <v>156</v>
      </c>
      <c r="E138" s="228" t="s">
        <v>849</v>
      </c>
      <c r="F138" s="229" t="s">
        <v>850</v>
      </c>
      <c r="G138" s="230" t="s">
        <v>167</v>
      </c>
      <c r="H138" s="231">
        <v>0.025</v>
      </c>
      <c r="I138" s="73"/>
      <c r="J138" s="73">
        <f>ROUND(I138*H138,2)</f>
        <v>0</v>
      </c>
      <c r="K138" s="74"/>
      <c r="L138" s="71"/>
      <c r="M138" s="209" t="s">
        <v>1</v>
      </c>
      <c r="N138" s="210" t="s">
        <v>39</v>
      </c>
      <c r="O138" s="211">
        <v>1.47</v>
      </c>
      <c r="P138" s="211">
        <f>O138*H138</f>
        <v>0.03675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13" t="s">
        <v>243</v>
      </c>
      <c r="AT138" s="213" t="s">
        <v>156</v>
      </c>
      <c r="AU138" s="213" t="s">
        <v>84</v>
      </c>
      <c r="AY138" s="132" t="s">
        <v>154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32" t="s">
        <v>82</v>
      </c>
      <c r="BK138" s="214">
        <f>ROUND(I138*H138,2)</f>
        <v>0</v>
      </c>
      <c r="BL138" s="132" t="s">
        <v>243</v>
      </c>
      <c r="BM138" s="213" t="s">
        <v>851</v>
      </c>
    </row>
    <row r="139" spans="2:63" s="198" customFormat="1" ht="22.9" customHeight="1">
      <c r="B139" s="197"/>
      <c r="C139" s="225"/>
      <c r="D139" s="223" t="s">
        <v>73</v>
      </c>
      <c r="E139" s="226" t="s">
        <v>852</v>
      </c>
      <c r="F139" s="226" t="s">
        <v>853</v>
      </c>
      <c r="G139" s="225"/>
      <c r="H139" s="225"/>
      <c r="J139" s="208">
        <f>BK139</f>
        <v>0</v>
      </c>
      <c r="L139" s="197"/>
      <c r="M139" s="202"/>
      <c r="P139" s="203">
        <f>SUM(P140:P147)</f>
        <v>39.374928000000004</v>
      </c>
      <c r="R139" s="203">
        <f>SUM(R140:R147)</f>
        <v>0.06411</v>
      </c>
      <c r="T139" s="204">
        <f>SUM(T140:T147)</f>
        <v>0</v>
      </c>
      <c r="AR139" s="199" t="s">
        <v>84</v>
      </c>
      <c r="AT139" s="205" t="s">
        <v>73</v>
      </c>
      <c r="AU139" s="205" t="s">
        <v>82</v>
      </c>
      <c r="AY139" s="199" t="s">
        <v>154</v>
      </c>
      <c r="BK139" s="206">
        <f>SUM(BK140:BK147)</f>
        <v>0</v>
      </c>
    </row>
    <row r="140" spans="2:65" s="123" customFormat="1" ht="24.2" customHeight="1">
      <c r="B140" s="71"/>
      <c r="C140" s="227" t="s">
        <v>201</v>
      </c>
      <c r="D140" s="227" t="s">
        <v>156</v>
      </c>
      <c r="E140" s="228" t="s">
        <v>854</v>
      </c>
      <c r="F140" s="229" t="s">
        <v>855</v>
      </c>
      <c r="G140" s="230" t="s">
        <v>320</v>
      </c>
      <c r="H140" s="231">
        <v>15</v>
      </c>
      <c r="I140" s="73"/>
      <c r="J140" s="73">
        <f>ROUND(I140*H140,2)</f>
        <v>0</v>
      </c>
      <c r="K140" s="74"/>
      <c r="L140" s="71"/>
      <c r="M140" s="209" t="s">
        <v>1</v>
      </c>
      <c r="N140" s="210" t="s">
        <v>39</v>
      </c>
      <c r="O140" s="211">
        <v>0.529</v>
      </c>
      <c r="P140" s="211">
        <f>O140*H140</f>
        <v>7.9350000000000005</v>
      </c>
      <c r="Q140" s="211">
        <v>0.00084</v>
      </c>
      <c r="R140" s="211">
        <f>Q140*H140</f>
        <v>0.0126</v>
      </c>
      <c r="S140" s="211">
        <v>0</v>
      </c>
      <c r="T140" s="212">
        <f>S140*H140</f>
        <v>0</v>
      </c>
      <c r="AR140" s="213" t="s">
        <v>243</v>
      </c>
      <c r="AT140" s="213" t="s">
        <v>156</v>
      </c>
      <c r="AU140" s="213" t="s">
        <v>84</v>
      </c>
      <c r="AY140" s="132" t="s">
        <v>154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32" t="s">
        <v>82</v>
      </c>
      <c r="BK140" s="214">
        <f>ROUND(I140*H140,2)</f>
        <v>0</v>
      </c>
      <c r="BL140" s="132" t="s">
        <v>243</v>
      </c>
      <c r="BM140" s="213" t="s">
        <v>856</v>
      </c>
    </row>
    <row r="141" spans="2:65" s="123" customFormat="1" ht="24.2" customHeight="1">
      <c r="B141" s="71"/>
      <c r="C141" s="227" t="s">
        <v>206</v>
      </c>
      <c r="D141" s="227" t="s">
        <v>156</v>
      </c>
      <c r="E141" s="228" t="s">
        <v>857</v>
      </c>
      <c r="F141" s="229" t="s">
        <v>858</v>
      </c>
      <c r="G141" s="230" t="s">
        <v>320</v>
      </c>
      <c r="H141" s="231">
        <v>28</v>
      </c>
      <c r="I141" s="73"/>
      <c r="J141" s="73">
        <f>ROUND(I141*H141,2)</f>
        <v>0</v>
      </c>
      <c r="K141" s="74"/>
      <c r="L141" s="71"/>
      <c r="M141" s="209" t="s">
        <v>1</v>
      </c>
      <c r="N141" s="210" t="s">
        <v>39</v>
      </c>
      <c r="O141" s="211">
        <v>0.616</v>
      </c>
      <c r="P141" s="211">
        <f>O141*H141</f>
        <v>17.248</v>
      </c>
      <c r="Q141" s="211">
        <v>0.00116</v>
      </c>
      <c r="R141" s="211">
        <f>Q141*H141</f>
        <v>0.03248</v>
      </c>
      <c r="S141" s="211">
        <v>0</v>
      </c>
      <c r="T141" s="212">
        <f>S141*H141</f>
        <v>0</v>
      </c>
      <c r="AR141" s="213" t="s">
        <v>243</v>
      </c>
      <c r="AT141" s="213" t="s">
        <v>156</v>
      </c>
      <c r="AU141" s="213" t="s">
        <v>84</v>
      </c>
      <c r="AY141" s="132" t="s">
        <v>154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32" t="s">
        <v>82</v>
      </c>
      <c r="BK141" s="214">
        <f>ROUND(I141*H141,2)</f>
        <v>0</v>
      </c>
      <c r="BL141" s="132" t="s">
        <v>243</v>
      </c>
      <c r="BM141" s="213" t="s">
        <v>859</v>
      </c>
    </row>
    <row r="142" spans="2:65" s="123" customFormat="1" ht="37.9" customHeight="1">
      <c r="B142" s="71"/>
      <c r="C142" s="227" t="s">
        <v>216</v>
      </c>
      <c r="D142" s="227" t="s">
        <v>156</v>
      </c>
      <c r="E142" s="228" t="s">
        <v>860</v>
      </c>
      <c r="F142" s="229" t="s">
        <v>861</v>
      </c>
      <c r="G142" s="230" t="s">
        <v>320</v>
      </c>
      <c r="H142" s="231">
        <v>28</v>
      </c>
      <c r="I142" s="73"/>
      <c r="J142" s="73">
        <f>ROUND(I142*H142,2)</f>
        <v>0</v>
      </c>
      <c r="K142" s="74"/>
      <c r="L142" s="71"/>
      <c r="M142" s="209" t="s">
        <v>1</v>
      </c>
      <c r="N142" s="210" t="s">
        <v>39</v>
      </c>
      <c r="O142" s="211">
        <v>0.103</v>
      </c>
      <c r="P142" s="211">
        <f>O142*H142</f>
        <v>2.884</v>
      </c>
      <c r="Q142" s="211">
        <v>5E-05</v>
      </c>
      <c r="R142" s="211">
        <f>Q142*H142</f>
        <v>0.0014</v>
      </c>
      <c r="S142" s="211">
        <v>0</v>
      </c>
      <c r="T142" s="212">
        <f>S142*H142</f>
        <v>0</v>
      </c>
      <c r="AR142" s="213" t="s">
        <v>243</v>
      </c>
      <c r="AT142" s="213" t="s">
        <v>156</v>
      </c>
      <c r="AU142" s="213" t="s">
        <v>84</v>
      </c>
      <c r="AY142" s="132" t="s">
        <v>154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32" t="s">
        <v>82</v>
      </c>
      <c r="BK142" s="214">
        <f>ROUND(I142*H142,2)</f>
        <v>0</v>
      </c>
      <c r="BL142" s="132" t="s">
        <v>243</v>
      </c>
      <c r="BM142" s="213" t="s">
        <v>862</v>
      </c>
    </row>
    <row r="143" spans="2:65" s="123" customFormat="1" ht="24.2" customHeight="1">
      <c r="B143" s="71"/>
      <c r="C143" s="227" t="s">
        <v>221</v>
      </c>
      <c r="D143" s="227" t="s">
        <v>156</v>
      </c>
      <c r="E143" s="228" t="s">
        <v>863</v>
      </c>
      <c r="F143" s="229" t="s">
        <v>864</v>
      </c>
      <c r="G143" s="230" t="s">
        <v>320</v>
      </c>
      <c r="H143" s="231">
        <v>43</v>
      </c>
      <c r="I143" s="73"/>
      <c r="J143" s="73">
        <f>ROUND(I143*H143,2)</f>
        <v>0</v>
      </c>
      <c r="K143" s="74"/>
      <c r="L143" s="71"/>
      <c r="M143" s="209" t="s">
        <v>1</v>
      </c>
      <c r="N143" s="210" t="s">
        <v>39</v>
      </c>
      <c r="O143" s="211">
        <v>0.179</v>
      </c>
      <c r="P143" s="211">
        <f>O143*H143</f>
        <v>7.697</v>
      </c>
      <c r="Q143" s="211">
        <v>0.0004</v>
      </c>
      <c r="R143" s="211">
        <f>Q143*H143</f>
        <v>0.0172</v>
      </c>
      <c r="S143" s="211">
        <v>0</v>
      </c>
      <c r="T143" s="212">
        <f>S143*H143</f>
        <v>0</v>
      </c>
      <c r="AR143" s="213" t="s">
        <v>243</v>
      </c>
      <c r="AT143" s="213" t="s">
        <v>156</v>
      </c>
      <c r="AU143" s="213" t="s">
        <v>84</v>
      </c>
      <c r="AY143" s="132" t="s">
        <v>154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32" t="s">
        <v>82</v>
      </c>
      <c r="BK143" s="214">
        <f>ROUND(I143*H143,2)</f>
        <v>0</v>
      </c>
      <c r="BL143" s="132" t="s">
        <v>243</v>
      </c>
      <c r="BM143" s="213" t="s">
        <v>865</v>
      </c>
    </row>
    <row r="144" spans="2:51" s="216" customFormat="1" ht="12">
      <c r="B144" s="215"/>
      <c r="C144" s="235"/>
      <c r="D144" s="232" t="s">
        <v>162</v>
      </c>
      <c r="E144" s="233" t="s">
        <v>1</v>
      </c>
      <c r="F144" s="234" t="s">
        <v>866</v>
      </c>
      <c r="G144" s="235"/>
      <c r="H144" s="236">
        <v>43</v>
      </c>
      <c r="L144" s="215"/>
      <c r="M144" s="218"/>
      <c r="T144" s="219"/>
      <c r="AT144" s="217" t="s">
        <v>162</v>
      </c>
      <c r="AU144" s="217" t="s">
        <v>84</v>
      </c>
      <c r="AV144" s="216" t="s">
        <v>84</v>
      </c>
      <c r="AW144" s="216" t="s">
        <v>30</v>
      </c>
      <c r="AX144" s="216" t="s">
        <v>82</v>
      </c>
      <c r="AY144" s="217" t="s">
        <v>154</v>
      </c>
    </row>
    <row r="145" spans="2:65" s="123" customFormat="1" ht="21.75" customHeight="1">
      <c r="B145" s="71"/>
      <c r="C145" s="227" t="s">
        <v>230</v>
      </c>
      <c r="D145" s="227" t="s">
        <v>156</v>
      </c>
      <c r="E145" s="228" t="s">
        <v>867</v>
      </c>
      <c r="F145" s="229" t="s">
        <v>868</v>
      </c>
      <c r="G145" s="230" t="s">
        <v>320</v>
      </c>
      <c r="H145" s="231">
        <v>43</v>
      </c>
      <c r="I145" s="73"/>
      <c r="J145" s="73">
        <f>ROUND(I145*H145,2)</f>
        <v>0</v>
      </c>
      <c r="K145" s="74"/>
      <c r="L145" s="71"/>
      <c r="M145" s="209" t="s">
        <v>1</v>
      </c>
      <c r="N145" s="210" t="s">
        <v>39</v>
      </c>
      <c r="O145" s="211">
        <v>0.082</v>
      </c>
      <c r="P145" s="211">
        <f>O145*H145</f>
        <v>3.5260000000000002</v>
      </c>
      <c r="Q145" s="211">
        <v>1E-05</v>
      </c>
      <c r="R145" s="211">
        <f>Q145*H145</f>
        <v>0.00043000000000000004</v>
      </c>
      <c r="S145" s="211">
        <v>0</v>
      </c>
      <c r="T145" s="212">
        <f>S145*H145</f>
        <v>0</v>
      </c>
      <c r="AR145" s="213" t="s">
        <v>243</v>
      </c>
      <c r="AT145" s="213" t="s">
        <v>156</v>
      </c>
      <c r="AU145" s="213" t="s">
        <v>84</v>
      </c>
      <c r="AY145" s="132" t="s">
        <v>154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32" t="s">
        <v>82</v>
      </c>
      <c r="BK145" s="214">
        <f>ROUND(I145*H145,2)</f>
        <v>0</v>
      </c>
      <c r="BL145" s="132" t="s">
        <v>243</v>
      </c>
      <c r="BM145" s="213" t="s">
        <v>869</v>
      </c>
    </row>
    <row r="146" spans="2:51" s="216" customFormat="1" ht="12">
      <c r="B146" s="215"/>
      <c r="C146" s="235"/>
      <c r="D146" s="232" t="s">
        <v>162</v>
      </c>
      <c r="E146" s="233" t="s">
        <v>1</v>
      </c>
      <c r="F146" s="234" t="s">
        <v>866</v>
      </c>
      <c r="G146" s="235"/>
      <c r="H146" s="236">
        <v>43</v>
      </c>
      <c r="L146" s="215"/>
      <c r="M146" s="218"/>
      <c r="T146" s="219"/>
      <c r="AT146" s="217" t="s">
        <v>162</v>
      </c>
      <c r="AU146" s="217" t="s">
        <v>84</v>
      </c>
      <c r="AV146" s="216" t="s">
        <v>84</v>
      </c>
      <c r="AW146" s="216" t="s">
        <v>30</v>
      </c>
      <c r="AX146" s="216" t="s">
        <v>82</v>
      </c>
      <c r="AY146" s="217" t="s">
        <v>154</v>
      </c>
    </row>
    <row r="147" spans="2:65" s="123" customFormat="1" ht="24.2" customHeight="1">
      <c r="B147" s="71"/>
      <c r="C147" s="227" t="s">
        <v>234</v>
      </c>
      <c r="D147" s="227" t="s">
        <v>156</v>
      </c>
      <c r="E147" s="228" t="s">
        <v>870</v>
      </c>
      <c r="F147" s="229" t="s">
        <v>871</v>
      </c>
      <c r="G147" s="230" t="s">
        <v>167</v>
      </c>
      <c r="H147" s="231">
        <v>0.064</v>
      </c>
      <c r="I147" s="73"/>
      <c r="J147" s="73">
        <f>ROUND(I147*H147,2)</f>
        <v>0</v>
      </c>
      <c r="K147" s="74"/>
      <c r="L147" s="71"/>
      <c r="M147" s="209" t="s">
        <v>1</v>
      </c>
      <c r="N147" s="210" t="s">
        <v>39</v>
      </c>
      <c r="O147" s="211">
        <v>1.327</v>
      </c>
      <c r="P147" s="211">
        <f>O147*H147</f>
        <v>0.084928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AR147" s="213" t="s">
        <v>243</v>
      </c>
      <c r="AT147" s="213" t="s">
        <v>156</v>
      </c>
      <c r="AU147" s="213" t="s">
        <v>84</v>
      </c>
      <c r="AY147" s="132" t="s">
        <v>154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32" t="s">
        <v>82</v>
      </c>
      <c r="BK147" s="214">
        <f>ROUND(I147*H147,2)</f>
        <v>0</v>
      </c>
      <c r="BL147" s="132" t="s">
        <v>243</v>
      </c>
      <c r="BM147" s="213" t="s">
        <v>872</v>
      </c>
    </row>
    <row r="148" spans="2:63" s="198" customFormat="1" ht="22.9" customHeight="1">
      <c r="B148" s="197"/>
      <c r="C148" s="225"/>
      <c r="D148" s="223" t="s">
        <v>73</v>
      </c>
      <c r="E148" s="226" t="s">
        <v>300</v>
      </c>
      <c r="F148" s="226" t="s">
        <v>301</v>
      </c>
      <c r="G148" s="225"/>
      <c r="H148" s="225"/>
      <c r="J148" s="208">
        <f>BK148</f>
        <v>0</v>
      </c>
      <c r="L148" s="197"/>
      <c r="M148" s="202"/>
      <c r="P148" s="203">
        <f>SUM(P149:P159)</f>
        <v>36.820651</v>
      </c>
      <c r="R148" s="203">
        <f>SUM(R149:R159)</f>
        <v>0.3029400000000001</v>
      </c>
      <c r="T148" s="204">
        <f>SUM(T149:T159)</f>
        <v>0</v>
      </c>
      <c r="AR148" s="199" t="s">
        <v>84</v>
      </c>
      <c r="AT148" s="205" t="s">
        <v>73</v>
      </c>
      <c r="AU148" s="205" t="s">
        <v>82</v>
      </c>
      <c r="AY148" s="199" t="s">
        <v>154</v>
      </c>
      <c r="BK148" s="206">
        <f>SUM(BK149:BK159)</f>
        <v>0</v>
      </c>
    </row>
    <row r="149" spans="2:65" s="123" customFormat="1" ht="33" customHeight="1">
      <c r="B149" s="71"/>
      <c r="C149" s="227" t="s">
        <v>8</v>
      </c>
      <c r="D149" s="227" t="s">
        <v>156</v>
      </c>
      <c r="E149" s="228" t="s">
        <v>873</v>
      </c>
      <c r="F149" s="229" t="s">
        <v>874</v>
      </c>
      <c r="G149" s="230" t="s">
        <v>305</v>
      </c>
      <c r="H149" s="231">
        <v>8</v>
      </c>
      <c r="I149" s="73"/>
      <c r="J149" s="73">
        <f>ROUND(I149*H149,2)</f>
        <v>0</v>
      </c>
      <c r="K149" s="74"/>
      <c r="L149" s="71"/>
      <c r="M149" s="209" t="s">
        <v>1</v>
      </c>
      <c r="N149" s="210" t="s">
        <v>39</v>
      </c>
      <c r="O149" s="211">
        <v>1.1</v>
      </c>
      <c r="P149" s="211">
        <f>O149*H149</f>
        <v>8.8</v>
      </c>
      <c r="Q149" s="211">
        <v>0.01697</v>
      </c>
      <c r="R149" s="211">
        <f>Q149*H149</f>
        <v>0.13576</v>
      </c>
      <c r="S149" s="211">
        <v>0</v>
      </c>
      <c r="T149" s="212">
        <f>S149*H149</f>
        <v>0</v>
      </c>
      <c r="AR149" s="213" t="s">
        <v>243</v>
      </c>
      <c r="AT149" s="213" t="s">
        <v>156</v>
      </c>
      <c r="AU149" s="213" t="s">
        <v>84</v>
      </c>
      <c r="AY149" s="132" t="s">
        <v>154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32" t="s">
        <v>82</v>
      </c>
      <c r="BK149" s="214">
        <f>ROUND(I149*H149,2)</f>
        <v>0</v>
      </c>
      <c r="BL149" s="132" t="s">
        <v>243</v>
      </c>
      <c r="BM149" s="213" t="s">
        <v>875</v>
      </c>
    </row>
    <row r="150" spans="2:51" s="216" customFormat="1" ht="12">
      <c r="B150" s="215"/>
      <c r="C150" s="235"/>
      <c r="D150" s="232" t="s">
        <v>162</v>
      </c>
      <c r="E150" s="233" t="s">
        <v>1</v>
      </c>
      <c r="F150" s="234" t="s">
        <v>876</v>
      </c>
      <c r="G150" s="235"/>
      <c r="H150" s="236">
        <v>8</v>
      </c>
      <c r="L150" s="215"/>
      <c r="M150" s="218"/>
      <c r="T150" s="219"/>
      <c r="AT150" s="217" t="s">
        <v>162</v>
      </c>
      <c r="AU150" s="217" t="s">
        <v>84</v>
      </c>
      <c r="AV150" s="216" t="s">
        <v>84</v>
      </c>
      <c r="AW150" s="216" t="s">
        <v>30</v>
      </c>
      <c r="AX150" s="216" t="s">
        <v>82</v>
      </c>
      <c r="AY150" s="217" t="s">
        <v>154</v>
      </c>
    </row>
    <row r="151" spans="2:65" s="123" customFormat="1" ht="24.2" customHeight="1">
      <c r="B151" s="71"/>
      <c r="C151" s="227" t="s">
        <v>243</v>
      </c>
      <c r="D151" s="227" t="s">
        <v>156</v>
      </c>
      <c r="E151" s="228" t="s">
        <v>877</v>
      </c>
      <c r="F151" s="229" t="s">
        <v>878</v>
      </c>
      <c r="G151" s="230" t="s">
        <v>305</v>
      </c>
      <c r="H151" s="231">
        <v>2</v>
      </c>
      <c r="I151" s="73"/>
      <c r="J151" s="73">
        <f aca="true" t="shared" si="10" ref="J151:J159">ROUND(I151*H151,2)</f>
        <v>0</v>
      </c>
      <c r="K151" s="74"/>
      <c r="L151" s="71"/>
      <c r="M151" s="209" t="s">
        <v>1</v>
      </c>
      <c r="N151" s="210" t="s">
        <v>39</v>
      </c>
      <c r="O151" s="211">
        <v>1.1</v>
      </c>
      <c r="P151" s="211">
        <f aca="true" t="shared" si="11" ref="P151:P159">O151*H151</f>
        <v>2.2</v>
      </c>
      <c r="Q151" s="211">
        <v>0.01697</v>
      </c>
      <c r="R151" s="211">
        <f aca="true" t="shared" si="12" ref="R151:R159">Q151*H151</f>
        <v>0.03394</v>
      </c>
      <c r="S151" s="211">
        <v>0</v>
      </c>
      <c r="T151" s="212">
        <f aca="true" t="shared" si="13" ref="T151:T159">S151*H151</f>
        <v>0</v>
      </c>
      <c r="AR151" s="213" t="s">
        <v>243</v>
      </c>
      <c r="AT151" s="213" t="s">
        <v>156</v>
      </c>
      <c r="AU151" s="213" t="s">
        <v>84</v>
      </c>
      <c r="AY151" s="132" t="s">
        <v>154</v>
      </c>
      <c r="BE151" s="214">
        <f aca="true" t="shared" si="14" ref="BE151:BE159">IF(N151="základní",J151,0)</f>
        <v>0</v>
      </c>
      <c r="BF151" s="214">
        <f aca="true" t="shared" si="15" ref="BF151:BF159">IF(N151="snížená",J151,0)</f>
        <v>0</v>
      </c>
      <c r="BG151" s="214">
        <f aca="true" t="shared" si="16" ref="BG151:BG159">IF(N151="zákl. přenesená",J151,0)</f>
        <v>0</v>
      </c>
      <c r="BH151" s="214">
        <f aca="true" t="shared" si="17" ref="BH151:BH159">IF(N151="sníž. přenesená",J151,0)</f>
        <v>0</v>
      </c>
      <c r="BI151" s="214">
        <f aca="true" t="shared" si="18" ref="BI151:BI159">IF(N151="nulová",J151,0)</f>
        <v>0</v>
      </c>
      <c r="BJ151" s="132" t="s">
        <v>82</v>
      </c>
      <c r="BK151" s="214">
        <f aca="true" t="shared" si="19" ref="BK151:BK159">ROUND(I151*H151,2)</f>
        <v>0</v>
      </c>
      <c r="BL151" s="132" t="s">
        <v>243</v>
      </c>
      <c r="BM151" s="213" t="s">
        <v>879</v>
      </c>
    </row>
    <row r="152" spans="2:65" s="123" customFormat="1" ht="24.2" customHeight="1">
      <c r="B152" s="71"/>
      <c r="C152" s="227" t="s">
        <v>249</v>
      </c>
      <c r="D152" s="227" t="s">
        <v>156</v>
      </c>
      <c r="E152" s="228" t="s">
        <v>880</v>
      </c>
      <c r="F152" s="229" t="s">
        <v>881</v>
      </c>
      <c r="G152" s="230" t="s">
        <v>305</v>
      </c>
      <c r="H152" s="231">
        <v>1</v>
      </c>
      <c r="I152" s="73"/>
      <c r="J152" s="73">
        <f t="shared" si="10"/>
        <v>0</v>
      </c>
      <c r="K152" s="74"/>
      <c r="L152" s="71"/>
      <c r="M152" s="209" t="s">
        <v>1</v>
      </c>
      <c r="N152" s="210" t="s">
        <v>39</v>
      </c>
      <c r="O152" s="211">
        <v>0.8</v>
      </c>
      <c r="P152" s="211">
        <f t="shared" si="11"/>
        <v>0.8</v>
      </c>
      <c r="Q152" s="211">
        <v>0.01769</v>
      </c>
      <c r="R152" s="211">
        <f t="shared" si="12"/>
        <v>0.01769</v>
      </c>
      <c r="S152" s="211">
        <v>0</v>
      </c>
      <c r="T152" s="212">
        <f t="shared" si="13"/>
        <v>0</v>
      </c>
      <c r="AR152" s="213" t="s">
        <v>243</v>
      </c>
      <c r="AT152" s="213" t="s">
        <v>156</v>
      </c>
      <c r="AU152" s="213" t="s">
        <v>84</v>
      </c>
      <c r="AY152" s="132" t="s">
        <v>154</v>
      </c>
      <c r="BE152" s="214">
        <f t="shared" si="14"/>
        <v>0</v>
      </c>
      <c r="BF152" s="214">
        <f t="shared" si="15"/>
        <v>0</v>
      </c>
      <c r="BG152" s="214">
        <f t="shared" si="16"/>
        <v>0</v>
      </c>
      <c r="BH152" s="214">
        <f t="shared" si="17"/>
        <v>0</v>
      </c>
      <c r="BI152" s="214">
        <f t="shared" si="18"/>
        <v>0</v>
      </c>
      <c r="BJ152" s="132" t="s">
        <v>82</v>
      </c>
      <c r="BK152" s="214">
        <f t="shared" si="19"/>
        <v>0</v>
      </c>
      <c r="BL152" s="132" t="s">
        <v>243</v>
      </c>
      <c r="BM152" s="213" t="s">
        <v>882</v>
      </c>
    </row>
    <row r="153" spans="2:65" s="123" customFormat="1" ht="24.2" customHeight="1">
      <c r="B153" s="71"/>
      <c r="C153" s="227" t="s">
        <v>254</v>
      </c>
      <c r="D153" s="227" t="s">
        <v>156</v>
      </c>
      <c r="E153" s="228" t="s">
        <v>883</v>
      </c>
      <c r="F153" s="229" t="s">
        <v>884</v>
      </c>
      <c r="G153" s="230" t="s">
        <v>305</v>
      </c>
      <c r="H153" s="231">
        <v>3</v>
      </c>
      <c r="I153" s="73"/>
      <c r="J153" s="73">
        <f t="shared" si="10"/>
        <v>0</v>
      </c>
      <c r="K153" s="74"/>
      <c r="L153" s="71"/>
      <c r="M153" s="209" t="s">
        <v>1</v>
      </c>
      <c r="N153" s="210" t="s">
        <v>39</v>
      </c>
      <c r="O153" s="211">
        <v>1.1</v>
      </c>
      <c r="P153" s="211">
        <f t="shared" si="11"/>
        <v>3.3000000000000003</v>
      </c>
      <c r="Q153" s="211">
        <v>0.01647</v>
      </c>
      <c r="R153" s="211">
        <f t="shared" si="12"/>
        <v>0.049409999999999996</v>
      </c>
      <c r="S153" s="211">
        <v>0</v>
      </c>
      <c r="T153" s="212">
        <f t="shared" si="13"/>
        <v>0</v>
      </c>
      <c r="AR153" s="213" t="s">
        <v>243</v>
      </c>
      <c r="AT153" s="213" t="s">
        <v>156</v>
      </c>
      <c r="AU153" s="213" t="s">
        <v>84</v>
      </c>
      <c r="AY153" s="132" t="s">
        <v>154</v>
      </c>
      <c r="BE153" s="214">
        <f t="shared" si="14"/>
        <v>0</v>
      </c>
      <c r="BF153" s="214">
        <f t="shared" si="15"/>
        <v>0</v>
      </c>
      <c r="BG153" s="214">
        <f t="shared" si="16"/>
        <v>0</v>
      </c>
      <c r="BH153" s="214">
        <f t="shared" si="17"/>
        <v>0</v>
      </c>
      <c r="BI153" s="214">
        <f t="shared" si="18"/>
        <v>0</v>
      </c>
      <c r="BJ153" s="132" t="s">
        <v>82</v>
      </c>
      <c r="BK153" s="214">
        <f t="shared" si="19"/>
        <v>0</v>
      </c>
      <c r="BL153" s="132" t="s">
        <v>243</v>
      </c>
      <c r="BM153" s="213" t="s">
        <v>885</v>
      </c>
    </row>
    <row r="154" spans="2:65" s="123" customFormat="1" ht="24.2" customHeight="1">
      <c r="B154" s="71"/>
      <c r="C154" s="227" t="s">
        <v>260</v>
      </c>
      <c r="D154" s="227" t="s">
        <v>156</v>
      </c>
      <c r="E154" s="228" t="s">
        <v>886</v>
      </c>
      <c r="F154" s="229" t="s">
        <v>887</v>
      </c>
      <c r="G154" s="230" t="s">
        <v>305</v>
      </c>
      <c r="H154" s="231">
        <v>4</v>
      </c>
      <c r="I154" s="73"/>
      <c r="J154" s="73">
        <f t="shared" si="10"/>
        <v>0</v>
      </c>
      <c r="K154" s="74"/>
      <c r="L154" s="71"/>
      <c r="M154" s="209" t="s">
        <v>1</v>
      </c>
      <c r="N154" s="210" t="s">
        <v>39</v>
      </c>
      <c r="O154" s="211">
        <v>1.1</v>
      </c>
      <c r="P154" s="211">
        <f t="shared" si="11"/>
        <v>4.4</v>
      </c>
      <c r="Q154" s="211">
        <v>0.01047</v>
      </c>
      <c r="R154" s="211">
        <f t="shared" si="12"/>
        <v>0.04188</v>
      </c>
      <c r="S154" s="211">
        <v>0</v>
      </c>
      <c r="T154" s="212">
        <f t="shared" si="13"/>
        <v>0</v>
      </c>
      <c r="AR154" s="213" t="s">
        <v>243</v>
      </c>
      <c r="AT154" s="213" t="s">
        <v>156</v>
      </c>
      <c r="AU154" s="213" t="s">
        <v>84</v>
      </c>
      <c r="AY154" s="132" t="s">
        <v>154</v>
      </c>
      <c r="BE154" s="214">
        <f t="shared" si="14"/>
        <v>0</v>
      </c>
      <c r="BF154" s="214">
        <f t="shared" si="15"/>
        <v>0</v>
      </c>
      <c r="BG154" s="214">
        <f t="shared" si="16"/>
        <v>0</v>
      </c>
      <c r="BH154" s="214">
        <f t="shared" si="17"/>
        <v>0</v>
      </c>
      <c r="BI154" s="214">
        <f t="shared" si="18"/>
        <v>0</v>
      </c>
      <c r="BJ154" s="132" t="s">
        <v>82</v>
      </c>
      <c r="BK154" s="214">
        <f t="shared" si="19"/>
        <v>0</v>
      </c>
      <c r="BL154" s="132" t="s">
        <v>243</v>
      </c>
      <c r="BM154" s="213" t="s">
        <v>888</v>
      </c>
    </row>
    <row r="155" spans="2:65" s="123" customFormat="1" ht="16.5" customHeight="1">
      <c r="B155" s="71"/>
      <c r="C155" s="227" t="s">
        <v>264</v>
      </c>
      <c r="D155" s="227" t="s">
        <v>156</v>
      </c>
      <c r="E155" s="228" t="s">
        <v>889</v>
      </c>
      <c r="F155" s="229" t="s">
        <v>890</v>
      </c>
      <c r="G155" s="230" t="s">
        <v>305</v>
      </c>
      <c r="H155" s="231">
        <v>2</v>
      </c>
      <c r="I155" s="73"/>
      <c r="J155" s="73">
        <f t="shared" si="10"/>
        <v>0</v>
      </c>
      <c r="K155" s="74"/>
      <c r="L155" s="71"/>
      <c r="M155" s="209" t="s">
        <v>1</v>
      </c>
      <c r="N155" s="210" t="s">
        <v>39</v>
      </c>
      <c r="O155" s="211">
        <v>4.37</v>
      </c>
      <c r="P155" s="211">
        <f t="shared" si="11"/>
        <v>8.74</v>
      </c>
      <c r="Q155" s="211">
        <v>0.00017</v>
      </c>
      <c r="R155" s="211">
        <f t="shared" si="12"/>
        <v>0.00034</v>
      </c>
      <c r="S155" s="211">
        <v>0</v>
      </c>
      <c r="T155" s="212">
        <f t="shared" si="13"/>
        <v>0</v>
      </c>
      <c r="AR155" s="213" t="s">
        <v>243</v>
      </c>
      <c r="AT155" s="213" t="s">
        <v>156</v>
      </c>
      <c r="AU155" s="213" t="s">
        <v>84</v>
      </c>
      <c r="AY155" s="132" t="s">
        <v>154</v>
      </c>
      <c r="BE155" s="214">
        <f t="shared" si="14"/>
        <v>0</v>
      </c>
      <c r="BF155" s="214">
        <f t="shared" si="15"/>
        <v>0</v>
      </c>
      <c r="BG155" s="214">
        <f t="shared" si="16"/>
        <v>0</v>
      </c>
      <c r="BH155" s="214">
        <f t="shared" si="17"/>
        <v>0</v>
      </c>
      <c r="BI155" s="214">
        <f t="shared" si="18"/>
        <v>0</v>
      </c>
      <c r="BJ155" s="132" t="s">
        <v>82</v>
      </c>
      <c r="BK155" s="214">
        <f t="shared" si="19"/>
        <v>0</v>
      </c>
      <c r="BL155" s="132" t="s">
        <v>243</v>
      </c>
      <c r="BM155" s="213" t="s">
        <v>891</v>
      </c>
    </row>
    <row r="156" spans="2:65" s="123" customFormat="1" ht="24.2" customHeight="1">
      <c r="B156" s="71"/>
      <c r="C156" s="227" t="s">
        <v>7</v>
      </c>
      <c r="D156" s="227" t="s">
        <v>156</v>
      </c>
      <c r="E156" s="228" t="s">
        <v>892</v>
      </c>
      <c r="F156" s="229" t="s">
        <v>893</v>
      </c>
      <c r="G156" s="230" t="s">
        <v>305</v>
      </c>
      <c r="H156" s="231">
        <v>23</v>
      </c>
      <c r="I156" s="73"/>
      <c r="J156" s="73">
        <f t="shared" si="10"/>
        <v>0</v>
      </c>
      <c r="K156" s="74"/>
      <c r="L156" s="71"/>
      <c r="M156" s="209" t="s">
        <v>1</v>
      </c>
      <c r="N156" s="210" t="s">
        <v>39</v>
      </c>
      <c r="O156" s="211">
        <v>0.227</v>
      </c>
      <c r="P156" s="211">
        <f t="shared" si="11"/>
        <v>5.221</v>
      </c>
      <c r="Q156" s="211">
        <v>0.00024</v>
      </c>
      <c r="R156" s="211">
        <f t="shared" si="12"/>
        <v>0.00552</v>
      </c>
      <c r="S156" s="211">
        <v>0</v>
      </c>
      <c r="T156" s="212">
        <f t="shared" si="13"/>
        <v>0</v>
      </c>
      <c r="AR156" s="213" t="s">
        <v>243</v>
      </c>
      <c r="AT156" s="213" t="s">
        <v>156</v>
      </c>
      <c r="AU156" s="213" t="s">
        <v>84</v>
      </c>
      <c r="AY156" s="132" t="s">
        <v>154</v>
      </c>
      <c r="BE156" s="214">
        <f t="shared" si="14"/>
        <v>0</v>
      </c>
      <c r="BF156" s="214">
        <f t="shared" si="15"/>
        <v>0</v>
      </c>
      <c r="BG156" s="214">
        <f t="shared" si="16"/>
        <v>0</v>
      </c>
      <c r="BH156" s="214">
        <f t="shared" si="17"/>
        <v>0</v>
      </c>
      <c r="BI156" s="214">
        <f t="shared" si="18"/>
        <v>0</v>
      </c>
      <c r="BJ156" s="132" t="s">
        <v>82</v>
      </c>
      <c r="BK156" s="214">
        <f t="shared" si="19"/>
        <v>0</v>
      </c>
      <c r="BL156" s="132" t="s">
        <v>243</v>
      </c>
      <c r="BM156" s="213" t="s">
        <v>894</v>
      </c>
    </row>
    <row r="157" spans="2:65" s="123" customFormat="1" ht="16.5" customHeight="1">
      <c r="B157" s="71"/>
      <c r="C157" s="227" t="s">
        <v>272</v>
      </c>
      <c r="D157" s="227" t="s">
        <v>156</v>
      </c>
      <c r="E157" s="228" t="s">
        <v>895</v>
      </c>
      <c r="F157" s="229" t="s">
        <v>896</v>
      </c>
      <c r="G157" s="230" t="s">
        <v>305</v>
      </c>
      <c r="H157" s="231">
        <v>7</v>
      </c>
      <c r="I157" s="73"/>
      <c r="J157" s="73">
        <f t="shared" si="10"/>
        <v>0</v>
      </c>
      <c r="K157" s="74"/>
      <c r="L157" s="71"/>
      <c r="M157" s="209" t="s">
        <v>1</v>
      </c>
      <c r="N157" s="210" t="s">
        <v>39</v>
      </c>
      <c r="O157" s="211">
        <v>0.2</v>
      </c>
      <c r="P157" s="211">
        <f t="shared" si="11"/>
        <v>1.4000000000000001</v>
      </c>
      <c r="Q157" s="211">
        <v>0.00184</v>
      </c>
      <c r="R157" s="211">
        <f t="shared" si="12"/>
        <v>0.01288</v>
      </c>
      <c r="S157" s="211">
        <v>0</v>
      </c>
      <c r="T157" s="212">
        <f t="shared" si="13"/>
        <v>0</v>
      </c>
      <c r="AR157" s="213" t="s">
        <v>243</v>
      </c>
      <c r="AT157" s="213" t="s">
        <v>156</v>
      </c>
      <c r="AU157" s="213" t="s">
        <v>84</v>
      </c>
      <c r="AY157" s="132" t="s">
        <v>154</v>
      </c>
      <c r="BE157" s="214">
        <f t="shared" si="14"/>
        <v>0</v>
      </c>
      <c r="BF157" s="214">
        <f t="shared" si="15"/>
        <v>0</v>
      </c>
      <c r="BG157" s="214">
        <f t="shared" si="16"/>
        <v>0</v>
      </c>
      <c r="BH157" s="214">
        <f t="shared" si="17"/>
        <v>0</v>
      </c>
      <c r="BI157" s="214">
        <f t="shared" si="18"/>
        <v>0</v>
      </c>
      <c r="BJ157" s="132" t="s">
        <v>82</v>
      </c>
      <c r="BK157" s="214">
        <f t="shared" si="19"/>
        <v>0</v>
      </c>
      <c r="BL157" s="132" t="s">
        <v>243</v>
      </c>
      <c r="BM157" s="213" t="s">
        <v>897</v>
      </c>
    </row>
    <row r="158" spans="2:65" s="123" customFormat="1" ht="24.2" customHeight="1">
      <c r="B158" s="71"/>
      <c r="C158" s="227" t="s">
        <v>278</v>
      </c>
      <c r="D158" s="227" t="s">
        <v>156</v>
      </c>
      <c r="E158" s="228" t="s">
        <v>898</v>
      </c>
      <c r="F158" s="229" t="s">
        <v>899</v>
      </c>
      <c r="G158" s="230" t="s">
        <v>305</v>
      </c>
      <c r="H158" s="231">
        <v>3</v>
      </c>
      <c r="I158" s="73"/>
      <c r="J158" s="73">
        <f t="shared" si="10"/>
        <v>0</v>
      </c>
      <c r="K158" s="74"/>
      <c r="L158" s="71"/>
      <c r="M158" s="209" t="s">
        <v>1</v>
      </c>
      <c r="N158" s="210" t="s">
        <v>39</v>
      </c>
      <c r="O158" s="211">
        <v>0.5</v>
      </c>
      <c r="P158" s="211">
        <f t="shared" si="11"/>
        <v>1.5</v>
      </c>
      <c r="Q158" s="211">
        <v>0.00184</v>
      </c>
      <c r="R158" s="211">
        <f t="shared" si="12"/>
        <v>0.005520000000000001</v>
      </c>
      <c r="S158" s="211">
        <v>0</v>
      </c>
      <c r="T158" s="212">
        <f t="shared" si="13"/>
        <v>0</v>
      </c>
      <c r="AR158" s="213" t="s">
        <v>243</v>
      </c>
      <c r="AT158" s="213" t="s">
        <v>156</v>
      </c>
      <c r="AU158" s="213" t="s">
        <v>84</v>
      </c>
      <c r="AY158" s="132" t="s">
        <v>154</v>
      </c>
      <c r="BE158" s="214">
        <f t="shared" si="14"/>
        <v>0</v>
      </c>
      <c r="BF158" s="214">
        <f t="shared" si="15"/>
        <v>0</v>
      </c>
      <c r="BG158" s="214">
        <f t="shared" si="16"/>
        <v>0</v>
      </c>
      <c r="BH158" s="214">
        <f t="shared" si="17"/>
        <v>0</v>
      </c>
      <c r="BI158" s="214">
        <f t="shared" si="18"/>
        <v>0</v>
      </c>
      <c r="BJ158" s="132" t="s">
        <v>82</v>
      </c>
      <c r="BK158" s="214">
        <f t="shared" si="19"/>
        <v>0</v>
      </c>
      <c r="BL158" s="132" t="s">
        <v>243</v>
      </c>
      <c r="BM158" s="213" t="s">
        <v>900</v>
      </c>
    </row>
    <row r="159" spans="2:65" s="123" customFormat="1" ht="24.2" customHeight="1">
      <c r="B159" s="71"/>
      <c r="C159" s="227" t="s">
        <v>286</v>
      </c>
      <c r="D159" s="227" t="s">
        <v>156</v>
      </c>
      <c r="E159" s="228" t="s">
        <v>901</v>
      </c>
      <c r="F159" s="229" t="s">
        <v>902</v>
      </c>
      <c r="G159" s="230" t="s">
        <v>167</v>
      </c>
      <c r="H159" s="231">
        <v>0.303</v>
      </c>
      <c r="I159" s="73"/>
      <c r="J159" s="73">
        <f t="shared" si="10"/>
        <v>0</v>
      </c>
      <c r="K159" s="74"/>
      <c r="L159" s="71"/>
      <c r="M159" s="209" t="s">
        <v>1</v>
      </c>
      <c r="N159" s="210" t="s">
        <v>39</v>
      </c>
      <c r="O159" s="211">
        <v>1.517</v>
      </c>
      <c r="P159" s="211">
        <f t="shared" si="11"/>
        <v>0.459651</v>
      </c>
      <c r="Q159" s="211">
        <v>0</v>
      </c>
      <c r="R159" s="211">
        <f t="shared" si="12"/>
        <v>0</v>
      </c>
      <c r="S159" s="211">
        <v>0</v>
      </c>
      <c r="T159" s="212">
        <f t="shared" si="13"/>
        <v>0</v>
      </c>
      <c r="AR159" s="213" t="s">
        <v>243</v>
      </c>
      <c r="AT159" s="213" t="s">
        <v>156</v>
      </c>
      <c r="AU159" s="213" t="s">
        <v>84</v>
      </c>
      <c r="AY159" s="132" t="s">
        <v>154</v>
      </c>
      <c r="BE159" s="214">
        <f t="shared" si="14"/>
        <v>0</v>
      </c>
      <c r="BF159" s="214">
        <f t="shared" si="15"/>
        <v>0</v>
      </c>
      <c r="BG159" s="214">
        <f t="shared" si="16"/>
        <v>0</v>
      </c>
      <c r="BH159" s="214">
        <f t="shared" si="17"/>
        <v>0</v>
      </c>
      <c r="BI159" s="214">
        <f t="shared" si="18"/>
        <v>0</v>
      </c>
      <c r="BJ159" s="132" t="s">
        <v>82</v>
      </c>
      <c r="BK159" s="214">
        <f t="shared" si="19"/>
        <v>0</v>
      </c>
      <c r="BL159" s="132" t="s">
        <v>243</v>
      </c>
      <c r="BM159" s="213" t="s">
        <v>903</v>
      </c>
    </row>
    <row r="160" spans="2:63" s="198" customFormat="1" ht="22.9" customHeight="1">
      <c r="B160" s="197"/>
      <c r="C160" s="225"/>
      <c r="D160" s="223" t="s">
        <v>73</v>
      </c>
      <c r="E160" s="226" t="s">
        <v>904</v>
      </c>
      <c r="F160" s="226" t="s">
        <v>905</v>
      </c>
      <c r="G160" s="225"/>
      <c r="H160" s="225"/>
      <c r="J160" s="208">
        <f>BK160</f>
        <v>0</v>
      </c>
      <c r="L160" s="197"/>
      <c r="M160" s="202"/>
      <c r="P160" s="203">
        <f>SUM(P161:P163)</f>
        <v>25.139564</v>
      </c>
      <c r="R160" s="203">
        <f>SUM(R161:R163)</f>
        <v>0.092</v>
      </c>
      <c r="T160" s="204">
        <f>SUM(T161:T163)</f>
        <v>0</v>
      </c>
      <c r="AR160" s="199" t="s">
        <v>84</v>
      </c>
      <c r="AT160" s="205" t="s">
        <v>73</v>
      </c>
      <c r="AU160" s="205" t="s">
        <v>82</v>
      </c>
      <c r="AY160" s="199" t="s">
        <v>154</v>
      </c>
      <c r="BK160" s="206">
        <f>SUM(BK161:BK163)</f>
        <v>0</v>
      </c>
    </row>
    <row r="161" spans="2:65" s="123" customFormat="1" ht="33" customHeight="1">
      <c r="B161" s="71"/>
      <c r="C161" s="227" t="s">
        <v>291</v>
      </c>
      <c r="D161" s="227" t="s">
        <v>156</v>
      </c>
      <c r="E161" s="228" t="s">
        <v>906</v>
      </c>
      <c r="F161" s="229" t="s">
        <v>907</v>
      </c>
      <c r="G161" s="230" t="s">
        <v>305</v>
      </c>
      <c r="H161" s="231">
        <v>10</v>
      </c>
      <c r="I161" s="73"/>
      <c r="J161" s="73">
        <f>ROUND(I161*H161,2)</f>
        <v>0</v>
      </c>
      <c r="K161" s="74"/>
      <c r="L161" s="71"/>
      <c r="M161" s="209" t="s">
        <v>1</v>
      </c>
      <c r="N161" s="210" t="s">
        <v>39</v>
      </c>
      <c r="O161" s="211">
        <v>2.5</v>
      </c>
      <c r="P161" s="211">
        <f>O161*H161</f>
        <v>25</v>
      </c>
      <c r="Q161" s="211">
        <v>0.0092</v>
      </c>
      <c r="R161" s="211">
        <f>Q161*H161</f>
        <v>0.092</v>
      </c>
      <c r="S161" s="211">
        <v>0</v>
      </c>
      <c r="T161" s="212">
        <f>S161*H161</f>
        <v>0</v>
      </c>
      <c r="AR161" s="213" t="s">
        <v>243</v>
      </c>
      <c r="AT161" s="213" t="s">
        <v>156</v>
      </c>
      <c r="AU161" s="213" t="s">
        <v>84</v>
      </c>
      <c r="AY161" s="132" t="s">
        <v>154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32" t="s">
        <v>82</v>
      </c>
      <c r="BK161" s="214">
        <f>ROUND(I161*H161,2)</f>
        <v>0</v>
      </c>
      <c r="BL161" s="132" t="s">
        <v>243</v>
      </c>
      <c r="BM161" s="213" t="s">
        <v>908</v>
      </c>
    </row>
    <row r="162" spans="2:51" s="216" customFormat="1" ht="12">
      <c r="B162" s="215"/>
      <c r="C162" s="235"/>
      <c r="D162" s="232" t="s">
        <v>162</v>
      </c>
      <c r="E162" s="233" t="s">
        <v>1</v>
      </c>
      <c r="F162" s="234" t="s">
        <v>909</v>
      </c>
      <c r="G162" s="235"/>
      <c r="H162" s="236">
        <v>10</v>
      </c>
      <c r="L162" s="215"/>
      <c r="M162" s="218"/>
      <c r="T162" s="219"/>
      <c r="AT162" s="217" t="s">
        <v>162</v>
      </c>
      <c r="AU162" s="217" t="s">
        <v>84</v>
      </c>
      <c r="AV162" s="216" t="s">
        <v>84</v>
      </c>
      <c r="AW162" s="216" t="s">
        <v>30</v>
      </c>
      <c r="AX162" s="216" t="s">
        <v>82</v>
      </c>
      <c r="AY162" s="217" t="s">
        <v>154</v>
      </c>
    </row>
    <row r="163" spans="2:65" s="123" customFormat="1" ht="24.2" customHeight="1">
      <c r="B163" s="71"/>
      <c r="C163" s="227" t="s">
        <v>296</v>
      </c>
      <c r="D163" s="227" t="s">
        <v>156</v>
      </c>
      <c r="E163" s="228" t="s">
        <v>910</v>
      </c>
      <c r="F163" s="229" t="s">
        <v>911</v>
      </c>
      <c r="G163" s="230" t="s">
        <v>167</v>
      </c>
      <c r="H163" s="231">
        <v>0.092</v>
      </c>
      <c r="I163" s="73"/>
      <c r="J163" s="73">
        <f>ROUND(I163*H163,2)</f>
        <v>0</v>
      </c>
      <c r="K163" s="74"/>
      <c r="L163" s="71"/>
      <c r="M163" s="209" t="s">
        <v>1</v>
      </c>
      <c r="N163" s="210" t="s">
        <v>39</v>
      </c>
      <c r="O163" s="211">
        <v>1.517</v>
      </c>
      <c r="P163" s="211">
        <f>O163*H163</f>
        <v>0.139564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AR163" s="213" t="s">
        <v>243</v>
      </c>
      <c r="AT163" s="213" t="s">
        <v>156</v>
      </c>
      <c r="AU163" s="213" t="s">
        <v>84</v>
      </c>
      <c r="AY163" s="132" t="s">
        <v>154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32" t="s">
        <v>82</v>
      </c>
      <c r="BK163" s="214">
        <f>ROUND(I163*H163,2)</f>
        <v>0</v>
      </c>
      <c r="BL163" s="132" t="s">
        <v>243</v>
      </c>
      <c r="BM163" s="213" t="s">
        <v>912</v>
      </c>
    </row>
    <row r="164" spans="2:63" s="198" customFormat="1" ht="22.9" customHeight="1">
      <c r="B164" s="197"/>
      <c r="C164" s="225"/>
      <c r="D164" s="223" t="s">
        <v>73</v>
      </c>
      <c r="E164" s="226" t="s">
        <v>913</v>
      </c>
      <c r="F164" s="226" t="s">
        <v>914</v>
      </c>
      <c r="G164" s="225"/>
      <c r="H164" s="225"/>
      <c r="J164" s="208">
        <f>BK164</f>
        <v>0</v>
      </c>
      <c r="L164" s="197"/>
      <c r="M164" s="202"/>
      <c r="P164" s="203">
        <f>SUM(P165:P177)</f>
        <v>13.05418</v>
      </c>
      <c r="R164" s="203">
        <f>SUM(R165:R177)</f>
        <v>0.0317</v>
      </c>
      <c r="T164" s="204">
        <f>SUM(T165:T177)</f>
        <v>0</v>
      </c>
      <c r="AR164" s="199" t="s">
        <v>84</v>
      </c>
      <c r="AT164" s="205" t="s">
        <v>73</v>
      </c>
      <c r="AU164" s="205" t="s">
        <v>82</v>
      </c>
      <c r="AY164" s="199" t="s">
        <v>154</v>
      </c>
      <c r="BK164" s="206">
        <f>SUM(BK165:BK177)</f>
        <v>0</v>
      </c>
    </row>
    <row r="165" spans="2:65" s="123" customFormat="1" ht="24.2" customHeight="1">
      <c r="B165" s="71"/>
      <c r="C165" s="227" t="s">
        <v>302</v>
      </c>
      <c r="D165" s="227" t="s">
        <v>156</v>
      </c>
      <c r="E165" s="228" t="s">
        <v>915</v>
      </c>
      <c r="F165" s="229" t="s">
        <v>916</v>
      </c>
      <c r="G165" s="230" t="s">
        <v>224</v>
      </c>
      <c r="H165" s="231">
        <v>1</v>
      </c>
      <c r="I165" s="73"/>
      <c r="J165" s="73">
        <f>ROUND(I165*H165,2)</f>
        <v>0</v>
      </c>
      <c r="K165" s="74"/>
      <c r="L165" s="71"/>
      <c r="M165" s="209" t="s">
        <v>1</v>
      </c>
      <c r="N165" s="210" t="s">
        <v>39</v>
      </c>
      <c r="O165" s="211">
        <v>2.481</v>
      </c>
      <c r="P165" s="211">
        <f>O165*H165</f>
        <v>2.481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13" t="s">
        <v>243</v>
      </c>
      <c r="AT165" s="213" t="s">
        <v>156</v>
      </c>
      <c r="AU165" s="213" t="s">
        <v>84</v>
      </c>
      <c r="AY165" s="132" t="s">
        <v>154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32" t="s">
        <v>82</v>
      </c>
      <c r="BK165" s="214">
        <f>ROUND(I165*H165,2)</f>
        <v>0</v>
      </c>
      <c r="BL165" s="132" t="s">
        <v>243</v>
      </c>
      <c r="BM165" s="213" t="s">
        <v>917</v>
      </c>
    </row>
    <row r="166" spans="2:65" s="123" customFormat="1" ht="24.2" customHeight="1">
      <c r="B166" s="71"/>
      <c r="C166" s="244" t="s">
        <v>307</v>
      </c>
      <c r="D166" s="244" t="s">
        <v>164</v>
      </c>
      <c r="E166" s="245" t="s">
        <v>918</v>
      </c>
      <c r="F166" s="246" t="s">
        <v>919</v>
      </c>
      <c r="G166" s="247" t="s">
        <v>224</v>
      </c>
      <c r="H166" s="248">
        <v>1</v>
      </c>
      <c r="I166" s="75"/>
      <c r="J166" s="75">
        <f>ROUND(I166*H166,2)</f>
        <v>0</v>
      </c>
      <c r="K166" s="76"/>
      <c r="L166" s="237"/>
      <c r="M166" s="238" t="s">
        <v>1</v>
      </c>
      <c r="N166" s="239" t="s">
        <v>39</v>
      </c>
      <c r="O166" s="211">
        <v>0</v>
      </c>
      <c r="P166" s="211">
        <f>O166*H166</f>
        <v>0</v>
      </c>
      <c r="Q166" s="211">
        <v>0.002</v>
      </c>
      <c r="R166" s="211">
        <f>Q166*H166</f>
        <v>0.002</v>
      </c>
      <c r="S166" s="211">
        <v>0</v>
      </c>
      <c r="T166" s="212">
        <f>S166*H166</f>
        <v>0</v>
      </c>
      <c r="AR166" s="213" t="s">
        <v>330</v>
      </c>
      <c r="AT166" s="213" t="s">
        <v>164</v>
      </c>
      <c r="AU166" s="213" t="s">
        <v>84</v>
      </c>
      <c r="AY166" s="132" t="s">
        <v>154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32" t="s">
        <v>82</v>
      </c>
      <c r="BK166" s="214">
        <f>ROUND(I166*H166,2)</f>
        <v>0</v>
      </c>
      <c r="BL166" s="132" t="s">
        <v>243</v>
      </c>
      <c r="BM166" s="213" t="s">
        <v>920</v>
      </c>
    </row>
    <row r="167" spans="2:51" s="216" customFormat="1" ht="12">
      <c r="B167" s="215"/>
      <c r="C167" s="235"/>
      <c r="D167" s="232" t="s">
        <v>162</v>
      </c>
      <c r="E167" s="233" t="s">
        <v>1</v>
      </c>
      <c r="F167" s="234" t="s">
        <v>921</v>
      </c>
      <c r="G167" s="235"/>
      <c r="H167" s="236">
        <v>1</v>
      </c>
      <c r="L167" s="215"/>
      <c r="M167" s="218"/>
      <c r="T167" s="219"/>
      <c r="AT167" s="217" t="s">
        <v>162</v>
      </c>
      <c r="AU167" s="217" t="s">
        <v>84</v>
      </c>
      <c r="AV167" s="216" t="s">
        <v>84</v>
      </c>
      <c r="AW167" s="216" t="s">
        <v>30</v>
      </c>
      <c r="AX167" s="216" t="s">
        <v>82</v>
      </c>
      <c r="AY167" s="217" t="s">
        <v>154</v>
      </c>
    </row>
    <row r="168" spans="2:65" s="123" customFormat="1" ht="24.2" customHeight="1">
      <c r="B168" s="71"/>
      <c r="C168" s="227" t="s">
        <v>311</v>
      </c>
      <c r="D168" s="227" t="s">
        <v>156</v>
      </c>
      <c r="E168" s="228" t="s">
        <v>922</v>
      </c>
      <c r="F168" s="229" t="s">
        <v>923</v>
      </c>
      <c r="G168" s="230" t="s">
        <v>224</v>
      </c>
      <c r="H168" s="231">
        <v>1</v>
      </c>
      <c r="I168" s="73"/>
      <c r="J168" s="73">
        <f>ROUND(I168*H168,2)</f>
        <v>0</v>
      </c>
      <c r="K168" s="74"/>
      <c r="L168" s="71"/>
      <c r="M168" s="209" t="s">
        <v>1</v>
      </c>
      <c r="N168" s="210" t="s">
        <v>39</v>
      </c>
      <c r="O168" s="211">
        <v>4.59</v>
      </c>
      <c r="P168" s="211">
        <f>O168*H168</f>
        <v>4.59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13" t="s">
        <v>243</v>
      </c>
      <c r="AT168" s="213" t="s">
        <v>156</v>
      </c>
      <c r="AU168" s="213" t="s">
        <v>84</v>
      </c>
      <c r="AY168" s="132" t="s">
        <v>154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32" t="s">
        <v>82</v>
      </c>
      <c r="BK168" s="214">
        <f>ROUND(I168*H168,2)</f>
        <v>0</v>
      </c>
      <c r="BL168" s="132" t="s">
        <v>243</v>
      </c>
      <c r="BM168" s="213" t="s">
        <v>924</v>
      </c>
    </row>
    <row r="169" spans="2:65" s="123" customFormat="1" ht="24.2" customHeight="1">
      <c r="B169" s="71"/>
      <c r="C169" s="244" t="s">
        <v>317</v>
      </c>
      <c r="D169" s="244" t="s">
        <v>164</v>
      </c>
      <c r="E169" s="245" t="s">
        <v>925</v>
      </c>
      <c r="F169" s="246" t="s">
        <v>926</v>
      </c>
      <c r="G169" s="247" t="s">
        <v>224</v>
      </c>
      <c r="H169" s="248">
        <v>1</v>
      </c>
      <c r="I169" s="75"/>
      <c r="J169" s="75">
        <f>ROUND(I169*H169,2)</f>
        <v>0</v>
      </c>
      <c r="K169" s="76"/>
      <c r="L169" s="237"/>
      <c r="M169" s="238" t="s">
        <v>1</v>
      </c>
      <c r="N169" s="239" t="s">
        <v>39</v>
      </c>
      <c r="O169" s="211">
        <v>0</v>
      </c>
      <c r="P169" s="211">
        <f>O169*H169</f>
        <v>0</v>
      </c>
      <c r="Q169" s="211">
        <v>0.0027</v>
      </c>
      <c r="R169" s="211">
        <f>Q169*H169</f>
        <v>0.0027</v>
      </c>
      <c r="S169" s="211">
        <v>0</v>
      </c>
      <c r="T169" s="212">
        <f>S169*H169</f>
        <v>0</v>
      </c>
      <c r="AR169" s="213" t="s">
        <v>330</v>
      </c>
      <c r="AT169" s="213" t="s">
        <v>164</v>
      </c>
      <c r="AU169" s="213" t="s">
        <v>84</v>
      </c>
      <c r="AY169" s="132" t="s">
        <v>154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32" t="s">
        <v>82</v>
      </c>
      <c r="BK169" s="214">
        <f>ROUND(I169*H169,2)</f>
        <v>0</v>
      </c>
      <c r="BL169" s="132" t="s">
        <v>243</v>
      </c>
      <c r="BM169" s="213" t="s">
        <v>927</v>
      </c>
    </row>
    <row r="170" spans="2:51" s="216" customFormat="1" ht="12">
      <c r="B170" s="215"/>
      <c r="C170" s="235"/>
      <c r="D170" s="232" t="s">
        <v>162</v>
      </c>
      <c r="E170" s="233" t="s">
        <v>1</v>
      </c>
      <c r="F170" s="234" t="s">
        <v>921</v>
      </c>
      <c r="G170" s="235"/>
      <c r="H170" s="236">
        <v>1</v>
      </c>
      <c r="L170" s="215"/>
      <c r="M170" s="218"/>
      <c r="T170" s="219"/>
      <c r="AT170" s="217" t="s">
        <v>162</v>
      </c>
      <c r="AU170" s="217" t="s">
        <v>84</v>
      </c>
      <c r="AV170" s="216" t="s">
        <v>84</v>
      </c>
      <c r="AW170" s="216" t="s">
        <v>30</v>
      </c>
      <c r="AX170" s="216" t="s">
        <v>82</v>
      </c>
      <c r="AY170" s="217" t="s">
        <v>154</v>
      </c>
    </row>
    <row r="171" spans="2:65" s="123" customFormat="1" ht="16.5" customHeight="1">
      <c r="B171" s="71"/>
      <c r="C171" s="227" t="s">
        <v>323</v>
      </c>
      <c r="D171" s="227" t="s">
        <v>156</v>
      </c>
      <c r="E171" s="228" t="s">
        <v>928</v>
      </c>
      <c r="F171" s="229" t="s">
        <v>929</v>
      </c>
      <c r="G171" s="230" t="s">
        <v>224</v>
      </c>
      <c r="H171" s="231">
        <v>2</v>
      </c>
      <c r="I171" s="73"/>
      <c r="J171" s="73">
        <f aca="true" t="shared" si="20" ref="J171:J177">ROUND(I171*H171,2)</f>
        <v>0</v>
      </c>
      <c r="K171" s="74"/>
      <c r="L171" s="71"/>
      <c r="M171" s="209" t="s">
        <v>1</v>
      </c>
      <c r="N171" s="210" t="s">
        <v>39</v>
      </c>
      <c r="O171" s="211">
        <v>0.338</v>
      </c>
      <c r="P171" s="211">
        <f aca="true" t="shared" si="21" ref="P171:P177">O171*H171</f>
        <v>0.676</v>
      </c>
      <c r="Q171" s="211">
        <v>0</v>
      </c>
      <c r="R171" s="211">
        <f aca="true" t="shared" si="22" ref="R171:R177">Q171*H171</f>
        <v>0</v>
      </c>
      <c r="S171" s="211">
        <v>0</v>
      </c>
      <c r="T171" s="212">
        <f aca="true" t="shared" si="23" ref="T171:T177">S171*H171</f>
        <v>0</v>
      </c>
      <c r="AR171" s="213" t="s">
        <v>243</v>
      </c>
      <c r="AT171" s="213" t="s">
        <v>156</v>
      </c>
      <c r="AU171" s="213" t="s">
        <v>84</v>
      </c>
      <c r="AY171" s="132" t="s">
        <v>154</v>
      </c>
      <c r="BE171" s="214">
        <f aca="true" t="shared" si="24" ref="BE171:BE177">IF(N171="základní",J171,0)</f>
        <v>0</v>
      </c>
      <c r="BF171" s="214">
        <f aca="true" t="shared" si="25" ref="BF171:BF177">IF(N171="snížená",J171,0)</f>
        <v>0</v>
      </c>
      <c r="BG171" s="214">
        <f aca="true" t="shared" si="26" ref="BG171:BG177">IF(N171="zákl. přenesená",J171,0)</f>
        <v>0</v>
      </c>
      <c r="BH171" s="214">
        <f aca="true" t="shared" si="27" ref="BH171:BH177">IF(N171="sníž. přenesená",J171,0)</f>
        <v>0</v>
      </c>
      <c r="BI171" s="214">
        <f aca="true" t="shared" si="28" ref="BI171:BI177">IF(N171="nulová",J171,0)</f>
        <v>0</v>
      </c>
      <c r="BJ171" s="132" t="s">
        <v>82</v>
      </c>
      <c r="BK171" s="214">
        <f aca="true" t="shared" si="29" ref="BK171:BK177">ROUND(I171*H171,2)</f>
        <v>0</v>
      </c>
      <c r="BL171" s="132" t="s">
        <v>243</v>
      </c>
      <c r="BM171" s="213" t="s">
        <v>930</v>
      </c>
    </row>
    <row r="172" spans="2:65" s="123" customFormat="1" ht="21.75" customHeight="1">
      <c r="B172" s="71"/>
      <c r="C172" s="244" t="s">
        <v>330</v>
      </c>
      <c r="D172" s="244" t="s">
        <v>164</v>
      </c>
      <c r="E172" s="245" t="s">
        <v>931</v>
      </c>
      <c r="F172" s="246" t="s">
        <v>932</v>
      </c>
      <c r="G172" s="247" t="s">
        <v>224</v>
      </c>
      <c r="H172" s="248">
        <v>2</v>
      </c>
      <c r="I172" s="75"/>
      <c r="J172" s="75">
        <f t="shared" si="20"/>
        <v>0</v>
      </c>
      <c r="K172" s="76"/>
      <c r="L172" s="237"/>
      <c r="M172" s="238" t="s">
        <v>1</v>
      </c>
      <c r="N172" s="239" t="s">
        <v>39</v>
      </c>
      <c r="O172" s="211">
        <v>0</v>
      </c>
      <c r="P172" s="211">
        <f t="shared" si="21"/>
        <v>0</v>
      </c>
      <c r="Q172" s="211">
        <v>0.0004</v>
      </c>
      <c r="R172" s="211">
        <f t="shared" si="22"/>
        <v>0.0008</v>
      </c>
      <c r="S172" s="211">
        <v>0</v>
      </c>
      <c r="T172" s="212">
        <f t="shared" si="23"/>
        <v>0</v>
      </c>
      <c r="AR172" s="213" t="s">
        <v>330</v>
      </c>
      <c r="AT172" s="213" t="s">
        <v>164</v>
      </c>
      <c r="AU172" s="213" t="s">
        <v>84</v>
      </c>
      <c r="AY172" s="132" t="s">
        <v>154</v>
      </c>
      <c r="BE172" s="214">
        <f t="shared" si="24"/>
        <v>0</v>
      </c>
      <c r="BF172" s="214">
        <f t="shared" si="25"/>
        <v>0</v>
      </c>
      <c r="BG172" s="214">
        <f t="shared" si="26"/>
        <v>0</v>
      </c>
      <c r="BH172" s="214">
        <f t="shared" si="27"/>
        <v>0</v>
      </c>
      <c r="BI172" s="214">
        <f t="shared" si="28"/>
        <v>0</v>
      </c>
      <c r="BJ172" s="132" t="s">
        <v>82</v>
      </c>
      <c r="BK172" s="214">
        <f t="shared" si="29"/>
        <v>0</v>
      </c>
      <c r="BL172" s="132" t="s">
        <v>243</v>
      </c>
      <c r="BM172" s="213" t="s">
        <v>933</v>
      </c>
    </row>
    <row r="173" spans="2:65" s="123" customFormat="1" ht="21.75" customHeight="1">
      <c r="B173" s="71"/>
      <c r="C173" s="227" t="s">
        <v>334</v>
      </c>
      <c r="D173" s="227" t="s">
        <v>156</v>
      </c>
      <c r="E173" s="228" t="s">
        <v>934</v>
      </c>
      <c r="F173" s="229" t="s">
        <v>935</v>
      </c>
      <c r="G173" s="230" t="s">
        <v>224</v>
      </c>
      <c r="H173" s="231">
        <v>1</v>
      </c>
      <c r="I173" s="73"/>
      <c r="J173" s="73">
        <f t="shared" si="20"/>
        <v>0</v>
      </c>
      <c r="K173" s="74"/>
      <c r="L173" s="71"/>
      <c r="M173" s="209" t="s">
        <v>1</v>
      </c>
      <c r="N173" s="210" t="s">
        <v>39</v>
      </c>
      <c r="O173" s="211">
        <v>0.423</v>
      </c>
      <c r="P173" s="211">
        <f t="shared" si="21"/>
        <v>0.423</v>
      </c>
      <c r="Q173" s="211">
        <v>0</v>
      </c>
      <c r="R173" s="211">
        <f t="shared" si="22"/>
        <v>0</v>
      </c>
      <c r="S173" s="211">
        <v>0</v>
      </c>
      <c r="T173" s="212">
        <f t="shared" si="23"/>
        <v>0</v>
      </c>
      <c r="AR173" s="213" t="s">
        <v>243</v>
      </c>
      <c r="AT173" s="213" t="s">
        <v>156</v>
      </c>
      <c r="AU173" s="213" t="s">
        <v>84</v>
      </c>
      <c r="AY173" s="132" t="s">
        <v>154</v>
      </c>
      <c r="BE173" s="214">
        <f t="shared" si="24"/>
        <v>0</v>
      </c>
      <c r="BF173" s="214">
        <f t="shared" si="25"/>
        <v>0</v>
      </c>
      <c r="BG173" s="214">
        <f t="shared" si="26"/>
        <v>0</v>
      </c>
      <c r="BH173" s="214">
        <f t="shared" si="27"/>
        <v>0</v>
      </c>
      <c r="BI173" s="214">
        <f t="shared" si="28"/>
        <v>0</v>
      </c>
      <c r="BJ173" s="132" t="s">
        <v>82</v>
      </c>
      <c r="BK173" s="214">
        <f t="shared" si="29"/>
        <v>0</v>
      </c>
      <c r="BL173" s="132" t="s">
        <v>243</v>
      </c>
      <c r="BM173" s="213" t="s">
        <v>936</v>
      </c>
    </row>
    <row r="174" spans="2:65" s="123" customFormat="1" ht="21.75" customHeight="1">
      <c r="B174" s="71"/>
      <c r="C174" s="244" t="s">
        <v>338</v>
      </c>
      <c r="D174" s="244" t="s">
        <v>164</v>
      </c>
      <c r="E174" s="245" t="s">
        <v>937</v>
      </c>
      <c r="F174" s="246" t="s">
        <v>938</v>
      </c>
      <c r="G174" s="247" t="s">
        <v>224</v>
      </c>
      <c r="H174" s="248">
        <v>1</v>
      </c>
      <c r="I174" s="75"/>
      <c r="J174" s="75">
        <f t="shared" si="20"/>
        <v>0</v>
      </c>
      <c r="K174" s="76"/>
      <c r="L174" s="237"/>
      <c r="M174" s="238" t="s">
        <v>1</v>
      </c>
      <c r="N174" s="239" t="s">
        <v>39</v>
      </c>
      <c r="O174" s="211">
        <v>0</v>
      </c>
      <c r="P174" s="211">
        <f t="shared" si="21"/>
        <v>0</v>
      </c>
      <c r="Q174" s="211">
        <v>0.0006</v>
      </c>
      <c r="R174" s="211">
        <f t="shared" si="22"/>
        <v>0.0006</v>
      </c>
      <c r="S174" s="211">
        <v>0</v>
      </c>
      <c r="T174" s="212">
        <f t="shared" si="23"/>
        <v>0</v>
      </c>
      <c r="AR174" s="213" t="s">
        <v>330</v>
      </c>
      <c r="AT174" s="213" t="s">
        <v>164</v>
      </c>
      <c r="AU174" s="213" t="s">
        <v>84</v>
      </c>
      <c r="AY174" s="132" t="s">
        <v>154</v>
      </c>
      <c r="BE174" s="214">
        <f t="shared" si="24"/>
        <v>0</v>
      </c>
      <c r="BF174" s="214">
        <f t="shared" si="25"/>
        <v>0</v>
      </c>
      <c r="BG174" s="214">
        <f t="shared" si="26"/>
        <v>0</v>
      </c>
      <c r="BH174" s="214">
        <f t="shared" si="27"/>
        <v>0</v>
      </c>
      <c r="BI174" s="214">
        <f t="shared" si="28"/>
        <v>0</v>
      </c>
      <c r="BJ174" s="132" t="s">
        <v>82</v>
      </c>
      <c r="BK174" s="214">
        <f t="shared" si="29"/>
        <v>0</v>
      </c>
      <c r="BL174" s="132" t="s">
        <v>243</v>
      </c>
      <c r="BM174" s="213" t="s">
        <v>939</v>
      </c>
    </row>
    <row r="175" spans="2:65" s="123" customFormat="1" ht="37.9" customHeight="1">
      <c r="B175" s="71"/>
      <c r="C175" s="227" t="s">
        <v>342</v>
      </c>
      <c r="D175" s="227" t="s">
        <v>156</v>
      </c>
      <c r="E175" s="228" t="s">
        <v>940</v>
      </c>
      <c r="F175" s="229" t="s">
        <v>941</v>
      </c>
      <c r="G175" s="230" t="s">
        <v>320</v>
      </c>
      <c r="H175" s="231">
        <v>4</v>
      </c>
      <c r="I175" s="73"/>
      <c r="J175" s="73">
        <f t="shared" si="20"/>
        <v>0</v>
      </c>
      <c r="K175" s="74"/>
      <c r="L175" s="71"/>
      <c r="M175" s="209" t="s">
        <v>1</v>
      </c>
      <c r="N175" s="210" t="s">
        <v>39</v>
      </c>
      <c r="O175" s="211">
        <v>0.434</v>
      </c>
      <c r="P175" s="211">
        <f t="shared" si="21"/>
        <v>1.736</v>
      </c>
      <c r="Q175" s="211">
        <v>0.00167</v>
      </c>
      <c r="R175" s="211">
        <f t="shared" si="22"/>
        <v>0.00668</v>
      </c>
      <c r="S175" s="211">
        <v>0</v>
      </c>
      <c r="T175" s="212">
        <f t="shared" si="23"/>
        <v>0</v>
      </c>
      <c r="AR175" s="213" t="s">
        <v>243</v>
      </c>
      <c r="AT175" s="213" t="s">
        <v>156</v>
      </c>
      <c r="AU175" s="213" t="s">
        <v>84</v>
      </c>
      <c r="AY175" s="132" t="s">
        <v>154</v>
      </c>
      <c r="BE175" s="214">
        <f t="shared" si="24"/>
        <v>0</v>
      </c>
      <c r="BF175" s="214">
        <f t="shared" si="25"/>
        <v>0</v>
      </c>
      <c r="BG175" s="214">
        <f t="shared" si="26"/>
        <v>0</v>
      </c>
      <c r="BH175" s="214">
        <f t="shared" si="27"/>
        <v>0</v>
      </c>
      <c r="BI175" s="214">
        <f t="shared" si="28"/>
        <v>0</v>
      </c>
      <c r="BJ175" s="132" t="s">
        <v>82</v>
      </c>
      <c r="BK175" s="214">
        <f t="shared" si="29"/>
        <v>0</v>
      </c>
      <c r="BL175" s="132" t="s">
        <v>243</v>
      </c>
      <c r="BM175" s="213" t="s">
        <v>942</v>
      </c>
    </row>
    <row r="176" spans="2:65" s="123" customFormat="1" ht="37.9" customHeight="1">
      <c r="B176" s="71"/>
      <c r="C176" s="227" t="s">
        <v>346</v>
      </c>
      <c r="D176" s="227" t="s">
        <v>156</v>
      </c>
      <c r="E176" s="228" t="s">
        <v>943</v>
      </c>
      <c r="F176" s="229" t="s">
        <v>944</v>
      </c>
      <c r="G176" s="230" t="s">
        <v>320</v>
      </c>
      <c r="H176" s="231">
        <v>5.5</v>
      </c>
      <c r="I176" s="73"/>
      <c r="J176" s="73">
        <f t="shared" si="20"/>
        <v>0</v>
      </c>
      <c r="K176" s="74"/>
      <c r="L176" s="71"/>
      <c r="M176" s="209" t="s">
        <v>1</v>
      </c>
      <c r="N176" s="210" t="s">
        <v>39</v>
      </c>
      <c r="O176" s="211">
        <v>0.523</v>
      </c>
      <c r="P176" s="211">
        <f t="shared" si="21"/>
        <v>2.8765</v>
      </c>
      <c r="Q176" s="211">
        <v>0.00344</v>
      </c>
      <c r="R176" s="211">
        <f t="shared" si="22"/>
        <v>0.01892</v>
      </c>
      <c r="S176" s="211">
        <v>0</v>
      </c>
      <c r="T176" s="212">
        <f t="shared" si="23"/>
        <v>0</v>
      </c>
      <c r="AR176" s="213" t="s">
        <v>243</v>
      </c>
      <c r="AT176" s="213" t="s">
        <v>156</v>
      </c>
      <c r="AU176" s="213" t="s">
        <v>84</v>
      </c>
      <c r="AY176" s="132" t="s">
        <v>154</v>
      </c>
      <c r="BE176" s="214">
        <f t="shared" si="24"/>
        <v>0</v>
      </c>
      <c r="BF176" s="214">
        <f t="shared" si="25"/>
        <v>0</v>
      </c>
      <c r="BG176" s="214">
        <f t="shared" si="26"/>
        <v>0</v>
      </c>
      <c r="BH176" s="214">
        <f t="shared" si="27"/>
        <v>0</v>
      </c>
      <c r="BI176" s="214">
        <f t="shared" si="28"/>
        <v>0</v>
      </c>
      <c r="BJ176" s="132" t="s">
        <v>82</v>
      </c>
      <c r="BK176" s="214">
        <f t="shared" si="29"/>
        <v>0</v>
      </c>
      <c r="BL176" s="132" t="s">
        <v>243</v>
      </c>
      <c r="BM176" s="213" t="s">
        <v>945</v>
      </c>
    </row>
    <row r="177" spans="2:65" s="123" customFormat="1" ht="24.2" customHeight="1">
      <c r="B177" s="71"/>
      <c r="C177" s="227" t="s">
        <v>352</v>
      </c>
      <c r="D177" s="227" t="s">
        <v>156</v>
      </c>
      <c r="E177" s="228" t="s">
        <v>946</v>
      </c>
      <c r="F177" s="229" t="s">
        <v>947</v>
      </c>
      <c r="G177" s="230" t="s">
        <v>167</v>
      </c>
      <c r="H177" s="231">
        <v>0.032</v>
      </c>
      <c r="I177" s="73"/>
      <c r="J177" s="73">
        <f t="shared" si="20"/>
        <v>0</v>
      </c>
      <c r="K177" s="74"/>
      <c r="L177" s="71"/>
      <c r="M177" s="209" t="s">
        <v>1</v>
      </c>
      <c r="N177" s="210" t="s">
        <v>39</v>
      </c>
      <c r="O177" s="211">
        <v>8.49</v>
      </c>
      <c r="P177" s="211">
        <f t="shared" si="21"/>
        <v>0.27168000000000003</v>
      </c>
      <c r="Q177" s="211">
        <v>0</v>
      </c>
      <c r="R177" s="211">
        <f t="shared" si="22"/>
        <v>0</v>
      </c>
      <c r="S177" s="211">
        <v>0</v>
      </c>
      <c r="T177" s="212">
        <f t="shared" si="23"/>
        <v>0</v>
      </c>
      <c r="AR177" s="213" t="s">
        <v>243</v>
      </c>
      <c r="AT177" s="213" t="s">
        <v>156</v>
      </c>
      <c r="AU177" s="213" t="s">
        <v>84</v>
      </c>
      <c r="AY177" s="132" t="s">
        <v>154</v>
      </c>
      <c r="BE177" s="214">
        <f t="shared" si="24"/>
        <v>0</v>
      </c>
      <c r="BF177" s="214">
        <f t="shared" si="25"/>
        <v>0</v>
      </c>
      <c r="BG177" s="214">
        <f t="shared" si="26"/>
        <v>0</v>
      </c>
      <c r="BH177" s="214">
        <f t="shared" si="27"/>
        <v>0</v>
      </c>
      <c r="BI177" s="214">
        <f t="shared" si="28"/>
        <v>0</v>
      </c>
      <c r="BJ177" s="132" t="s">
        <v>82</v>
      </c>
      <c r="BK177" s="214">
        <f t="shared" si="29"/>
        <v>0</v>
      </c>
      <c r="BL177" s="132" t="s">
        <v>243</v>
      </c>
      <c r="BM177" s="213" t="s">
        <v>948</v>
      </c>
    </row>
    <row r="178" spans="2:63" s="198" customFormat="1" ht="22.9" customHeight="1">
      <c r="B178" s="197"/>
      <c r="C178" s="225"/>
      <c r="D178" s="223" t="s">
        <v>73</v>
      </c>
      <c r="E178" s="226" t="s">
        <v>484</v>
      </c>
      <c r="F178" s="226" t="s">
        <v>485</v>
      </c>
      <c r="G178" s="225"/>
      <c r="H178" s="225"/>
      <c r="J178" s="208">
        <f>BK178</f>
        <v>0</v>
      </c>
      <c r="L178" s="197"/>
      <c r="M178" s="202"/>
      <c r="P178" s="203">
        <f>SUM(P179:P183)</f>
        <v>0.193072</v>
      </c>
      <c r="R178" s="203">
        <f>SUM(R179:R183)</f>
        <v>0.0037216</v>
      </c>
      <c r="T178" s="204">
        <f>SUM(T179:T183)</f>
        <v>0</v>
      </c>
      <c r="AR178" s="199" t="s">
        <v>84</v>
      </c>
      <c r="AT178" s="205" t="s">
        <v>73</v>
      </c>
      <c r="AU178" s="205" t="s">
        <v>82</v>
      </c>
      <c r="AY178" s="199" t="s">
        <v>154</v>
      </c>
      <c r="BK178" s="206">
        <f>SUM(BK179:BK183)</f>
        <v>0</v>
      </c>
    </row>
    <row r="179" spans="2:65" s="123" customFormat="1" ht="24.2" customHeight="1">
      <c r="B179" s="71"/>
      <c r="C179" s="227" t="s">
        <v>356</v>
      </c>
      <c r="D179" s="227" t="s">
        <v>156</v>
      </c>
      <c r="E179" s="228" t="s">
        <v>949</v>
      </c>
      <c r="F179" s="229" t="s">
        <v>950</v>
      </c>
      <c r="G179" s="230" t="s">
        <v>175</v>
      </c>
      <c r="H179" s="231">
        <v>0.32</v>
      </c>
      <c r="I179" s="73"/>
      <c r="J179" s="73">
        <f>ROUND(I179*H179,2)</f>
        <v>0</v>
      </c>
      <c r="K179" s="74"/>
      <c r="L179" s="71"/>
      <c r="M179" s="209" t="s">
        <v>1</v>
      </c>
      <c r="N179" s="210" t="s">
        <v>39</v>
      </c>
      <c r="O179" s="211">
        <v>0.584</v>
      </c>
      <c r="P179" s="211">
        <f>O179*H179</f>
        <v>0.18688</v>
      </c>
      <c r="Q179" s="211">
        <v>0.00063</v>
      </c>
      <c r="R179" s="211">
        <f>Q179*H179</f>
        <v>0.00020160000000000002</v>
      </c>
      <c r="S179" s="211">
        <v>0</v>
      </c>
      <c r="T179" s="212">
        <f>S179*H179</f>
        <v>0</v>
      </c>
      <c r="AR179" s="213" t="s">
        <v>243</v>
      </c>
      <c r="AT179" s="213" t="s">
        <v>156</v>
      </c>
      <c r="AU179" s="213" t="s">
        <v>84</v>
      </c>
      <c r="AY179" s="132" t="s">
        <v>154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32" t="s">
        <v>82</v>
      </c>
      <c r="BK179" s="214">
        <f>ROUND(I179*H179,2)</f>
        <v>0</v>
      </c>
      <c r="BL179" s="132" t="s">
        <v>243</v>
      </c>
      <c r="BM179" s="213" t="s">
        <v>951</v>
      </c>
    </row>
    <row r="180" spans="2:51" s="216" customFormat="1" ht="12">
      <c r="B180" s="215"/>
      <c r="C180" s="235"/>
      <c r="D180" s="232" t="s">
        <v>162</v>
      </c>
      <c r="E180" s="233" t="s">
        <v>1</v>
      </c>
      <c r="F180" s="234" t="s">
        <v>952</v>
      </c>
      <c r="G180" s="235"/>
      <c r="H180" s="236">
        <v>0.32</v>
      </c>
      <c r="L180" s="215"/>
      <c r="M180" s="218"/>
      <c r="T180" s="219"/>
      <c r="AT180" s="217" t="s">
        <v>162</v>
      </c>
      <c r="AU180" s="217" t="s">
        <v>84</v>
      </c>
      <c r="AV180" s="216" t="s">
        <v>84</v>
      </c>
      <c r="AW180" s="216" t="s">
        <v>30</v>
      </c>
      <c r="AX180" s="216" t="s">
        <v>82</v>
      </c>
      <c r="AY180" s="217" t="s">
        <v>154</v>
      </c>
    </row>
    <row r="181" spans="2:65" s="123" customFormat="1" ht="24.2" customHeight="1">
      <c r="B181" s="71"/>
      <c r="C181" s="244" t="s">
        <v>362</v>
      </c>
      <c r="D181" s="244" t="s">
        <v>164</v>
      </c>
      <c r="E181" s="245" t="s">
        <v>953</v>
      </c>
      <c r="F181" s="246" t="s">
        <v>954</v>
      </c>
      <c r="G181" s="247" t="s">
        <v>175</v>
      </c>
      <c r="H181" s="248">
        <v>0.352</v>
      </c>
      <c r="I181" s="75"/>
      <c r="J181" s="75">
        <f>ROUND(I181*H181,2)</f>
        <v>0</v>
      </c>
      <c r="K181" s="76"/>
      <c r="L181" s="237"/>
      <c r="M181" s="238" t="s">
        <v>1</v>
      </c>
      <c r="N181" s="239" t="s">
        <v>39</v>
      </c>
      <c r="O181" s="211">
        <v>0</v>
      </c>
      <c r="P181" s="211">
        <f>O181*H181</f>
        <v>0</v>
      </c>
      <c r="Q181" s="211">
        <v>0.01</v>
      </c>
      <c r="R181" s="211">
        <f>Q181*H181</f>
        <v>0.0035199999999999997</v>
      </c>
      <c r="S181" s="211">
        <v>0</v>
      </c>
      <c r="T181" s="212">
        <f>S181*H181</f>
        <v>0</v>
      </c>
      <c r="AR181" s="213" t="s">
        <v>330</v>
      </c>
      <c r="AT181" s="213" t="s">
        <v>164</v>
      </c>
      <c r="AU181" s="213" t="s">
        <v>84</v>
      </c>
      <c r="AY181" s="132" t="s">
        <v>154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32" t="s">
        <v>82</v>
      </c>
      <c r="BK181" s="214">
        <f>ROUND(I181*H181,2)</f>
        <v>0</v>
      </c>
      <c r="BL181" s="132" t="s">
        <v>243</v>
      </c>
      <c r="BM181" s="213" t="s">
        <v>955</v>
      </c>
    </row>
    <row r="182" spans="2:51" s="216" customFormat="1" ht="12">
      <c r="B182" s="215"/>
      <c r="C182" s="235"/>
      <c r="D182" s="232" t="s">
        <v>162</v>
      </c>
      <c r="E182" s="235"/>
      <c r="F182" s="234" t="s">
        <v>956</v>
      </c>
      <c r="G182" s="235"/>
      <c r="H182" s="236">
        <v>0.352</v>
      </c>
      <c r="L182" s="215"/>
      <c r="M182" s="218"/>
      <c r="T182" s="219"/>
      <c r="AT182" s="217" t="s">
        <v>162</v>
      </c>
      <c r="AU182" s="217" t="s">
        <v>84</v>
      </c>
      <c r="AV182" s="216" t="s">
        <v>84</v>
      </c>
      <c r="AW182" s="216" t="s">
        <v>3</v>
      </c>
      <c r="AX182" s="216" t="s">
        <v>82</v>
      </c>
      <c r="AY182" s="217" t="s">
        <v>154</v>
      </c>
    </row>
    <row r="183" spans="2:65" s="123" customFormat="1" ht="24.2" customHeight="1">
      <c r="B183" s="71"/>
      <c r="C183" s="227" t="s">
        <v>367</v>
      </c>
      <c r="D183" s="227" t="s">
        <v>156</v>
      </c>
      <c r="E183" s="228" t="s">
        <v>506</v>
      </c>
      <c r="F183" s="229" t="s">
        <v>507</v>
      </c>
      <c r="G183" s="230" t="s">
        <v>167</v>
      </c>
      <c r="H183" s="231">
        <v>0.004</v>
      </c>
      <c r="I183" s="73"/>
      <c r="J183" s="73">
        <f>ROUND(I183*H183,2)</f>
        <v>0</v>
      </c>
      <c r="K183" s="74"/>
      <c r="L183" s="71"/>
      <c r="M183" s="240" t="s">
        <v>1</v>
      </c>
      <c r="N183" s="241" t="s">
        <v>39</v>
      </c>
      <c r="O183" s="242">
        <v>1.548</v>
      </c>
      <c r="P183" s="242">
        <f>O183*H183</f>
        <v>0.0061920000000000005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13" t="s">
        <v>243</v>
      </c>
      <c r="AT183" s="213" t="s">
        <v>156</v>
      </c>
      <c r="AU183" s="213" t="s">
        <v>84</v>
      </c>
      <c r="AY183" s="132" t="s">
        <v>154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32" t="s">
        <v>82</v>
      </c>
      <c r="BK183" s="214">
        <f>ROUND(I183*H183,2)</f>
        <v>0</v>
      </c>
      <c r="BL183" s="132" t="s">
        <v>243</v>
      </c>
      <c r="BM183" s="213" t="s">
        <v>957</v>
      </c>
    </row>
    <row r="184" spans="2:12" s="123" customFormat="1" ht="6.95" customHeight="1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71"/>
    </row>
  </sheetData>
  <sheetProtection algorithmName="SHA-512" hashValue="eJ7uOHeO0ZsqIhB9GIWP+jLjZPi28A+aCJG1PmveP1K6mGjnTw/tuBX5ZO92SYkWhExlmnDGnF/g9n4WHgx7hw==" saltValue="0wxw757m6cHNvtwyVjPHRQ==" spinCount="100000" sheet="1" objects="1" scenarios="1"/>
  <autoFilter ref="C124:K18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7"/>
  <sheetViews>
    <sheetView showGridLines="0" workbookViewId="0" topLeftCell="A104">
      <selection activeCell="L125" sqref="L125"/>
    </sheetView>
  </sheetViews>
  <sheetFormatPr defaultColWidth="9.140625" defaultRowHeight="12"/>
  <cols>
    <col min="1" max="1" width="8.28125" style="111" customWidth="1"/>
    <col min="2" max="2" width="1.1484375" style="111" customWidth="1"/>
    <col min="3" max="3" width="4.140625" style="111" customWidth="1"/>
    <col min="4" max="4" width="4.28125" style="111" customWidth="1"/>
    <col min="5" max="5" width="17.140625" style="111" customWidth="1"/>
    <col min="6" max="6" width="50.8515625" style="111" customWidth="1"/>
    <col min="7" max="7" width="7.421875" style="111" customWidth="1"/>
    <col min="8" max="8" width="14.00390625" style="111" customWidth="1"/>
    <col min="9" max="9" width="15.8515625" style="111" customWidth="1"/>
    <col min="10" max="10" width="22.28125" style="111" customWidth="1"/>
    <col min="11" max="11" width="22.28125" style="111" hidden="1" customWidth="1"/>
    <col min="12" max="12" width="9.28125" style="111" customWidth="1"/>
    <col min="13" max="13" width="10.8515625" style="111" hidden="1" customWidth="1"/>
    <col min="14" max="14" width="9.28125" style="111" hidden="1" customWidth="1"/>
    <col min="15" max="20" width="14.140625" style="111" hidden="1" customWidth="1"/>
    <col min="21" max="21" width="16.28125" style="111" hidden="1" customWidth="1"/>
    <col min="22" max="22" width="12.28125" style="111" customWidth="1"/>
    <col min="23" max="23" width="16.28125" style="111" customWidth="1"/>
    <col min="24" max="24" width="12.28125" style="111" customWidth="1"/>
    <col min="25" max="25" width="15.00390625" style="111" customWidth="1"/>
    <col min="26" max="26" width="11.00390625" style="111" customWidth="1"/>
    <col min="27" max="27" width="15.00390625" style="111" customWidth="1"/>
    <col min="28" max="28" width="16.28125" style="111" customWidth="1"/>
    <col min="29" max="29" width="11.00390625" style="111" customWidth="1"/>
    <col min="30" max="30" width="15.00390625" style="111" customWidth="1"/>
    <col min="31" max="31" width="16.28125" style="111" customWidth="1"/>
    <col min="32" max="43" width="9.28125" style="111" customWidth="1"/>
    <col min="44" max="65" width="9.28125" style="111" hidden="1" customWidth="1"/>
    <col min="66" max="16384" width="9.28125" style="111" customWidth="1"/>
  </cols>
  <sheetData>
    <row r="1" ht="12"/>
    <row r="2" spans="12:46" ht="36.95" customHeight="1">
      <c r="L2" s="141" t="s">
        <v>5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AT2" s="132" t="s">
        <v>92</v>
      </c>
    </row>
    <row r="3" spans="2:46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4"/>
      <c r="AT3" s="132" t="s">
        <v>84</v>
      </c>
    </row>
    <row r="4" spans="2:46" ht="24.95" customHeight="1">
      <c r="B4" s="114"/>
      <c r="D4" s="115" t="s">
        <v>97</v>
      </c>
      <c r="L4" s="114"/>
      <c r="M4" s="142" t="s">
        <v>10</v>
      </c>
      <c r="AT4" s="132" t="s">
        <v>3</v>
      </c>
    </row>
    <row r="5" spans="2:12" ht="6.95" customHeight="1">
      <c r="B5" s="114"/>
      <c r="L5" s="114"/>
    </row>
    <row r="6" spans="2:12" ht="12" customHeight="1">
      <c r="B6" s="114"/>
      <c r="D6" s="121" t="s">
        <v>14</v>
      </c>
      <c r="L6" s="114"/>
    </row>
    <row r="7" spans="2:12" ht="39.75" customHeight="1">
      <c r="B7" s="114"/>
      <c r="E7" s="143" t="str">
        <f>'Rekapitulace stavby'!K6</f>
        <v>STAVEBNÍ ÚPRAVY SOCIÁLNÍHO ZÁZEMÍ A ZÁZEMÍ ZAMĚSTNANCŮ V 1.PP OBJEKTU MŠ NA PĚŠINĚ 331, DĚČÍN IX</v>
      </c>
      <c r="F7" s="144"/>
      <c r="G7" s="144"/>
      <c r="H7" s="144"/>
      <c r="L7" s="114"/>
    </row>
    <row r="8" spans="2:12" s="123" customFormat="1" ht="12" customHeight="1">
      <c r="B8" s="71"/>
      <c r="D8" s="121" t="s">
        <v>105</v>
      </c>
      <c r="L8" s="71"/>
    </row>
    <row r="9" spans="2:12" s="123" customFormat="1" ht="16.5" customHeight="1">
      <c r="B9" s="71"/>
      <c r="E9" s="145" t="s">
        <v>958</v>
      </c>
      <c r="F9" s="146"/>
      <c r="G9" s="146"/>
      <c r="H9" s="146"/>
      <c r="L9" s="71"/>
    </row>
    <row r="10" spans="2:12" s="123" customFormat="1" ht="12">
      <c r="B10" s="71"/>
      <c r="L10" s="71"/>
    </row>
    <row r="11" spans="2:12" s="123" customFormat="1" ht="12" customHeight="1">
      <c r="B11" s="71"/>
      <c r="D11" s="121" t="s">
        <v>16</v>
      </c>
      <c r="F11" s="147" t="s">
        <v>1</v>
      </c>
      <c r="I11" s="121" t="s">
        <v>17</v>
      </c>
      <c r="J11" s="147" t="s">
        <v>1</v>
      </c>
      <c r="L11" s="71"/>
    </row>
    <row r="12" spans="2:12" s="123" customFormat="1" ht="12" customHeight="1">
      <c r="B12" s="71"/>
      <c r="D12" s="121" t="s">
        <v>18</v>
      </c>
      <c r="F12" s="147" t="s">
        <v>19</v>
      </c>
      <c r="I12" s="121" t="s">
        <v>20</v>
      </c>
      <c r="J12" s="122" t="str">
        <f>'Rekapitulace stavby'!AN8</f>
        <v>3. 11. 2023</v>
      </c>
      <c r="L12" s="71"/>
    </row>
    <row r="13" spans="2:12" s="123" customFormat="1" ht="10.9" customHeight="1">
      <c r="B13" s="71"/>
      <c r="L13" s="71"/>
    </row>
    <row r="14" spans="2:12" s="123" customFormat="1" ht="12" customHeight="1">
      <c r="B14" s="71"/>
      <c r="D14" s="121" t="s">
        <v>22</v>
      </c>
      <c r="I14" s="121" t="s">
        <v>23</v>
      </c>
      <c r="J14" s="147" t="s">
        <v>1</v>
      </c>
      <c r="L14" s="71"/>
    </row>
    <row r="15" spans="2:12" s="123" customFormat="1" ht="18" customHeight="1">
      <c r="B15" s="71"/>
      <c r="E15" s="147" t="s">
        <v>24</v>
      </c>
      <c r="I15" s="121" t="s">
        <v>25</v>
      </c>
      <c r="J15" s="147" t="s">
        <v>1</v>
      </c>
      <c r="L15" s="71"/>
    </row>
    <row r="16" spans="2:12" s="123" customFormat="1" ht="6.95" customHeight="1">
      <c r="B16" s="71"/>
      <c r="L16" s="71"/>
    </row>
    <row r="17" spans="2:12" s="123" customFormat="1" ht="12" customHeight="1">
      <c r="B17" s="71"/>
      <c r="D17" s="121" t="s">
        <v>26</v>
      </c>
      <c r="I17" s="121" t="s">
        <v>23</v>
      </c>
      <c r="J17" s="147" t="str">
        <f>'Rekapitulace stavby'!AN13</f>
        <v/>
      </c>
      <c r="L17" s="71"/>
    </row>
    <row r="18" spans="2:12" s="123" customFormat="1" ht="18" customHeight="1">
      <c r="B18" s="71"/>
      <c r="E18" s="148" t="str">
        <f>'Rekapitulace stavby'!E14</f>
        <v xml:space="preserve"> </v>
      </c>
      <c r="F18" s="148"/>
      <c r="G18" s="148"/>
      <c r="H18" s="148"/>
      <c r="I18" s="121" t="s">
        <v>25</v>
      </c>
      <c r="J18" s="147" t="str">
        <f>'Rekapitulace stavby'!AN14</f>
        <v/>
      </c>
      <c r="L18" s="71"/>
    </row>
    <row r="19" spans="2:12" s="123" customFormat="1" ht="6.95" customHeight="1">
      <c r="B19" s="71"/>
      <c r="L19" s="71"/>
    </row>
    <row r="20" spans="2:12" s="123" customFormat="1" ht="12" customHeight="1">
      <c r="B20" s="71"/>
      <c r="D20" s="121" t="s">
        <v>28</v>
      </c>
      <c r="I20" s="121" t="s">
        <v>23</v>
      </c>
      <c r="J20" s="147" t="s">
        <v>1</v>
      </c>
      <c r="L20" s="71"/>
    </row>
    <row r="21" spans="2:12" s="123" customFormat="1" ht="18" customHeight="1">
      <c r="B21" s="71"/>
      <c r="E21" s="147" t="s">
        <v>29</v>
      </c>
      <c r="I21" s="121" t="s">
        <v>25</v>
      </c>
      <c r="J21" s="147" t="s">
        <v>1</v>
      </c>
      <c r="L21" s="71"/>
    </row>
    <row r="22" spans="2:12" s="123" customFormat="1" ht="6.95" customHeight="1">
      <c r="B22" s="71"/>
      <c r="L22" s="71"/>
    </row>
    <row r="23" spans="2:12" s="123" customFormat="1" ht="12" customHeight="1">
      <c r="B23" s="71"/>
      <c r="D23" s="121" t="s">
        <v>31</v>
      </c>
      <c r="I23" s="121" t="s">
        <v>23</v>
      </c>
      <c r="J23" s="147" t="s">
        <v>1</v>
      </c>
      <c r="L23" s="71"/>
    </row>
    <row r="24" spans="2:12" s="123" customFormat="1" ht="18" customHeight="1">
      <c r="B24" s="71"/>
      <c r="E24" s="147" t="s">
        <v>32</v>
      </c>
      <c r="I24" s="121" t="s">
        <v>25</v>
      </c>
      <c r="J24" s="147" t="s">
        <v>1</v>
      </c>
      <c r="L24" s="71"/>
    </row>
    <row r="25" spans="2:12" s="123" customFormat="1" ht="6.95" customHeight="1">
      <c r="B25" s="71"/>
      <c r="L25" s="71"/>
    </row>
    <row r="26" spans="2:12" s="123" customFormat="1" ht="12" customHeight="1">
      <c r="B26" s="71"/>
      <c r="D26" s="121" t="s">
        <v>33</v>
      </c>
      <c r="L26" s="71"/>
    </row>
    <row r="27" spans="2:12" s="150" customFormat="1" ht="16.5" customHeight="1">
      <c r="B27" s="149"/>
      <c r="E27" s="117" t="s">
        <v>1</v>
      </c>
      <c r="F27" s="117"/>
      <c r="G27" s="117"/>
      <c r="H27" s="117"/>
      <c r="L27" s="149"/>
    </row>
    <row r="28" spans="2:12" s="123" customFormat="1" ht="6.95" customHeight="1">
      <c r="B28" s="71"/>
      <c r="L28" s="71"/>
    </row>
    <row r="29" spans="2:12" s="123" customFormat="1" ht="6.95" customHeight="1">
      <c r="B29" s="71"/>
      <c r="D29" s="151"/>
      <c r="E29" s="151"/>
      <c r="F29" s="151"/>
      <c r="G29" s="151"/>
      <c r="H29" s="151"/>
      <c r="I29" s="151"/>
      <c r="J29" s="151"/>
      <c r="K29" s="151"/>
      <c r="L29" s="71"/>
    </row>
    <row r="30" spans="2:12" s="123" customFormat="1" ht="25.35" customHeight="1">
      <c r="B30" s="71"/>
      <c r="D30" s="152" t="s">
        <v>34</v>
      </c>
      <c r="J30" s="153">
        <f>ROUND(J119,2)</f>
        <v>0</v>
      </c>
      <c r="L30" s="71"/>
    </row>
    <row r="31" spans="2:12" s="123" customFormat="1" ht="6.95" customHeight="1">
      <c r="B31" s="71"/>
      <c r="D31" s="151"/>
      <c r="E31" s="151"/>
      <c r="F31" s="151"/>
      <c r="G31" s="151"/>
      <c r="H31" s="151"/>
      <c r="I31" s="151"/>
      <c r="J31" s="151"/>
      <c r="K31" s="151"/>
      <c r="L31" s="71"/>
    </row>
    <row r="32" spans="2:12" s="123" customFormat="1" ht="14.45" customHeight="1">
      <c r="B32" s="71"/>
      <c r="F32" s="154" t="s">
        <v>36</v>
      </c>
      <c r="I32" s="154" t="s">
        <v>35</v>
      </c>
      <c r="J32" s="154" t="s">
        <v>37</v>
      </c>
      <c r="L32" s="71"/>
    </row>
    <row r="33" spans="2:12" s="123" customFormat="1" ht="14.45" customHeight="1">
      <c r="B33" s="71"/>
      <c r="D33" s="155" t="s">
        <v>38</v>
      </c>
      <c r="E33" s="121" t="s">
        <v>39</v>
      </c>
      <c r="F33" s="156">
        <f>ROUND((SUM(BE119:BE126)),2)</f>
        <v>0</v>
      </c>
      <c r="I33" s="157">
        <v>0.21</v>
      </c>
      <c r="J33" s="156">
        <f>ROUND(((SUM(BE119:BE126))*I33),2)</f>
        <v>0</v>
      </c>
      <c r="L33" s="71"/>
    </row>
    <row r="34" spans="2:12" s="123" customFormat="1" ht="14.45" customHeight="1">
      <c r="B34" s="71"/>
      <c r="E34" s="121" t="s">
        <v>40</v>
      </c>
      <c r="F34" s="156">
        <f>ROUND((SUM(BF119:BF126)),2)</f>
        <v>0</v>
      </c>
      <c r="I34" s="157">
        <v>0.15</v>
      </c>
      <c r="J34" s="156">
        <f>ROUND(((SUM(BF119:BF126))*I34),2)</f>
        <v>0</v>
      </c>
      <c r="L34" s="71"/>
    </row>
    <row r="35" spans="2:12" s="123" customFormat="1" ht="14.45" customHeight="1" hidden="1">
      <c r="B35" s="71"/>
      <c r="E35" s="121" t="s">
        <v>41</v>
      </c>
      <c r="F35" s="156">
        <f>ROUND((SUM(BG119:BG126)),2)</f>
        <v>0</v>
      </c>
      <c r="I35" s="157">
        <v>0.21</v>
      </c>
      <c r="J35" s="156">
        <f>0</f>
        <v>0</v>
      </c>
      <c r="L35" s="71"/>
    </row>
    <row r="36" spans="2:12" s="123" customFormat="1" ht="14.45" customHeight="1" hidden="1">
      <c r="B36" s="71"/>
      <c r="E36" s="121" t="s">
        <v>42</v>
      </c>
      <c r="F36" s="156">
        <f>ROUND((SUM(BH119:BH126)),2)</f>
        <v>0</v>
      </c>
      <c r="I36" s="157">
        <v>0.15</v>
      </c>
      <c r="J36" s="156">
        <f>0</f>
        <v>0</v>
      </c>
      <c r="L36" s="71"/>
    </row>
    <row r="37" spans="2:12" s="123" customFormat="1" ht="14.45" customHeight="1" hidden="1">
      <c r="B37" s="71"/>
      <c r="E37" s="121" t="s">
        <v>43</v>
      </c>
      <c r="F37" s="156">
        <f>ROUND((SUM(BI119:BI126)),2)</f>
        <v>0</v>
      </c>
      <c r="I37" s="157">
        <v>0</v>
      </c>
      <c r="J37" s="156">
        <f>0</f>
        <v>0</v>
      </c>
      <c r="L37" s="71"/>
    </row>
    <row r="38" spans="2:12" s="123" customFormat="1" ht="6.95" customHeight="1">
      <c r="B38" s="71"/>
      <c r="L38" s="71"/>
    </row>
    <row r="39" spans="2:12" s="123" customFormat="1" ht="25.35" customHeight="1">
      <c r="B39" s="71"/>
      <c r="C39" s="158"/>
      <c r="D39" s="159" t="s">
        <v>44</v>
      </c>
      <c r="E39" s="160"/>
      <c r="F39" s="160"/>
      <c r="G39" s="161" t="s">
        <v>45</v>
      </c>
      <c r="H39" s="162" t="s">
        <v>46</v>
      </c>
      <c r="I39" s="160"/>
      <c r="J39" s="163">
        <f>SUM(J30:J37)</f>
        <v>0</v>
      </c>
      <c r="K39" s="164"/>
      <c r="L39" s="71"/>
    </row>
    <row r="40" spans="2:12" s="123" customFormat="1" ht="14.45" customHeight="1">
      <c r="B40" s="71"/>
      <c r="L40" s="71"/>
    </row>
    <row r="41" spans="2:12" ht="14.45" customHeight="1">
      <c r="B41" s="114"/>
      <c r="L41" s="114"/>
    </row>
    <row r="42" spans="2:12" ht="14.45" customHeight="1">
      <c r="B42" s="114"/>
      <c r="L42" s="114"/>
    </row>
    <row r="43" spans="2:12" ht="14.45" customHeight="1">
      <c r="B43" s="114"/>
      <c r="L43" s="114"/>
    </row>
    <row r="44" spans="2:12" ht="14.45" customHeight="1">
      <c r="B44" s="114"/>
      <c r="L44" s="114"/>
    </row>
    <row r="45" spans="2:12" ht="14.45" customHeight="1">
      <c r="B45" s="114"/>
      <c r="L45" s="114"/>
    </row>
    <row r="46" spans="2:12" ht="14.45" customHeight="1">
      <c r="B46" s="114"/>
      <c r="L46" s="114"/>
    </row>
    <row r="47" spans="2:12" ht="14.45" customHeight="1">
      <c r="B47" s="114"/>
      <c r="L47" s="114"/>
    </row>
    <row r="48" spans="2:12" ht="14.45" customHeight="1">
      <c r="B48" s="114"/>
      <c r="L48" s="114"/>
    </row>
    <row r="49" spans="2:12" ht="14.45" customHeight="1">
      <c r="B49" s="114"/>
      <c r="L49" s="114"/>
    </row>
    <row r="50" spans="2:12" s="123" customFormat="1" ht="14.45" customHeight="1">
      <c r="B50" s="71"/>
      <c r="D50" s="165" t="s">
        <v>47</v>
      </c>
      <c r="E50" s="166"/>
      <c r="F50" s="166"/>
      <c r="G50" s="165" t="s">
        <v>48</v>
      </c>
      <c r="H50" s="166"/>
      <c r="I50" s="166"/>
      <c r="J50" s="166"/>
      <c r="K50" s="166"/>
      <c r="L50" s="71"/>
    </row>
    <row r="51" spans="2:12" ht="12">
      <c r="B51" s="114"/>
      <c r="L51" s="114"/>
    </row>
    <row r="52" spans="2:12" ht="12">
      <c r="B52" s="114"/>
      <c r="L52" s="114"/>
    </row>
    <row r="53" spans="2:12" ht="12">
      <c r="B53" s="114"/>
      <c r="L53" s="114"/>
    </row>
    <row r="54" spans="2:12" ht="12">
      <c r="B54" s="114"/>
      <c r="L54" s="114"/>
    </row>
    <row r="55" spans="2:12" ht="12">
      <c r="B55" s="114"/>
      <c r="L55" s="114"/>
    </row>
    <row r="56" spans="2:12" ht="12">
      <c r="B56" s="114"/>
      <c r="L56" s="114"/>
    </row>
    <row r="57" spans="2:12" ht="12">
      <c r="B57" s="114"/>
      <c r="L57" s="114"/>
    </row>
    <row r="58" spans="2:12" ht="12">
      <c r="B58" s="114"/>
      <c r="L58" s="114"/>
    </row>
    <row r="59" spans="2:12" ht="12">
      <c r="B59" s="114"/>
      <c r="L59" s="114"/>
    </row>
    <row r="60" spans="2:12" ht="12">
      <c r="B60" s="114"/>
      <c r="L60" s="114"/>
    </row>
    <row r="61" spans="2:12" s="123" customFormat="1" ht="12.75">
      <c r="B61" s="71"/>
      <c r="D61" s="167" t="s">
        <v>49</v>
      </c>
      <c r="E61" s="168"/>
      <c r="F61" s="169" t="s">
        <v>50</v>
      </c>
      <c r="G61" s="167" t="s">
        <v>49</v>
      </c>
      <c r="H61" s="168"/>
      <c r="I61" s="168"/>
      <c r="J61" s="170" t="s">
        <v>50</v>
      </c>
      <c r="K61" s="168"/>
      <c r="L61" s="71"/>
    </row>
    <row r="62" spans="2:12" ht="12">
      <c r="B62" s="114"/>
      <c r="L62" s="114"/>
    </row>
    <row r="63" spans="2:12" ht="12">
      <c r="B63" s="114"/>
      <c r="L63" s="114"/>
    </row>
    <row r="64" spans="2:12" ht="12">
      <c r="B64" s="114"/>
      <c r="L64" s="114"/>
    </row>
    <row r="65" spans="2:12" s="123" customFormat="1" ht="12.75">
      <c r="B65" s="71"/>
      <c r="D65" s="165" t="s">
        <v>51</v>
      </c>
      <c r="E65" s="166"/>
      <c r="F65" s="166"/>
      <c r="G65" s="165" t="s">
        <v>52</v>
      </c>
      <c r="H65" s="166"/>
      <c r="I65" s="166"/>
      <c r="J65" s="166"/>
      <c r="K65" s="166"/>
      <c r="L65" s="71"/>
    </row>
    <row r="66" spans="2:12" ht="12">
      <c r="B66" s="114"/>
      <c r="L66" s="114"/>
    </row>
    <row r="67" spans="2:12" ht="12">
      <c r="B67" s="114"/>
      <c r="L67" s="114"/>
    </row>
    <row r="68" spans="2:12" ht="12">
      <c r="B68" s="114"/>
      <c r="L68" s="114"/>
    </row>
    <row r="69" spans="2:12" ht="12">
      <c r="B69" s="114"/>
      <c r="L69" s="114"/>
    </row>
    <row r="70" spans="2:12" ht="12">
      <c r="B70" s="114"/>
      <c r="L70" s="114"/>
    </row>
    <row r="71" spans="2:12" ht="12">
      <c r="B71" s="114"/>
      <c r="L71" s="114"/>
    </row>
    <row r="72" spans="2:12" ht="12">
      <c r="B72" s="114"/>
      <c r="L72" s="114"/>
    </row>
    <row r="73" spans="2:12" ht="12">
      <c r="B73" s="114"/>
      <c r="L73" s="114"/>
    </row>
    <row r="74" spans="2:12" ht="12">
      <c r="B74" s="114"/>
      <c r="L74" s="114"/>
    </row>
    <row r="75" spans="2:12" ht="12">
      <c r="B75" s="114"/>
      <c r="L75" s="114"/>
    </row>
    <row r="76" spans="2:12" s="123" customFormat="1" ht="12.75">
      <c r="B76" s="71"/>
      <c r="D76" s="167" t="s">
        <v>49</v>
      </c>
      <c r="E76" s="168"/>
      <c r="F76" s="169" t="s">
        <v>50</v>
      </c>
      <c r="G76" s="167" t="s">
        <v>49</v>
      </c>
      <c r="H76" s="168"/>
      <c r="I76" s="168"/>
      <c r="J76" s="170" t="s">
        <v>50</v>
      </c>
      <c r="K76" s="168"/>
      <c r="L76" s="71"/>
    </row>
    <row r="77" spans="2:12" s="123" customFormat="1" ht="14.45" customHeight="1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71"/>
    </row>
    <row r="81" spans="2:12" s="123" customFormat="1" ht="6.95" customHeight="1"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71"/>
    </row>
    <row r="82" spans="2:12" s="123" customFormat="1" ht="24.95" customHeight="1">
      <c r="B82" s="71"/>
      <c r="C82" s="115" t="s">
        <v>115</v>
      </c>
      <c r="L82" s="71"/>
    </row>
    <row r="83" spans="2:12" s="123" customFormat="1" ht="6.95" customHeight="1">
      <c r="B83" s="71"/>
      <c r="L83" s="71"/>
    </row>
    <row r="84" spans="2:12" s="123" customFormat="1" ht="12" customHeight="1">
      <c r="B84" s="71"/>
      <c r="C84" s="121" t="s">
        <v>14</v>
      </c>
      <c r="L84" s="71"/>
    </row>
    <row r="85" spans="2:12" s="123" customFormat="1" ht="39.75" customHeight="1">
      <c r="B85" s="71"/>
      <c r="E85" s="143" t="str">
        <f>E7</f>
        <v>STAVEBNÍ ÚPRAVY SOCIÁLNÍHO ZÁZEMÍ A ZÁZEMÍ ZAMĚSTNANCŮ V 1.PP OBJEKTU MŠ NA PĚŠINĚ 331, DĚČÍN IX</v>
      </c>
      <c r="F85" s="144"/>
      <c r="G85" s="144"/>
      <c r="H85" s="144"/>
      <c r="L85" s="71"/>
    </row>
    <row r="86" spans="2:12" s="123" customFormat="1" ht="12" customHeight="1">
      <c r="B86" s="71"/>
      <c r="C86" s="121" t="s">
        <v>105</v>
      </c>
      <c r="L86" s="71"/>
    </row>
    <row r="87" spans="2:12" s="123" customFormat="1" ht="16.5" customHeight="1">
      <c r="B87" s="71"/>
      <c r="E87" s="145" t="str">
        <f>E9</f>
        <v>VRN - Vedlejší a ostatní náklady</v>
      </c>
      <c r="F87" s="146"/>
      <c r="G87" s="146"/>
      <c r="H87" s="146"/>
      <c r="L87" s="71"/>
    </row>
    <row r="88" spans="2:12" s="123" customFormat="1" ht="6.95" customHeight="1">
      <c r="B88" s="71"/>
      <c r="L88" s="71"/>
    </row>
    <row r="89" spans="2:12" s="123" customFormat="1" ht="12" customHeight="1">
      <c r="B89" s="71"/>
      <c r="C89" s="121" t="s">
        <v>18</v>
      </c>
      <c r="F89" s="147" t="str">
        <f>F12</f>
        <v>st.p.č. 927</v>
      </c>
      <c r="I89" s="121" t="s">
        <v>20</v>
      </c>
      <c r="J89" s="122" t="str">
        <f>IF(J12="","",J12)</f>
        <v>3. 11. 2023</v>
      </c>
      <c r="L89" s="71"/>
    </row>
    <row r="90" spans="2:12" s="123" customFormat="1" ht="6.95" customHeight="1">
      <c r="B90" s="71"/>
      <c r="L90" s="71"/>
    </row>
    <row r="91" spans="2:12" s="123" customFormat="1" ht="15.2" customHeight="1">
      <c r="B91" s="71"/>
      <c r="C91" s="121" t="s">
        <v>22</v>
      </c>
      <c r="F91" s="147" t="str">
        <f>E15</f>
        <v>Statutární město Děčín</v>
      </c>
      <c r="I91" s="121" t="s">
        <v>28</v>
      </c>
      <c r="J91" s="173" t="str">
        <f>E21</f>
        <v xml:space="preserve">NORDARCH s.r.o. </v>
      </c>
      <c r="L91" s="71"/>
    </row>
    <row r="92" spans="2:12" s="123" customFormat="1" ht="15.2" customHeight="1">
      <c r="B92" s="71"/>
      <c r="C92" s="121" t="s">
        <v>26</v>
      </c>
      <c r="F92" s="147" t="str">
        <f>IF(E18="","",E18)</f>
        <v xml:space="preserve"> </v>
      </c>
      <c r="I92" s="121" t="s">
        <v>31</v>
      </c>
      <c r="J92" s="173" t="str">
        <f>E24</f>
        <v>Ing. Jan Duben</v>
      </c>
      <c r="L92" s="71"/>
    </row>
    <row r="93" spans="2:12" s="123" customFormat="1" ht="10.35" customHeight="1">
      <c r="B93" s="71"/>
      <c r="L93" s="71"/>
    </row>
    <row r="94" spans="2:12" s="123" customFormat="1" ht="29.25" customHeight="1">
      <c r="B94" s="71"/>
      <c r="C94" s="174" t="s">
        <v>116</v>
      </c>
      <c r="D94" s="158"/>
      <c r="E94" s="158"/>
      <c r="F94" s="158"/>
      <c r="G94" s="158"/>
      <c r="H94" s="158"/>
      <c r="I94" s="158"/>
      <c r="J94" s="175" t="s">
        <v>117</v>
      </c>
      <c r="K94" s="158"/>
      <c r="L94" s="71"/>
    </row>
    <row r="95" spans="2:12" s="123" customFormat="1" ht="10.35" customHeight="1">
      <c r="B95" s="71"/>
      <c r="L95" s="71"/>
    </row>
    <row r="96" spans="2:47" s="123" customFormat="1" ht="22.9" customHeight="1">
      <c r="B96" s="71"/>
      <c r="C96" s="176" t="s">
        <v>118</v>
      </c>
      <c r="J96" s="153">
        <f>J119</f>
        <v>0</v>
      </c>
      <c r="L96" s="71"/>
      <c r="AU96" s="132" t="s">
        <v>119</v>
      </c>
    </row>
    <row r="97" spans="2:12" s="178" customFormat="1" ht="24.95" customHeight="1">
      <c r="B97" s="177"/>
      <c r="D97" s="179" t="s">
        <v>959</v>
      </c>
      <c r="E97" s="180"/>
      <c r="F97" s="180"/>
      <c r="G97" s="180"/>
      <c r="H97" s="180"/>
      <c r="I97" s="180"/>
      <c r="J97" s="181">
        <f>J120</f>
        <v>0</v>
      </c>
      <c r="L97" s="177"/>
    </row>
    <row r="98" spans="2:12" s="183" customFormat="1" ht="19.9" customHeight="1">
      <c r="B98" s="182"/>
      <c r="D98" s="184" t="s">
        <v>960</v>
      </c>
      <c r="E98" s="185"/>
      <c r="F98" s="185"/>
      <c r="G98" s="185"/>
      <c r="H98" s="185"/>
      <c r="I98" s="185"/>
      <c r="J98" s="186">
        <f>J121</f>
        <v>0</v>
      </c>
      <c r="L98" s="182"/>
    </row>
    <row r="99" spans="2:12" s="183" customFormat="1" ht="19.9" customHeight="1">
      <c r="B99" s="182"/>
      <c r="D99" s="184" t="s">
        <v>961</v>
      </c>
      <c r="E99" s="185"/>
      <c r="F99" s="185"/>
      <c r="G99" s="185"/>
      <c r="H99" s="185"/>
      <c r="I99" s="185"/>
      <c r="J99" s="186">
        <f>J124</f>
        <v>0</v>
      </c>
      <c r="L99" s="182"/>
    </row>
    <row r="100" spans="2:12" s="123" customFormat="1" ht="21.75" customHeight="1">
      <c r="B100" s="71"/>
      <c r="L100" s="71"/>
    </row>
    <row r="101" spans="2:12" s="123" customFormat="1" ht="6.95" customHeight="1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71"/>
    </row>
    <row r="105" spans="2:12" s="123" customFormat="1" ht="6.95" customHeight="1">
      <c r="B105" s="171"/>
      <c r="C105" s="172"/>
      <c r="D105" s="172"/>
      <c r="E105" s="172"/>
      <c r="F105" s="172"/>
      <c r="G105" s="172"/>
      <c r="H105" s="172"/>
      <c r="I105" s="172"/>
      <c r="J105" s="172"/>
      <c r="K105" s="172"/>
      <c r="L105" s="71"/>
    </row>
    <row r="106" spans="2:12" s="123" customFormat="1" ht="24.95" customHeight="1">
      <c r="B106" s="71"/>
      <c r="C106" s="115" t="s">
        <v>139</v>
      </c>
      <c r="L106" s="71"/>
    </row>
    <row r="107" spans="2:12" s="123" customFormat="1" ht="6.95" customHeight="1">
      <c r="B107" s="71"/>
      <c r="L107" s="71"/>
    </row>
    <row r="108" spans="2:12" s="123" customFormat="1" ht="12" customHeight="1">
      <c r="B108" s="71"/>
      <c r="C108" s="121" t="s">
        <v>14</v>
      </c>
      <c r="L108" s="71"/>
    </row>
    <row r="109" spans="2:12" s="123" customFormat="1" ht="39.75" customHeight="1">
      <c r="B109" s="71"/>
      <c r="E109" s="143" t="str">
        <f>E7</f>
        <v>STAVEBNÍ ÚPRAVY SOCIÁLNÍHO ZÁZEMÍ A ZÁZEMÍ ZAMĚSTNANCŮ V 1.PP OBJEKTU MŠ NA PĚŠINĚ 331, DĚČÍN IX</v>
      </c>
      <c r="F109" s="144"/>
      <c r="G109" s="144"/>
      <c r="H109" s="144"/>
      <c r="L109" s="71"/>
    </row>
    <row r="110" spans="2:12" s="123" customFormat="1" ht="12" customHeight="1">
      <c r="B110" s="71"/>
      <c r="C110" s="121" t="s">
        <v>105</v>
      </c>
      <c r="L110" s="71"/>
    </row>
    <row r="111" spans="2:12" s="123" customFormat="1" ht="16.5" customHeight="1">
      <c r="B111" s="71"/>
      <c r="E111" s="145" t="str">
        <f>E9</f>
        <v>VRN - Vedlejší a ostatní náklady</v>
      </c>
      <c r="F111" s="146"/>
      <c r="G111" s="146"/>
      <c r="H111" s="146"/>
      <c r="L111" s="71"/>
    </row>
    <row r="112" spans="2:12" s="123" customFormat="1" ht="6.95" customHeight="1">
      <c r="B112" s="71"/>
      <c r="L112" s="71"/>
    </row>
    <row r="113" spans="2:12" s="123" customFormat="1" ht="12" customHeight="1">
      <c r="B113" s="71"/>
      <c r="C113" s="121" t="s">
        <v>18</v>
      </c>
      <c r="F113" s="147" t="str">
        <f>F12</f>
        <v>st.p.č. 927</v>
      </c>
      <c r="I113" s="121" t="s">
        <v>20</v>
      </c>
      <c r="J113" s="122" t="str">
        <f>IF(J12="","",J12)</f>
        <v>3. 11. 2023</v>
      </c>
      <c r="L113" s="71"/>
    </row>
    <row r="114" spans="2:12" s="123" customFormat="1" ht="6.95" customHeight="1">
      <c r="B114" s="71"/>
      <c r="L114" s="71"/>
    </row>
    <row r="115" spans="2:12" s="123" customFormat="1" ht="15.2" customHeight="1">
      <c r="B115" s="71"/>
      <c r="C115" s="121" t="s">
        <v>22</v>
      </c>
      <c r="F115" s="147" t="str">
        <f>E15</f>
        <v>Statutární město Děčín</v>
      </c>
      <c r="I115" s="121" t="s">
        <v>28</v>
      </c>
      <c r="J115" s="173" t="str">
        <f>E21</f>
        <v xml:space="preserve">NORDARCH s.r.o. </v>
      </c>
      <c r="L115" s="71"/>
    </row>
    <row r="116" spans="2:12" s="123" customFormat="1" ht="15.2" customHeight="1">
      <c r="B116" s="71"/>
      <c r="C116" s="121" t="s">
        <v>26</v>
      </c>
      <c r="F116" s="147" t="str">
        <f>IF(E18="","",E18)</f>
        <v xml:space="preserve"> </v>
      </c>
      <c r="I116" s="121" t="s">
        <v>31</v>
      </c>
      <c r="J116" s="173" t="str">
        <f>E24</f>
        <v>Ing. Jan Duben</v>
      </c>
      <c r="L116" s="71"/>
    </row>
    <row r="117" spans="2:12" s="123" customFormat="1" ht="10.35" customHeight="1">
      <c r="B117" s="71"/>
      <c r="L117" s="71"/>
    </row>
    <row r="118" spans="2:20" s="128" customFormat="1" ht="29.25" customHeight="1">
      <c r="B118" s="124"/>
      <c r="C118" s="125" t="s">
        <v>140</v>
      </c>
      <c r="D118" s="126" t="s">
        <v>59</v>
      </c>
      <c r="E118" s="126" t="s">
        <v>55</v>
      </c>
      <c r="F118" s="126" t="s">
        <v>56</v>
      </c>
      <c r="G118" s="126" t="s">
        <v>141</v>
      </c>
      <c r="H118" s="126" t="s">
        <v>142</v>
      </c>
      <c r="I118" s="126" t="s">
        <v>143</v>
      </c>
      <c r="J118" s="127" t="s">
        <v>117</v>
      </c>
      <c r="K118" s="187" t="s">
        <v>144</v>
      </c>
      <c r="L118" s="124"/>
      <c r="M118" s="188" t="s">
        <v>1</v>
      </c>
      <c r="N118" s="189" t="s">
        <v>38</v>
      </c>
      <c r="O118" s="189" t="s">
        <v>145</v>
      </c>
      <c r="P118" s="189" t="s">
        <v>146</v>
      </c>
      <c r="Q118" s="189" t="s">
        <v>147</v>
      </c>
      <c r="R118" s="189" t="s">
        <v>148</v>
      </c>
      <c r="S118" s="189" t="s">
        <v>149</v>
      </c>
      <c r="T118" s="190" t="s">
        <v>150</v>
      </c>
    </row>
    <row r="119" spans="2:63" s="123" customFormat="1" ht="22.9" customHeight="1">
      <c r="B119" s="71"/>
      <c r="C119" s="191" t="s">
        <v>151</v>
      </c>
      <c r="J119" s="192">
        <f>BK119</f>
        <v>0</v>
      </c>
      <c r="L119" s="71"/>
      <c r="M119" s="193"/>
      <c r="N119" s="151"/>
      <c r="O119" s="151"/>
      <c r="P119" s="194">
        <f>P120</f>
        <v>0</v>
      </c>
      <c r="Q119" s="151"/>
      <c r="R119" s="194">
        <f>R120</f>
        <v>0</v>
      </c>
      <c r="S119" s="151"/>
      <c r="T119" s="195">
        <f>T120</f>
        <v>0</v>
      </c>
      <c r="AT119" s="132" t="s">
        <v>73</v>
      </c>
      <c r="AU119" s="132" t="s">
        <v>119</v>
      </c>
      <c r="BK119" s="196">
        <f>BK120</f>
        <v>0</v>
      </c>
    </row>
    <row r="120" spans="2:63" s="198" customFormat="1" ht="25.9" customHeight="1">
      <c r="B120" s="197"/>
      <c r="D120" s="223" t="s">
        <v>73</v>
      </c>
      <c r="E120" s="224" t="s">
        <v>90</v>
      </c>
      <c r="F120" s="224" t="s">
        <v>962</v>
      </c>
      <c r="G120" s="225"/>
      <c r="H120" s="225"/>
      <c r="J120" s="201">
        <f>BK120</f>
        <v>0</v>
      </c>
      <c r="L120" s="197"/>
      <c r="M120" s="202"/>
      <c r="P120" s="203">
        <f>P121+P124</f>
        <v>0</v>
      </c>
      <c r="R120" s="203">
        <f>R121+R124</f>
        <v>0</v>
      </c>
      <c r="T120" s="204">
        <f>T121+T124</f>
        <v>0</v>
      </c>
      <c r="AR120" s="199" t="s">
        <v>182</v>
      </c>
      <c r="AT120" s="205" t="s">
        <v>73</v>
      </c>
      <c r="AU120" s="205" t="s">
        <v>74</v>
      </c>
      <c r="AY120" s="199" t="s">
        <v>154</v>
      </c>
      <c r="BK120" s="206">
        <f>BK121+BK124</f>
        <v>0</v>
      </c>
    </row>
    <row r="121" spans="2:63" s="198" customFormat="1" ht="22.9" customHeight="1">
      <c r="B121" s="197"/>
      <c r="D121" s="223" t="s">
        <v>73</v>
      </c>
      <c r="E121" s="226" t="s">
        <v>963</v>
      </c>
      <c r="F121" s="226" t="s">
        <v>964</v>
      </c>
      <c r="G121" s="225"/>
      <c r="H121" s="225"/>
      <c r="J121" s="208">
        <f>BK121</f>
        <v>0</v>
      </c>
      <c r="L121" s="197"/>
      <c r="M121" s="202"/>
      <c r="P121" s="203">
        <f>SUM(P122:P123)</f>
        <v>0</v>
      </c>
      <c r="R121" s="203">
        <f>SUM(R122:R123)</f>
        <v>0</v>
      </c>
      <c r="T121" s="204">
        <f>SUM(T122:T123)</f>
        <v>0</v>
      </c>
      <c r="AR121" s="199" t="s">
        <v>182</v>
      </c>
      <c r="AT121" s="205" t="s">
        <v>73</v>
      </c>
      <c r="AU121" s="205" t="s">
        <v>82</v>
      </c>
      <c r="AY121" s="199" t="s">
        <v>154</v>
      </c>
      <c r="BK121" s="206">
        <f>SUM(BK122:BK123)</f>
        <v>0</v>
      </c>
    </row>
    <row r="122" spans="2:65" s="123" customFormat="1" ht="16.5" customHeight="1">
      <c r="B122" s="71"/>
      <c r="C122" s="72" t="s">
        <v>82</v>
      </c>
      <c r="D122" s="227" t="s">
        <v>156</v>
      </c>
      <c r="E122" s="228" t="s">
        <v>965</v>
      </c>
      <c r="F122" s="229" t="s">
        <v>964</v>
      </c>
      <c r="G122" s="230" t="s">
        <v>826</v>
      </c>
      <c r="H122" s="231">
        <v>1</v>
      </c>
      <c r="I122" s="73"/>
      <c r="J122" s="73">
        <f>ROUND(I122*H122,2)</f>
        <v>0</v>
      </c>
      <c r="K122" s="74"/>
      <c r="L122" s="71"/>
      <c r="M122" s="209" t="s">
        <v>1</v>
      </c>
      <c r="N122" s="210" t="s">
        <v>39</v>
      </c>
      <c r="O122" s="211">
        <v>0</v>
      </c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13" t="s">
        <v>966</v>
      </c>
      <c r="AT122" s="213" t="s">
        <v>156</v>
      </c>
      <c r="AU122" s="213" t="s">
        <v>84</v>
      </c>
      <c r="AY122" s="132" t="s">
        <v>154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32" t="s">
        <v>82</v>
      </c>
      <c r="BK122" s="214">
        <f>ROUND(I122*H122,2)</f>
        <v>0</v>
      </c>
      <c r="BL122" s="132" t="s">
        <v>966</v>
      </c>
      <c r="BM122" s="213" t="s">
        <v>967</v>
      </c>
    </row>
    <row r="123" spans="2:51" s="216" customFormat="1" ht="12">
      <c r="B123" s="215"/>
      <c r="D123" s="232" t="s">
        <v>162</v>
      </c>
      <c r="E123" s="233" t="s">
        <v>1</v>
      </c>
      <c r="F123" s="234" t="s">
        <v>968</v>
      </c>
      <c r="G123" s="235"/>
      <c r="H123" s="236">
        <v>1</v>
      </c>
      <c r="L123" s="215"/>
      <c r="M123" s="218"/>
      <c r="T123" s="219"/>
      <c r="AT123" s="217" t="s">
        <v>162</v>
      </c>
      <c r="AU123" s="217" t="s">
        <v>84</v>
      </c>
      <c r="AV123" s="216" t="s">
        <v>84</v>
      </c>
      <c r="AW123" s="216" t="s">
        <v>30</v>
      </c>
      <c r="AX123" s="216" t="s">
        <v>82</v>
      </c>
      <c r="AY123" s="217" t="s">
        <v>154</v>
      </c>
    </row>
    <row r="124" spans="2:63" s="198" customFormat="1" ht="22.9" customHeight="1">
      <c r="B124" s="197"/>
      <c r="D124" s="223" t="s">
        <v>73</v>
      </c>
      <c r="E124" s="226" t="s">
        <v>969</v>
      </c>
      <c r="F124" s="226" t="s">
        <v>970</v>
      </c>
      <c r="G124" s="225"/>
      <c r="H124" s="225"/>
      <c r="J124" s="208">
        <f>BK124</f>
        <v>0</v>
      </c>
      <c r="L124" s="197"/>
      <c r="M124" s="202"/>
      <c r="P124" s="203">
        <f>SUM(P125:P126)</f>
        <v>0</v>
      </c>
      <c r="R124" s="203">
        <f>SUM(R125:R126)</f>
        <v>0</v>
      </c>
      <c r="T124" s="204">
        <f>SUM(T125:T126)</f>
        <v>0</v>
      </c>
      <c r="AR124" s="199" t="s">
        <v>182</v>
      </c>
      <c r="AT124" s="205" t="s">
        <v>73</v>
      </c>
      <c r="AU124" s="205" t="s">
        <v>82</v>
      </c>
      <c r="AY124" s="199" t="s">
        <v>154</v>
      </c>
      <c r="BK124" s="206">
        <f>SUM(BK125:BK126)</f>
        <v>0</v>
      </c>
    </row>
    <row r="125" spans="2:65" s="123" customFormat="1" ht="16.5" customHeight="1">
      <c r="B125" s="71"/>
      <c r="C125" s="72" t="s">
        <v>84</v>
      </c>
      <c r="D125" s="227" t="s">
        <v>156</v>
      </c>
      <c r="E125" s="228" t="s">
        <v>971</v>
      </c>
      <c r="F125" s="229" t="s">
        <v>970</v>
      </c>
      <c r="G125" s="230" t="s">
        <v>826</v>
      </c>
      <c r="H125" s="231">
        <v>1</v>
      </c>
      <c r="I125" s="73"/>
      <c r="J125" s="73">
        <f>ROUND(I125*H125,2)</f>
        <v>0</v>
      </c>
      <c r="K125" s="74"/>
      <c r="L125" s="71"/>
      <c r="M125" s="209" t="s">
        <v>1</v>
      </c>
      <c r="N125" s="210" t="s">
        <v>39</v>
      </c>
      <c r="O125" s="211">
        <v>0</v>
      </c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13" t="s">
        <v>966</v>
      </c>
      <c r="AT125" s="213" t="s">
        <v>156</v>
      </c>
      <c r="AU125" s="213" t="s">
        <v>84</v>
      </c>
      <c r="AY125" s="132" t="s">
        <v>154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32" t="s">
        <v>82</v>
      </c>
      <c r="BK125" s="214">
        <f>ROUND(I125*H125,2)</f>
        <v>0</v>
      </c>
      <c r="BL125" s="132" t="s">
        <v>966</v>
      </c>
      <c r="BM125" s="213" t="s">
        <v>972</v>
      </c>
    </row>
    <row r="126" spans="2:51" s="216" customFormat="1" ht="12">
      <c r="B126" s="215"/>
      <c r="D126" s="232" t="s">
        <v>162</v>
      </c>
      <c r="E126" s="233" t="s">
        <v>1</v>
      </c>
      <c r="F126" s="234" t="s">
        <v>973</v>
      </c>
      <c r="G126" s="235"/>
      <c r="H126" s="236">
        <v>1</v>
      </c>
      <c r="L126" s="215"/>
      <c r="M126" s="220"/>
      <c r="N126" s="221"/>
      <c r="O126" s="221"/>
      <c r="P126" s="221"/>
      <c r="Q126" s="221"/>
      <c r="R126" s="221"/>
      <c r="S126" s="221"/>
      <c r="T126" s="222"/>
      <c r="AT126" s="217" t="s">
        <v>162</v>
      </c>
      <c r="AU126" s="217" t="s">
        <v>84</v>
      </c>
      <c r="AV126" s="216" t="s">
        <v>84</v>
      </c>
      <c r="AW126" s="216" t="s">
        <v>30</v>
      </c>
      <c r="AX126" s="216" t="s">
        <v>82</v>
      </c>
      <c r="AY126" s="217" t="s">
        <v>154</v>
      </c>
    </row>
    <row r="127" spans="2:12" s="123" customFormat="1" ht="6.95" customHeight="1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71"/>
    </row>
  </sheetData>
  <sheetProtection algorithmName="SHA-512" hashValue="PXhdz9pfkQHNzEhT3xJ00Sx71SVMafKAvHgrP6jFOT6lVsMy+BdeBpvgT20olvZM+Pr54j8pvw66E5PBTNkZDA==" saltValue="Rkc2FPLCYQYMNDMysndVjg==" spinCount="100000" sheet="1" objects="1" scenarios="1"/>
  <autoFilter ref="C118:K12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H90"/>
  <sheetViews>
    <sheetView showGridLines="0" workbookViewId="0" topLeftCell="A1">
      <selection activeCell="M84" sqref="M84"/>
    </sheetView>
  </sheetViews>
  <sheetFormatPr defaultColWidth="9.140625" defaultRowHeight="12"/>
  <cols>
    <col min="1" max="1" width="8.28125" style="111" customWidth="1"/>
    <col min="2" max="2" width="1.7109375" style="111" customWidth="1"/>
    <col min="3" max="3" width="25.00390625" style="111" customWidth="1"/>
    <col min="4" max="4" width="75.8515625" style="111" customWidth="1"/>
    <col min="5" max="5" width="13.28125" style="111" customWidth="1"/>
    <col min="6" max="6" width="20.00390625" style="111" customWidth="1"/>
    <col min="7" max="7" width="1.7109375" style="111" customWidth="1"/>
    <col min="8" max="8" width="8.28125" style="111" customWidth="1"/>
    <col min="9" max="16384" width="9.28125" style="111" customWidth="1"/>
  </cols>
  <sheetData>
    <row r="1" ht="11.25" customHeight="1"/>
    <row r="2" ht="36.95" customHeight="1"/>
    <row r="3" spans="2:8" ht="6.95" customHeight="1">
      <c r="B3" s="112"/>
      <c r="C3" s="113"/>
      <c r="D3" s="113"/>
      <c r="E3" s="113"/>
      <c r="F3" s="113"/>
      <c r="G3" s="113"/>
      <c r="H3" s="114"/>
    </row>
    <row r="4" spans="2:8" ht="24.95" customHeight="1">
      <c r="B4" s="114"/>
      <c r="C4" s="115" t="s">
        <v>974</v>
      </c>
      <c r="H4" s="114"/>
    </row>
    <row r="5" spans="2:8" ht="12" customHeight="1">
      <c r="B5" s="114"/>
      <c r="C5" s="116" t="s">
        <v>12</v>
      </c>
      <c r="D5" s="117" t="s">
        <v>13</v>
      </c>
      <c r="E5" s="118"/>
      <c r="F5" s="118"/>
      <c r="H5" s="114"/>
    </row>
    <row r="6" spans="2:8" ht="36.95" customHeight="1">
      <c r="B6" s="114"/>
      <c r="C6" s="119" t="s">
        <v>14</v>
      </c>
      <c r="D6" s="120" t="s">
        <v>15</v>
      </c>
      <c r="E6" s="118"/>
      <c r="F6" s="118"/>
      <c r="H6" s="114"/>
    </row>
    <row r="7" spans="2:8" ht="24.75" customHeight="1">
      <c r="B7" s="114"/>
      <c r="C7" s="121" t="s">
        <v>20</v>
      </c>
      <c r="D7" s="122" t="str">
        <f>'Rekapitulace stavby'!AN8</f>
        <v>3. 11. 2023</v>
      </c>
      <c r="H7" s="114"/>
    </row>
    <row r="8" spans="2:8" s="123" customFormat="1" ht="10.9" customHeight="1">
      <c r="B8" s="71"/>
      <c r="H8" s="71"/>
    </row>
    <row r="9" spans="2:8" s="128" customFormat="1" ht="29.25" customHeight="1">
      <c r="B9" s="124"/>
      <c r="C9" s="125" t="s">
        <v>55</v>
      </c>
      <c r="D9" s="126" t="s">
        <v>56</v>
      </c>
      <c r="E9" s="126" t="s">
        <v>141</v>
      </c>
      <c r="F9" s="127" t="s">
        <v>975</v>
      </c>
      <c r="H9" s="124"/>
    </row>
    <row r="10" spans="2:8" s="123" customFormat="1" ht="26.45" customHeight="1">
      <c r="B10" s="71"/>
      <c r="C10" s="129" t="s">
        <v>976</v>
      </c>
      <c r="D10" s="129" t="s">
        <v>80</v>
      </c>
      <c r="H10" s="71"/>
    </row>
    <row r="11" spans="2:8" s="123" customFormat="1" ht="16.9" customHeight="1">
      <c r="B11" s="71"/>
      <c r="C11" s="136" t="s">
        <v>95</v>
      </c>
      <c r="D11" s="137" t="s">
        <v>1</v>
      </c>
      <c r="E11" s="130" t="s">
        <v>1</v>
      </c>
      <c r="F11" s="131">
        <v>458.655</v>
      </c>
      <c r="H11" s="71"/>
    </row>
    <row r="12" spans="2:8" s="123" customFormat="1" ht="22.5">
      <c r="B12" s="71"/>
      <c r="C12" s="138" t="s">
        <v>1</v>
      </c>
      <c r="D12" s="138" t="s">
        <v>523</v>
      </c>
      <c r="E12" s="132" t="s">
        <v>1</v>
      </c>
      <c r="F12" s="133">
        <v>132.099</v>
      </c>
      <c r="H12" s="71"/>
    </row>
    <row r="13" spans="2:8" s="123" customFormat="1" ht="22.5">
      <c r="B13" s="71"/>
      <c r="C13" s="138" t="s">
        <v>1</v>
      </c>
      <c r="D13" s="138" t="s">
        <v>212</v>
      </c>
      <c r="E13" s="132" t="s">
        <v>1</v>
      </c>
      <c r="F13" s="133">
        <v>137.507</v>
      </c>
      <c r="H13" s="71"/>
    </row>
    <row r="14" spans="2:8" s="123" customFormat="1" ht="16.9" customHeight="1">
      <c r="B14" s="71"/>
      <c r="C14" s="138" t="s">
        <v>1</v>
      </c>
      <c r="D14" s="138" t="s">
        <v>213</v>
      </c>
      <c r="E14" s="132" t="s">
        <v>1</v>
      </c>
      <c r="F14" s="133">
        <v>115.752</v>
      </c>
      <c r="H14" s="71"/>
    </row>
    <row r="15" spans="2:8" s="123" customFormat="1" ht="16.9" customHeight="1">
      <c r="B15" s="71"/>
      <c r="C15" s="138" t="s">
        <v>1</v>
      </c>
      <c r="D15" s="138" t="s">
        <v>524</v>
      </c>
      <c r="E15" s="132" t="s">
        <v>1</v>
      </c>
      <c r="F15" s="133">
        <v>121.8</v>
      </c>
      <c r="H15" s="71"/>
    </row>
    <row r="16" spans="2:8" s="123" customFormat="1" ht="16.9" customHeight="1">
      <c r="B16" s="71"/>
      <c r="C16" s="138" t="s">
        <v>1</v>
      </c>
      <c r="D16" s="138" t="s">
        <v>525</v>
      </c>
      <c r="E16" s="132" t="s">
        <v>1</v>
      </c>
      <c r="F16" s="133">
        <v>-48.503</v>
      </c>
      <c r="H16" s="71"/>
    </row>
    <row r="17" spans="2:8" s="123" customFormat="1" ht="16.9" customHeight="1">
      <c r="B17" s="71"/>
      <c r="C17" s="138" t="s">
        <v>95</v>
      </c>
      <c r="D17" s="138" t="s">
        <v>215</v>
      </c>
      <c r="E17" s="132" t="s">
        <v>1</v>
      </c>
      <c r="F17" s="133">
        <v>458.655</v>
      </c>
      <c r="H17" s="71"/>
    </row>
    <row r="18" spans="2:8" s="123" customFormat="1" ht="16.9" customHeight="1">
      <c r="B18" s="71"/>
      <c r="C18" s="139" t="s">
        <v>977</v>
      </c>
      <c r="D18" s="140"/>
      <c r="H18" s="71"/>
    </row>
    <row r="19" spans="2:8" s="123" customFormat="1" ht="16.9" customHeight="1">
      <c r="B19" s="71"/>
      <c r="C19" s="138" t="s">
        <v>520</v>
      </c>
      <c r="D19" s="138" t="s">
        <v>521</v>
      </c>
      <c r="E19" s="132" t="s">
        <v>175</v>
      </c>
      <c r="F19" s="133">
        <v>458.655</v>
      </c>
      <c r="H19" s="71"/>
    </row>
    <row r="20" spans="2:8" s="123" customFormat="1" ht="16.9" customHeight="1">
      <c r="B20" s="71"/>
      <c r="C20" s="138" t="s">
        <v>512</v>
      </c>
      <c r="D20" s="138" t="s">
        <v>513</v>
      </c>
      <c r="E20" s="132" t="s">
        <v>175</v>
      </c>
      <c r="F20" s="133">
        <v>458.655</v>
      </c>
      <c r="H20" s="71"/>
    </row>
    <row r="21" spans="2:8" s="123" customFormat="1" ht="16.9" customHeight="1">
      <c r="B21" s="71"/>
      <c r="C21" s="138" t="s">
        <v>516</v>
      </c>
      <c r="D21" s="138" t="s">
        <v>517</v>
      </c>
      <c r="E21" s="132" t="s">
        <v>175</v>
      </c>
      <c r="F21" s="133">
        <v>458.655</v>
      </c>
      <c r="H21" s="71"/>
    </row>
    <row r="22" spans="2:8" s="123" customFormat="1" ht="22.5">
      <c r="B22" s="71"/>
      <c r="C22" s="138" t="s">
        <v>255</v>
      </c>
      <c r="D22" s="138" t="s">
        <v>256</v>
      </c>
      <c r="E22" s="132" t="s">
        <v>175</v>
      </c>
      <c r="F22" s="133">
        <v>458.655</v>
      </c>
      <c r="H22" s="71"/>
    </row>
    <row r="23" spans="2:8" s="123" customFormat="1" ht="16.9" customHeight="1">
      <c r="B23" s="71"/>
      <c r="C23" s="136" t="s">
        <v>93</v>
      </c>
      <c r="D23" s="137" t="s">
        <v>1</v>
      </c>
      <c r="E23" s="130" t="s">
        <v>1</v>
      </c>
      <c r="F23" s="131">
        <v>48.503</v>
      </c>
      <c r="H23" s="71"/>
    </row>
    <row r="24" spans="2:8" s="123" customFormat="1" ht="16.9" customHeight="1">
      <c r="B24" s="71"/>
      <c r="C24" s="138" t="s">
        <v>1</v>
      </c>
      <c r="D24" s="138" t="s">
        <v>490</v>
      </c>
      <c r="E24" s="132" t="s">
        <v>1</v>
      </c>
      <c r="F24" s="133">
        <v>17.304</v>
      </c>
      <c r="H24" s="71"/>
    </row>
    <row r="25" spans="2:8" s="123" customFormat="1" ht="16.9" customHeight="1">
      <c r="B25" s="71"/>
      <c r="C25" s="138" t="s">
        <v>1</v>
      </c>
      <c r="D25" s="138" t="s">
        <v>491</v>
      </c>
      <c r="E25" s="132" t="s">
        <v>1</v>
      </c>
      <c r="F25" s="133">
        <v>31.199</v>
      </c>
      <c r="H25" s="71"/>
    </row>
    <row r="26" spans="2:8" s="123" customFormat="1" ht="16.9" customHeight="1">
      <c r="B26" s="71"/>
      <c r="C26" s="138" t="s">
        <v>93</v>
      </c>
      <c r="D26" s="138" t="s">
        <v>215</v>
      </c>
      <c r="E26" s="132" t="s">
        <v>1</v>
      </c>
      <c r="F26" s="133">
        <v>48.503</v>
      </c>
      <c r="H26" s="71"/>
    </row>
    <row r="27" spans="2:8" s="123" customFormat="1" ht="16.9" customHeight="1">
      <c r="B27" s="71"/>
      <c r="C27" s="139" t="s">
        <v>977</v>
      </c>
      <c r="D27" s="140"/>
      <c r="H27" s="71"/>
    </row>
    <row r="28" spans="2:8" s="123" customFormat="1" ht="16.9" customHeight="1">
      <c r="B28" s="71"/>
      <c r="C28" s="138" t="s">
        <v>487</v>
      </c>
      <c r="D28" s="138" t="s">
        <v>488</v>
      </c>
      <c r="E28" s="132" t="s">
        <v>175</v>
      </c>
      <c r="F28" s="133">
        <v>48.503</v>
      </c>
      <c r="H28" s="71"/>
    </row>
    <row r="29" spans="2:8" s="123" customFormat="1" ht="16.9" customHeight="1">
      <c r="B29" s="71"/>
      <c r="C29" s="138" t="s">
        <v>520</v>
      </c>
      <c r="D29" s="138" t="s">
        <v>521</v>
      </c>
      <c r="E29" s="132" t="s">
        <v>175</v>
      </c>
      <c r="F29" s="133">
        <v>458.655</v>
      </c>
      <c r="H29" s="71"/>
    </row>
    <row r="30" spans="2:8" s="123" customFormat="1" ht="16.9" customHeight="1">
      <c r="B30" s="71"/>
      <c r="C30" s="136" t="s">
        <v>100</v>
      </c>
      <c r="D30" s="137" t="s">
        <v>1</v>
      </c>
      <c r="E30" s="130" t="s">
        <v>1</v>
      </c>
      <c r="F30" s="131">
        <v>119.241</v>
      </c>
      <c r="H30" s="71"/>
    </row>
    <row r="31" spans="2:8" s="123" customFormat="1" ht="16.9" customHeight="1">
      <c r="B31" s="71"/>
      <c r="C31" s="138" t="s">
        <v>1</v>
      </c>
      <c r="D31" s="138" t="s">
        <v>496</v>
      </c>
      <c r="E31" s="132" t="s">
        <v>1</v>
      </c>
      <c r="F31" s="133">
        <v>16.988</v>
      </c>
      <c r="H31" s="71"/>
    </row>
    <row r="32" spans="2:8" s="123" customFormat="1" ht="16.9" customHeight="1">
      <c r="B32" s="71"/>
      <c r="C32" s="138" t="s">
        <v>1</v>
      </c>
      <c r="D32" s="138" t="s">
        <v>497</v>
      </c>
      <c r="E32" s="132" t="s">
        <v>1</v>
      </c>
      <c r="F32" s="133">
        <v>36.714</v>
      </c>
      <c r="H32" s="71"/>
    </row>
    <row r="33" spans="2:8" s="123" customFormat="1" ht="16.9" customHeight="1">
      <c r="B33" s="71"/>
      <c r="C33" s="138" t="s">
        <v>1</v>
      </c>
      <c r="D33" s="138" t="s">
        <v>498</v>
      </c>
      <c r="E33" s="132" t="s">
        <v>1</v>
      </c>
      <c r="F33" s="133">
        <v>31.632</v>
      </c>
      <c r="H33" s="71"/>
    </row>
    <row r="34" spans="2:8" s="123" customFormat="1" ht="16.9" customHeight="1">
      <c r="B34" s="71"/>
      <c r="C34" s="138" t="s">
        <v>1</v>
      </c>
      <c r="D34" s="138" t="s">
        <v>499</v>
      </c>
      <c r="E34" s="132" t="s">
        <v>1</v>
      </c>
      <c r="F34" s="133">
        <v>33.907</v>
      </c>
      <c r="H34" s="71"/>
    </row>
    <row r="35" spans="2:8" s="123" customFormat="1" ht="16.9" customHeight="1">
      <c r="B35" s="71"/>
      <c r="C35" s="138" t="s">
        <v>100</v>
      </c>
      <c r="D35" s="138" t="s">
        <v>215</v>
      </c>
      <c r="E35" s="132" t="s">
        <v>1</v>
      </c>
      <c r="F35" s="133">
        <v>119.241</v>
      </c>
      <c r="H35" s="71"/>
    </row>
    <row r="36" spans="2:8" s="123" customFormat="1" ht="16.9" customHeight="1">
      <c r="B36" s="71"/>
      <c r="C36" s="139" t="s">
        <v>977</v>
      </c>
      <c r="D36" s="140"/>
      <c r="H36" s="71"/>
    </row>
    <row r="37" spans="2:8" s="123" customFormat="1" ht="22.5">
      <c r="B37" s="71"/>
      <c r="C37" s="138" t="s">
        <v>493</v>
      </c>
      <c r="D37" s="138" t="s">
        <v>494</v>
      </c>
      <c r="E37" s="132" t="s">
        <v>175</v>
      </c>
      <c r="F37" s="133">
        <v>119.241</v>
      </c>
      <c r="H37" s="71"/>
    </row>
    <row r="38" spans="2:8" s="123" customFormat="1" ht="16.9" customHeight="1">
      <c r="B38" s="71"/>
      <c r="C38" s="138" t="s">
        <v>207</v>
      </c>
      <c r="D38" s="138" t="s">
        <v>208</v>
      </c>
      <c r="E38" s="132" t="s">
        <v>175</v>
      </c>
      <c r="F38" s="133">
        <v>296.201</v>
      </c>
      <c r="H38" s="71"/>
    </row>
    <row r="39" spans="2:8" s="123" customFormat="1" ht="16.9" customHeight="1">
      <c r="B39" s="71"/>
      <c r="C39" s="138" t="s">
        <v>292</v>
      </c>
      <c r="D39" s="138" t="s">
        <v>293</v>
      </c>
      <c r="E39" s="132" t="s">
        <v>175</v>
      </c>
      <c r="F39" s="133">
        <v>119.241</v>
      </c>
      <c r="H39" s="71"/>
    </row>
    <row r="40" spans="2:8" s="123" customFormat="1" ht="16.9" customHeight="1">
      <c r="B40" s="71"/>
      <c r="C40" s="136" t="s">
        <v>98</v>
      </c>
      <c r="D40" s="137" t="s">
        <v>1</v>
      </c>
      <c r="E40" s="130" t="s">
        <v>1</v>
      </c>
      <c r="F40" s="131">
        <v>119.3</v>
      </c>
      <c r="H40" s="71"/>
    </row>
    <row r="41" spans="2:8" s="123" customFormat="1" ht="16.9" customHeight="1">
      <c r="B41" s="71"/>
      <c r="C41" s="138" t="s">
        <v>98</v>
      </c>
      <c r="D41" s="138" t="s">
        <v>242</v>
      </c>
      <c r="E41" s="132" t="s">
        <v>1</v>
      </c>
      <c r="F41" s="133">
        <v>119.3</v>
      </c>
      <c r="H41" s="71"/>
    </row>
    <row r="42" spans="2:8" s="123" customFormat="1" ht="16.9" customHeight="1">
      <c r="B42" s="71"/>
      <c r="C42" s="139" t="s">
        <v>977</v>
      </c>
      <c r="D42" s="140"/>
      <c r="H42" s="71"/>
    </row>
    <row r="43" spans="2:8" s="123" customFormat="1" ht="16.9" customHeight="1">
      <c r="B43" s="71"/>
      <c r="C43" s="138" t="s">
        <v>239</v>
      </c>
      <c r="D43" s="138" t="s">
        <v>240</v>
      </c>
      <c r="E43" s="132" t="s">
        <v>175</v>
      </c>
      <c r="F43" s="133">
        <v>119.3</v>
      </c>
      <c r="H43" s="71"/>
    </row>
    <row r="44" spans="2:8" s="123" customFormat="1" ht="16.9" customHeight="1">
      <c r="B44" s="71"/>
      <c r="C44" s="138" t="s">
        <v>443</v>
      </c>
      <c r="D44" s="138" t="s">
        <v>444</v>
      </c>
      <c r="E44" s="132" t="s">
        <v>175</v>
      </c>
      <c r="F44" s="133">
        <v>119.3</v>
      </c>
      <c r="H44" s="71"/>
    </row>
    <row r="45" spans="2:8" s="123" customFormat="1" ht="16.9" customHeight="1">
      <c r="B45" s="71"/>
      <c r="C45" s="138" t="s">
        <v>448</v>
      </c>
      <c r="D45" s="138" t="s">
        <v>449</v>
      </c>
      <c r="E45" s="132" t="s">
        <v>175</v>
      </c>
      <c r="F45" s="133">
        <v>119.3</v>
      </c>
      <c r="H45" s="71"/>
    </row>
    <row r="46" spans="2:8" s="123" customFormat="1" ht="22.5">
      <c r="B46" s="71"/>
      <c r="C46" s="138" t="s">
        <v>472</v>
      </c>
      <c r="D46" s="138" t="s">
        <v>473</v>
      </c>
      <c r="E46" s="132" t="s">
        <v>175</v>
      </c>
      <c r="F46" s="133">
        <v>119.3</v>
      </c>
      <c r="H46" s="71"/>
    </row>
    <row r="47" spans="2:8" s="123" customFormat="1" ht="16.9" customHeight="1">
      <c r="B47" s="71"/>
      <c r="C47" s="136" t="s">
        <v>103</v>
      </c>
      <c r="D47" s="137" t="s">
        <v>1</v>
      </c>
      <c r="E47" s="130" t="s">
        <v>1</v>
      </c>
      <c r="F47" s="131">
        <v>8.1</v>
      </c>
      <c r="H47" s="71"/>
    </row>
    <row r="48" spans="2:8" s="123" customFormat="1" ht="16.9" customHeight="1">
      <c r="B48" s="71"/>
      <c r="C48" s="138" t="s">
        <v>103</v>
      </c>
      <c r="D48" s="138" t="s">
        <v>181</v>
      </c>
      <c r="E48" s="132" t="s">
        <v>1</v>
      </c>
      <c r="F48" s="133">
        <v>8.1</v>
      </c>
      <c r="H48" s="71"/>
    </row>
    <row r="49" spans="2:8" s="123" customFormat="1" ht="16.9" customHeight="1">
      <c r="B49" s="71"/>
      <c r="C49" s="139" t="s">
        <v>977</v>
      </c>
      <c r="D49" s="140"/>
      <c r="H49" s="71"/>
    </row>
    <row r="50" spans="2:8" s="123" customFormat="1" ht="16.9" customHeight="1">
      <c r="B50" s="71"/>
      <c r="C50" s="138" t="s">
        <v>178</v>
      </c>
      <c r="D50" s="138" t="s">
        <v>179</v>
      </c>
      <c r="E50" s="132" t="s">
        <v>175</v>
      </c>
      <c r="F50" s="133">
        <v>8.1</v>
      </c>
      <c r="H50" s="71"/>
    </row>
    <row r="51" spans="2:8" s="123" customFormat="1" ht="16.9" customHeight="1">
      <c r="B51" s="71"/>
      <c r="C51" s="138" t="s">
        <v>202</v>
      </c>
      <c r="D51" s="138" t="s">
        <v>203</v>
      </c>
      <c r="E51" s="132" t="s">
        <v>175</v>
      </c>
      <c r="F51" s="133">
        <v>71.885</v>
      </c>
      <c r="H51" s="71"/>
    </row>
    <row r="52" spans="2:8" s="123" customFormat="1" ht="16.9" customHeight="1">
      <c r="B52" s="71"/>
      <c r="C52" s="138" t="s">
        <v>207</v>
      </c>
      <c r="D52" s="138" t="s">
        <v>208</v>
      </c>
      <c r="E52" s="132" t="s">
        <v>175</v>
      </c>
      <c r="F52" s="133">
        <v>296.201</v>
      </c>
      <c r="H52" s="71"/>
    </row>
    <row r="53" spans="2:8" s="123" customFormat="1" ht="16.9" customHeight="1">
      <c r="B53" s="71"/>
      <c r="C53" s="136" t="s">
        <v>106</v>
      </c>
      <c r="D53" s="137" t="s">
        <v>1</v>
      </c>
      <c r="E53" s="130" t="s">
        <v>1</v>
      </c>
      <c r="F53" s="131">
        <v>15.741</v>
      </c>
      <c r="H53" s="71"/>
    </row>
    <row r="54" spans="2:8" s="123" customFormat="1" ht="16.9" customHeight="1">
      <c r="B54" s="71"/>
      <c r="C54" s="138" t="s">
        <v>106</v>
      </c>
      <c r="D54" s="138" t="s">
        <v>177</v>
      </c>
      <c r="E54" s="132" t="s">
        <v>1</v>
      </c>
      <c r="F54" s="133">
        <v>15.741</v>
      </c>
      <c r="H54" s="71"/>
    </row>
    <row r="55" spans="2:8" s="123" customFormat="1" ht="16.9" customHeight="1">
      <c r="B55" s="71"/>
      <c r="C55" s="139" t="s">
        <v>977</v>
      </c>
      <c r="D55" s="140"/>
      <c r="H55" s="71"/>
    </row>
    <row r="56" spans="2:8" s="123" customFormat="1" ht="16.9" customHeight="1">
      <c r="B56" s="71"/>
      <c r="C56" s="138" t="s">
        <v>173</v>
      </c>
      <c r="D56" s="138" t="s">
        <v>174</v>
      </c>
      <c r="E56" s="132" t="s">
        <v>175</v>
      </c>
      <c r="F56" s="133">
        <v>15.741</v>
      </c>
      <c r="H56" s="71"/>
    </row>
    <row r="57" spans="2:8" s="123" customFormat="1" ht="16.9" customHeight="1">
      <c r="B57" s="71"/>
      <c r="C57" s="138" t="s">
        <v>202</v>
      </c>
      <c r="D57" s="138" t="s">
        <v>203</v>
      </c>
      <c r="E57" s="132" t="s">
        <v>175</v>
      </c>
      <c r="F57" s="133">
        <v>71.885</v>
      </c>
      <c r="H57" s="71"/>
    </row>
    <row r="58" spans="2:8" s="123" customFormat="1" ht="16.9" customHeight="1">
      <c r="B58" s="71"/>
      <c r="C58" s="138" t="s">
        <v>207</v>
      </c>
      <c r="D58" s="138" t="s">
        <v>208</v>
      </c>
      <c r="E58" s="132" t="s">
        <v>175</v>
      </c>
      <c r="F58" s="133">
        <v>296.201</v>
      </c>
      <c r="H58" s="71"/>
    </row>
    <row r="59" spans="2:8" s="123" customFormat="1" ht="16.9" customHeight="1">
      <c r="B59" s="71"/>
      <c r="C59" s="136" t="s">
        <v>111</v>
      </c>
      <c r="D59" s="137" t="s">
        <v>1</v>
      </c>
      <c r="E59" s="130" t="s">
        <v>1</v>
      </c>
      <c r="F59" s="131">
        <v>21.323</v>
      </c>
      <c r="H59" s="71"/>
    </row>
    <row r="60" spans="2:8" s="123" customFormat="1" ht="16.9" customHeight="1">
      <c r="B60" s="71"/>
      <c r="C60" s="138" t="s">
        <v>111</v>
      </c>
      <c r="D60" s="138" t="s">
        <v>191</v>
      </c>
      <c r="E60" s="132" t="s">
        <v>1</v>
      </c>
      <c r="F60" s="133">
        <v>21.323</v>
      </c>
      <c r="H60" s="71"/>
    </row>
    <row r="61" spans="2:8" s="123" customFormat="1" ht="16.9" customHeight="1">
      <c r="B61" s="71"/>
      <c r="C61" s="139" t="s">
        <v>977</v>
      </c>
      <c r="D61" s="140"/>
      <c r="H61" s="71"/>
    </row>
    <row r="62" spans="2:8" s="123" customFormat="1" ht="16.9" customHeight="1">
      <c r="B62" s="71"/>
      <c r="C62" s="138" t="s">
        <v>188</v>
      </c>
      <c r="D62" s="138" t="s">
        <v>189</v>
      </c>
      <c r="E62" s="132" t="s">
        <v>175</v>
      </c>
      <c r="F62" s="133">
        <v>21.323</v>
      </c>
      <c r="H62" s="71"/>
    </row>
    <row r="63" spans="2:8" s="123" customFormat="1" ht="16.9" customHeight="1">
      <c r="B63" s="71"/>
      <c r="C63" s="138" t="s">
        <v>202</v>
      </c>
      <c r="D63" s="138" t="s">
        <v>203</v>
      </c>
      <c r="E63" s="132" t="s">
        <v>175</v>
      </c>
      <c r="F63" s="133">
        <v>71.885</v>
      </c>
      <c r="H63" s="71"/>
    </row>
    <row r="64" spans="2:8" s="123" customFormat="1" ht="16.9" customHeight="1">
      <c r="B64" s="71"/>
      <c r="C64" s="138" t="s">
        <v>207</v>
      </c>
      <c r="D64" s="138" t="s">
        <v>208</v>
      </c>
      <c r="E64" s="132" t="s">
        <v>175</v>
      </c>
      <c r="F64" s="133">
        <v>296.201</v>
      </c>
      <c r="H64" s="71"/>
    </row>
    <row r="65" spans="2:8" s="123" customFormat="1" ht="16.9" customHeight="1">
      <c r="B65" s="71"/>
      <c r="C65" s="136" t="s">
        <v>109</v>
      </c>
      <c r="D65" s="137" t="s">
        <v>1</v>
      </c>
      <c r="E65" s="130" t="s">
        <v>1</v>
      </c>
      <c r="F65" s="131">
        <v>2.88</v>
      </c>
      <c r="H65" s="71"/>
    </row>
    <row r="66" spans="2:8" s="123" customFormat="1" ht="16.9" customHeight="1">
      <c r="B66" s="71"/>
      <c r="C66" s="138" t="s">
        <v>109</v>
      </c>
      <c r="D66" s="138" t="s">
        <v>186</v>
      </c>
      <c r="E66" s="132" t="s">
        <v>1</v>
      </c>
      <c r="F66" s="133">
        <v>2.88</v>
      </c>
      <c r="H66" s="71"/>
    </row>
    <row r="67" spans="2:8" s="123" customFormat="1" ht="16.9" customHeight="1">
      <c r="B67" s="71"/>
      <c r="C67" s="139" t="s">
        <v>977</v>
      </c>
      <c r="D67" s="140"/>
      <c r="H67" s="71"/>
    </row>
    <row r="68" spans="2:8" s="123" customFormat="1" ht="16.9" customHeight="1">
      <c r="B68" s="71"/>
      <c r="C68" s="138" t="s">
        <v>183</v>
      </c>
      <c r="D68" s="138" t="s">
        <v>184</v>
      </c>
      <c r="E68" s="132" t="s">
        <v>175</v>
      </c>
      <c r="F68" s="133">
        <v>2.88</v>
      </c>
      <c r="H68" s="71"/>
    </row>
    <row r="69" spans="2:8" s="123" customFormat="1" ht="16.9" customHeight="1">
      <c r="B69" s="71"/>
      <c r="C69" s="138" t="s">
        <v>202</v>
      </c>
      <c r="D69" s="138" t="s">
        <v>203</v>
      </c>
      <c r="E69" s="132" t="s">
        <v>175</v>
      </c>
      <c r="F69" s="133">
        <v>71.885</v>
      </c>
      <c r="H69" s="71"/>
    </row>
    <row r="70" spans="2:8" s="123" customFormat="1" ht="16.9" customHeight="1">
      <c r="B70" s="71"/>
      <c r="C70" s="138" t="s">
        <v>207</v>
      </c>
      <c r="D70" s="138" t="s">
        <v>208</v>
      </c>
      <c r="E70" s="132" t="s">
        <v>175</v>
      </c>
      <c r="F70" s="133">
        <v>296.201</v>
      </c>
      <c r="H70" s="71"/>
    </row>
    <row r="71" spans="2:8" s="123" customFormat="1" ht="16.9" customHeight="1">
      <c r="B71" s="71"/>
      <c r="C71" s="136" t="s">
        <v>113</v>
      </c>
      <c r="D71" s="137" t="s">
        <v>1</v>
      </c>
      <c r="E71" s="130" t="s">
        <v>1</v>
      </c>
      <c r="F71" s="131">
        <v>296.201</v>
      </c>
      <c r="H71" s="71"/>
    </row>
    <row r="72" spans="2:8" s="123" customFormat="1" ht="16.9" customHeight="1">
      <c r="B72" s="71"/>
      <c r="C72" s="138" t="s">
        <v>1</v>
      </c>
      <c r="D72" s="138" t="s">
        <v>205</v>
      </c>
      <c r="E72" s="132" t="s">
        <v>1</v>
      </c>
      <c r="F72" s="133">
        <v>71.885</v>
      </c>
      <c r="H72" s="71"/>
    </row>
    <row r="73" spans="2:8" s="123" customFormat="1" ht="22.5">
      <c r="B73" s="71"/>
      <c r="C73" s="138" t="s">
        <v>1</v>
      </c>
      <c r="D73" s="138" t="s">
        <v>210</v>
      </c>
      <c r="E73" s="132" t="s">
        <v>1</v>
      </c>
      <c r="F73" s="133">
        <v>52.407</v>
      </c>
      <c r="H73" s="71"/>
    </row>
    <row r="74" spans="2:8" s="123" customFormat="1" ht="16.9" customHeight="1">
      <c r="B74" s="71"/>
      <c r="C74" s="138" t="s">
        <v>1</v>
      </c>
      <c r="D74" s="138" t="s">
        <v>211</v>
      </c>
      <c r="E74" s="132" t="s">
        <v>1</v>
      </c>
      <c r="F74" s="133">
        <v>37.891</v>
      </c>
      <c r="H74" s="71"/>
    </row>
    <row r="75" spans="2:8" s="123" customFormat="1" ht="22.5">
      <c r="B75" s="71"/>
      <c r="C75" s="138" t="s">
        <v>1</v>
      </c>
      <c r="D75" s="138" t="s">
        <v>212</v>
      </c>
      <c r="E75" s="132" t="s">
        <v>1</v>
      </c>
      <c r="F75" s="133">
        <v>137.507</v>
      </c>
      <c r="H75" s="71"/>
    </row>
    <row r="76" spans="2:8" s="123" customFormat="1" ht="16.9" customHeight="1">
      <c r="B76" s="71"/>
      <c r="C76" s="138" t="s">
        <v>1</v>
      </c>
      <c r="D76" s="138" t="s">
        <v>213</v>
      </c>
      <c r="E76" s="132" t="s">
        <v>1</v>
      </c>
      <c r="F76" s="133">
        <v>115.752</v>
      </c>
      <c r="H76" s="71"/>
    </row>
    <row r="77" spans="2:8" s="123" customFormat="1" ht="16.9" customHeight="1">
      <c r="B77" s="71"/>
      <c r="C77" s="138" t="s">
        <v>1</v>
      </c>
      <c r="D77" s="138" t="s">
        <v>214</v>
      </c>
      <c r="E77" s="132" t="s">
        <v>1</v>
      </c>
      <c r="F77" s="133">
        <v>-119.241</v>
      </c>
      <c r="H77" s="71"/>
    </row>
    <row r="78" spans="2:8" s="123" customFormat="1" ht="16.9" customHeight="1">
      <c r="B78" s="71"/>
      <c r="C78" s="138" t="s">
        <v>113</v>
      </c>
      <c r="D78" s="138" t="s">
        <v>215</v>
      </c>
      <c r="E78" s="132" t="s">
        <v>1</v>
      </c>
      <c r="F78" s="133">
        <v>296.201</v>
      </c>
      <c r="H78" s="71"/>
    </row>
    <row r="79" spans="2:8" s="123" customFormat="1" ht="16.9" customHeight="1">
      <c r="B79" s="71"/>
      <c r="C79" s="139" t="s">
        <v>977</v>
      </c>
      <c r="D79" s="140"/>
      <c r="H79" s="71"/>
    </row>
    <row r="80" spans="2:8" s="123" customFormat="1" ht="16.9" customHeight="1">
      <c r="B80" s="71"/>
      <c r="C80" s="138" t="s">
        <v>207</v>
      </c>
      <c r="D80" s="138" t="s">
        <v>208</v>
      </c>
      <c r="E80" s="132" t="s">
        <v>175</v>
      </c>
      <c r="F80" s="133">
        <v>296.201</v>
      </c>
      <c r="H80" s="71"/>
    </row>
    <row r="81" spans="2:8" s="123" customFormat="1" ht="16.9" customHeight="1">
      <c r="B81" s="71"/>
      <c r="C81" s="138" t="s">
        <v>527</v>
      </c>
      <c r="D81" s="138" t="s">
        <v>528</v>
      </c>
      <c r="E81" s="132" t="s">
        <v>175</v>
      </c>
      <c r="F81" s="133">
        <v>415.501</v>
      </c>
      <c r="H81" s="71"/>
    </row>
    <row r="82" spans="2:8" s="123" customFormat="1" ht="22.5">
      <c r="B82" s="71"/>
      <c r="C82" s="138" t="s">
        <v>532</v>
      </c>
      <c r="D82" s="138" t="s">
        <v>533</v>
      </c>
      <c r="E82" s="132" t="s">
        <v>175</v>
      </c>
      <c r="F82" s="133">
        <v>415.501</v>
      </c>
      <c r="H82" s="71"/>
    </row>
    <row r="83" spans="2:8" s="123" customFormat="1" ht="16.9" customHeight="1">
      <c r="B83" s="71"/>
      <c r="C83" s="136" t="s">
        <v>102</v>
      </c>
      <c r="D83" s="137" t="s">
        <v>1</v>
      </c>
      <c r="E83" s="130" t="s">
        <v>1</v>
      </c>
      <c r="F83" s="131">
        <v>119.3</v>
      </c>
      <c r="H83" s="71"/>
    </row>
    <row r="84" spans="2:8" s="123" customFormat="1" ht="16.9" customHeight="1">
      <c r="B84" s="71"/>
      <c r="C84" s="138" t="s">
        <v>102</v>
      </c>
      <c r="D84" s="138" t="s">
        <v>200</v>
      </c>
      <c r="E84" s="132" t="s">
        <v>1</v>
      </c>
      <c r="F84" s="133">
        <v>119.3</v>
      </c>
      <c r="H84" s="71"/>
    </row>
    <row r="85" spans="2:8" s="123" customFormat="1" ht="16.9" customHeight="1">
      <c r="B85" s="71"/>
      <c r="C85" s="139" t="s">
        <v>977</v>
      </c>
      <c r="D85" s="140"/>
      <c r="H85" s="71"/>
    </row>
    <row r="86" spans="2:8" s="123" customFormat="1" ht="16.9" customHeight="1">
      <c r="B86" s="71"/>
      <c r="C86" s="138" t="s">
        <v>197</v>
      </c>
      <c r="D86" s="138" t="s">
        <v>198</v>
      </c>
      <c r="E86" s="132" t="s">
        <v>175</v>
      </c>
      <c r="F86" s="133">
        <v>119.3</v>
      </c>
      <c r="H86" s="71"/>
    </row>
    <row r="87" spans="2:8" s="123" customFormat="1" ht="16.9" customHeight="1">
      <c r="B87" s="71"/>
      <c r="C87" s="138" t="s">
        <v>194</v>
      </c>
      <c r="D87" s="138" t="s">
        <v>195</v>
      </c>
      <c r="E87" s="132" t="s">
        <v>175</v>
      </c>
      <c r="F87" s="133">
        <v>119.3</v>
      </c>
      <c r="H87" s="71"/>
    </row>
    <row r="88" spans="2:8" s="123" customFormat="1" ht="16.9" customHeight="1">
      <c r="B88" s="71"/>
      <c r="C88" s="138" t="s">
        <v>527</v>
      </c>
      <c r="D88" s="138" t="s">
        <v>528</v>
      </c>
      <c r="E88" s="132" t="s">
        <v>175</v>
      </c>
      <c r="F88" s="133">
        <v>415.501</v>
      </c>
      <c r="H88" s="71"/>
    </row>
    <row r="89" spans="2:8" s="123" customFormat="1" ht="22.5">
      <c r="B89" s="71"/>
      <c r="C89" s="138" t="s">
        <v>532</v>
      </c>
      <c r="D89" s="138" t="s">
        <v>533</v>
      </c>
      <c r="E89" s="132" t="s">
        <v>175</v>
      </c>
      <c r="F89" s="133">
        <v>415.501</v>
      </c>
      <c r="H89" s="71"/>
    </row>
    <row r="90" spans="2:8" s="123" customFormat="1" ht="7.35" customHeight="1">
      <c r="B90" s="134"/>
      <c r="C90" s="135"/>
      <c r="D90" s="135"/>
      <c r="E90" s="135"/>
      <c r="F90" s="135"/>
      <c r="G90" s="135"/>
      <c r="H90" s="71"/>
    </row>
    <row r="91" s="123" customFormat="1" ht="12"/>
  </sheetData>
  <sheetProtection algorithmName="SHA-512" hashValue="/TQcCPDSKtoCiUP+crrXPB2B7ayGDCKpAhERDXDyeTkxoJapidOPNNPbXM9Jem/KnRTO3hH6Z06P+t2cwevvlw==" saltValue="58Cp9ZvXqt6t4hekoxoLsg==" spinCount="100000" sheet="1" objects="1" scenario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Bláhová Petra</cp:lastModifiedBy>
  <dcterms:created xsi:type="dcterms:W3CDTF">2023-11-27T09:28:38Z</dcterms:created>
  <dcterms:modified xsi:type="dcterms:W3CDTF">2024-03-22T05:55:13Z</dcterms:modified>
  <cp:category/>
  <cp:version/>
  <cp:contentType/>
  <cp:contentStatus/>
</cp:coreProperties>
</file>