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etapa I._SO 000" sheetId="2" r:id="rId2"/>
    <sheet name="etapa I._SO 001" sheetId="3" r:id="rId3"/>
    <sheet name="etapa I._SO 101" sheetId="4" r:id="rId4"/>
    <sheet name="etapa I._SO 191" sheetId="5" r:id="rId5"/>
    <sheet name="etapa I._SO 301.1" sheetId="6" r:id="rId6"/>
    <sheet name="etapa I._SO 301.2" sheetId="7" r:id="rId7"/>
    <sheet name="etapa I._SO 401" sheetId="8" r:id="rId8"/>
    <sheet name="etapa I._SO 402" sheetId="9" r:id="rId9"/>
    <sheet name="etapa I._SO 421.1" sheetId="10" r:id="rId10"/>
    <sheet name="etapa I._SO 421.2" sheetId="11" r:id="rId11"/>
    <sheet name="etapa I._SO 701" sheetId="12" r:id="rId12"/>
    <sheet name="etapa I._SO 801.1" sheetId="13" r:id="rId13"/>
    <sheet name="etapa I._SO 801.2" sheetId="14" r:id="rId14"/>
    <sheet name="etapa I._SO 901" sheetId="15" r:id="rId15"/>
    <sheet name="etapa II._SO 000" sheetId="16" r:id="rId16"/>
    <sheet name="etapa II._SO 001" sheetId="17" r:id="rId17"/>
    <sheet name="etapa II._SO 102.1" sheetId="18" r:id="rId18"/>
    <sheet name="etapa II._SO 191" sheetId="19" r:id="rId19"/>
    <sheet name="etapa II._SO 901" sheetId="20" r:id="rId20"/>
    <sheet name="etapa III._SO 000" sheetId="21" r:id="rId21"/>
    <sheet name="etapa III._SO 001" sheetId="22" r:id="rId22"/>
    <sheet name="etapa III._SO 102.2" sheetId="23" r:id="rId23"/>
    <sheet name="etapa III._SO 191" sheetId="24" r:id="rId24"/>
    <sheet name="etapa III._SO 301" sheetId="25" r:id="rId25"/>
    <sheet name="etapa III._SO 401" sheetId="26" r:id="rId26"/>
    <sheet name="etapa III._SO 402" sheetId="27" r:id="rId27"/>
    <sheet name="etapa III._SO 403" sheetId="28" r:id="rId28"/>
    <sheet name="etapa III._SO 421.1" sheetId="29" r:id="rId29"/>
    <sheet name="etapa III._SO 421.2" sheetId="30" r:id="rId30"/>
    <sheet name="etapa III._SO 701" sheetId="31" r:id="rId31"/>
    <sheet name="etapa III._SO 801.1" sheetId="32" r:id="rId32"/>
    <sheet name="etapa III._SO 801.2" sheetId="33" r:id="rId33"/>
    <sheet name="etapa III._SO 901" sheetId="34" r:id="rId34"/>
  </sheets>
  <definedNames/>
  <calcPr/>
  <webPublishing/>
</workbook>
</file>

<file path=xl/sharedStrings.xml><?xml version="1.0" encoding="utf-8"?>
<sst xmlns="http://schemas.openxmlformats.org/spreadsheetml/2006/main" count="10786" uniqueCount="1268">
  <si>
    <t>Rekapitulace ceny</t>
  </si>
  <si>
    <t>Stavba: 2018-078 - OBNOVA HISTORICKÉ ČÁSTI PODMOKEL ETAPA D, UL. TEPLICKÁ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</si>
  <si>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</si>
  <si>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</si>
  <si>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</si>
  <si>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</si>
  <si>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</si>
  <si>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</si>
  <si>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</si>
  <si>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</si>
  <si>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</si>
  <si>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</si>
  <si>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</si>
  <si>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</si>
  <si>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2018-078</t>
  </si>
  <si>
    <t>OBNOVA HISTORICKÉ ČÁSTI PODMOKEL ETAPA D, UL. TEPLICKÁ</t>
  </si>
  <si>
    <t>O</t>
  </si>
  <si>
    <t>Objekt:</t>
  </si>
  <si>
    <t>etapa I.</t>
  </si>
  <si>
    <t>Silnice I/13 - ul. Prokopa Holého</t>
  </si>
  <si>
    <t>O1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</si>
  <si>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</si>
  <si>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</si>
  <si>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</si>
  <si>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</si>
  <si>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</si>
  <si>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</si>
  <si>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</si>
  <si>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</si>
  <si>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</si>
  <si>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</si>
  <si>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</si>
  <si>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</si>
  <si>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</si>
  <si>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</si>
  <si>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</si>
  <si>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</si>
  <si>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</si>
  <si>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</si>
  <si>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</si>
  <si>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</si>
  <si>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</si>
  <si>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</si>
  <si>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</si>
  <si>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</si>
  <si>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</si>
  <si>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</si>
  <si>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</si>
  <si>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</si>
  <si>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02821</t>
  </si>
  <si>
    <t>a</t>
  </si>
  <si>
    <t>PRŮZKUMNÉ PRÁCE ARCHEOLOGICKÉ NA POVRCHU</t>
  </si>
  <si>
    <t>HOD</t>
  </si>
  <si>
    <t>PP</t>
  </si>
  <si>
    <t>Archeologický dohled bude fakturován dle skutečnosti na základě zhotovitelem předložených faktur vystavených oprávněnou institucí provádějící archeologický dohled. Zadavatel upozorňuje, že se jedná o předpokládanou stanovenou dobu a dále zadavatel upozorňuje, že v hodinové sazbě jsou zahrnuty veškeré nutné práce pro výkon archeologického dohledu. V rámci položky je zhotovitel stavby povinen respektovat zákon č. 20/1987 Sb., o státní památkové péči a provést oznámení o zahájení výkopových prací a to v dostatečném předstihu před prováděním zemních prací. Dále je Zhotovitel povinen strpět na staveništi archeologický dohled v průběhu provádění stavebních prací. Oznámení musí být adresováno na příslušnou instituci oprávněnou k provádění archeologického dohledu a výzkumu, se kterou bude formou smlouvy o archeologickém dohledu zajištěn archeologický dohled. Dojde-li při provádění zemních prací k archeologickým nálezům, je Zhotovitel povinen veškeré stavební práce okamžitě zastavit a tyto skutečnosti neprodleně oznámit TDS, zástupci investora a příslušnému archeologickému pracovišti provádějící archeologický dohled.</t>
  </si>
  <si>
    <t>VV</t>
  </si>
  <si>
    <t/>
  </si>
  <si>
    <t>TS</t>
  </si>
  <si>
    <t>Položka zahrnuje:  
- veškeré náklady spojené s objednatelem požadovanými pracemi  
Položka nezahrnuje:  
- x</t>
  </si>
  <si>
    <t>b</t>
  </si>
  <si>
    <t>Záchranný archeologický průzkum bude fakturován dle skutečnosti na základě zhotovitelem předložených faktur vystavených oprávněnou institucí provádějící archeologický průzkum. Zadavatel upozorňuje, že se jedná o předpokládanou stanovenou dobu a dále zadavatel upozorňuje, že v hodinové sazbě jsou zahrnuty veškeré nutné práce pro výkon archeologického průzkumu. Položka bude použita na přímý příkaz TDS a investora v případě, že při provádění zemních prací a při provádění archeologického dohledu dojde k archeologickým nálezům. V rámci položky bude uzavřena smlouva o provedení archeologického průzkumu s příslušnou instituci oprávněnou k provádění archeologického průzkumu. Dále je zhotovitel povinen strpět na staveništi archeologický průzkum v průběhu provádění stavebních prací.</t>
  </si>
  <si>
    <t>02910</t>
  </si>
  <si>
    <t>OSTATNÍ POŽADAVKY - ZEMĚMĚŘIČSKÁ MĚŘENÍ</t>
  </si>
  <si>
    <t>KČ</t>
  </si>
  <si>
    <t>GEODETICKÉ ZAMĚŘENÍ SKUTEČNÉHO PROVEDENÍ STAVBY VLOŽENÉ NA PODKLADU KATASTRÁLNÍ MAPY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</si>
  <si>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</si>
  <si>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</si>
  <si>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</si>
  <si>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</si>
  <si>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</si>
  <si>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</si>
  <si>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</si>
  <si>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</si>
  <si>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</si>
  <si>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STAVBY V TIŠTĚNÉ I DIGITÁLNÍ FORMĚ</t>
  </si>
  <si>
    <t>7</t>
  </si>
  <si>
    <t>02945</t>
  </si>
  <si>
    <t>OSTAT POŽADAVKY - GEOMETRICKÝ PLÁN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</si>
  <si>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</si>
  <si>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8</t>
  </si>
  <si>
    <t>02960</t>
  </si>
  <si>
    <t>OSTATNÍ POŽADAVKY - ODBORNÝ DOZOR</t>
  </si>
  <si>
    <t>ODBORNÝ GEOTECHNICKÝ DOZOR</t>
  </si>
  <si>
    <t>ODBORNÝ DENDROLOGICKÝ DOZOR</t>
  </si>
  <si>
    <t>c</t>
  </si>
  <si>
    <t>PASPORTIZACE STÁVAJÍCÍ BUDOV A PODEZDÍVEK</t>
  </si>
  <si>
    <t>11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</si>
  <si>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</si>
  <si>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</si>
  <si>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</si>
  <si>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001</t>
  </si>
  <si>
    <t>Bourání a příprava staveniště</t>
  </si>
  <si>
    <t>014102</t>
  </si>
  <si>
    <t>POPLATKY ZA SKLÁDKU</t>
  </si>
  <si>
    <t>T</t>
  </si>
  <si>
    <t>RECYKLAČNÍ STŘEDISKO</t>
  </si>
  <si>
    <t>z pol. č. 11313: 67,5m3*2,2t/m3=148,500 [A]t 
z pol. č. 11315: 1,3m3*2,4t/m3=3,120 [B]t 
z pol. č. 11317: 93,84m3*2,5t/m3=234,600 [C]t 
z pol. č. 11332: 738,0m3*2,2t/m3=1 623,600 [D]t 
z pol. č. 11334: 1066,16m3*2,2t/m3=2 345,552 [E]t 
z pol. č. 11372: 699,8m3*2,2t/m3=1 539,560 [F]t 
z pol. č. 96615: 27,5m3*2,2t/m3=60,500 [G]t 
Celkem: A+B+C+D+E+F+G=5 955,432 [H]t</t>
  </si>
  <si>
    <t>Položka zahrnuje:  
- veškeré poplatky provozovateli skládky související s uložením odpadu na skládce.  
Položka nezahrnuje:  
- x</t>
  </si>
  <si>
    <t>Zemní práce</t>
  </si>
  <si>
    <t>11313</t>
  </si>
  <si>
    <t>ODSTRANĚNÍ KRYTU ZPEVNĚNÝCH PLOCH S ASFALTOVÝM POJIVEM</t>
  </si>
  <si>
    <t>M3</t>
  </si>
  <si>
    <t>VČ. NALOŽENÍ A ODVOZU A ULOŽENÍ DO RECYKLAČNÍHO STŘEDISKA, POPLATEK ZA SKLÁDKU UVEDEN V POLOŽCE 014102</t>
  </si>
  <si>
    <t>digitálně odměřeno ze situace 
bourání chodníku - asfaltový kryt: 1350,0m2*0,05m=67,500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</si>
  <si>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</si>
  <si>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11315</t>
  </si>
  <si>
    <t>ODSTRANĚNÍ KRYTU ZPEVNĚNÝCH PLOCH Z BETONU</t>
  </si>
  <si>
    <t>digitálně odměřeno ze situace 
bourání chodníku - betonový kryt: 13,0m2*0,1m=1,300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</si>
  <si>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</si>
  <si>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11317</t>
  </si>
  <si>
    <t>ODSTRAN KRYTU ZPEVNĚNÝCH PLOCH Z DLAŽEB KOSTEK</t>
  </si>
  <si>
    <t>digitálně odměřeno ze situace 
bourání chodníku - dlážděný kryt: 1173,0m2*0,08m=93,840 [A]m3</t>
  </si>
  <si>
    <t>11332</t>
  </si>
  <si>
    <t>ODSTRANĚNÍ PODKLADŮ ZPEVNĚNÝCH PLOCH Z KAMENIVA NESTMELENÉHO</t>
  </si>
  <si>
    <t>digitálně odměřeno ze situace 
bourání nestmelených podkladních vrstev (ul. Teplická): 900,0m2*0,3m=270,000 [A]m3 
bourání nestmelených podkladních vrstev (ul. Teplická + obslužné komunikace): 3120,0m2*0,15m=468,000 [B]m3 
Celkem: A+B=738,000 [C]m3</t>
  </si>
  <si>
    <t>11334</t>
  </si>
  <si>
    <t>ODSTRANĚNÍ PODKLADU ZPEVNĚNÝCH PLOCH S CEMENT POJIVEM</t>
  </si>
  <si>
    <t>digitálně odměřeno ze situace 
bourání stmelených podkladních vrstev 
chodník - asfaltový kryt: 1350,0m2*0,25m=337,500 [A]m3 
chodník - betonový kryt: 13,0m2*0,2m=2,600 [B]m3 
chodník - dlážděný kryt: 1173,0m2*0,22m=258,060 [C]m3 
bourání stmelených podkladních vrstev 
ul. Teplická + obslužná komunikace: 3120,0m2*0,15m=468,000 [D]m3 
Celkem: A+B+C+D=1 066,160 [E]m3</t>
  </si>
  <si>
    <t>11353</t>
  </si>
  <si>
    <t>ODSTRANĚNÍ CHODNÍKOVÝCH KAMENNÝCH OBRUBNÍKŮ</t>
  </si>
  <si>
    <t>M</t>
  </si>
  <si>
    <t>VČ. ODVOZU NA DEPONII INVESTORA</t>
  </si>
  <si>
    <t>digitálně odměřeno ze situace 
845,0m=845,000 [A]m</t>
  </si>
  <si>
    <t>11372</t>
  </si>
  <si>
    <t>FRÉZOVÁNÍ ZPEVNĚNÝCH PLOCH ASFALTOVÝCH</t>
  </si>
  <si>
    <t>digitálně odměřeno ze situace 
frézování vozovky (silnice I. třídy): 290,0m2*0,1m=29,000 [A]m3 
frézování vozovky (ul. Teplická + obslužná komunikace): 3120,0m2*0,14m=436,800 [B]m3 
frézování vozovky (ul. Teplická): 900,0m2*0,26m=234,000 [C]m3 
Celkem: A+B+C=699,800 [D]m3</t>
  </si>
  <si>
    <t>12110</t>
  </si>
  <si>
    <t>SEJMUTÍ ORNICE NEBO LESNÍ PŮDY</t>
  </si>
  <si>
    <t>V TL. 150 MM, VČ. ODVOZU NA MEZIDEPONII URČENOU ZHOTOVITELEM, BUDE POUŽITO PRO ZPĚTNÉ OHUMUSOVÁNÍ</t>
  </si>
  <si>
    <t>digitálně odměřeno ze situace 
65,0m2*0,15m=9,750 [A]m3</t>
  </si>
  <si>
    <t>Položka zahrnuje:  
- sejmutí ornice bez ohledu na tloušťku vrstvy  
-  její vodorovnou dopravu  
Položka nezahrnuje:  
- uložení na trvalou skládku</t>
  </si>
  <si>
    <t>Ostatní konstrukce a práce</t>
  </si>
  <si>
    <t>919112</t>
  </si>
  <si>
    <t>ŘEZÁNÍ ASFALTOVÉHO KRYTU VOZOVEK TL DO 100MM</t>
  </si>
  <si>
    <t>VČ. LIKVIDACE ODPADU, PRACOVNÍ SPÁRA SE OŠETŘÍ DLE VL2 211.07 A TP 155</t>
  </si>
  <si>
    <t>digitálně odměřeno ze situace 
řezání asfaltového krytu na začátku stavby (silnice I. třídy): 65,0m=65,000 [A]m</t>
  </si>
  <si>
    <t>Položka zahrnuje:  
- řezání vozovkové vrstvy v předepsané tloušťce  
- spotřeba vody  
Položka nezahrnuje:  
- x</t>
  </si>
  <si>
    <t>919115</t>
  </si>
  <si>
    <t>ŘEZÁNÍ ASFALTOVÉHO KRYTU VOZOVEK TL DO 250MM</t>
  </si>
  <si>
    <t>digitálně odměřeno ze situace 
řezání asfaltového krytu na začátku stavby 
ul. Teplická: 15,0m=15,000 [A]m 
ul. Jeronýmova: 9,0m=9,000 [B]m 
ul. Na Úpatí: 4,5m=4,500 [C]m 
ul. Divišova: 8,5m=8,500 [D]m 
ul. Prokopa Holého: 12,0m=12,000 [E]m 
Celkem: A+B+C+D+E=49,000 [F]m</t>
  </si>
  <si>
    <t>12</t>
  </si>
  <si>
    <t>96615</t>
  </si>
  <si>
    <t>BOURÁNÍ KONSTRUKCÍ Z PROSTÉHO BETONU</t>
  </si>
  <si>
    <t>digitálně odměřeno ze situace 
bourání zídek před Městským divadlem - předpoklad beton: 22,0m2*1,25m=27,500 [A]m3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</si>
  <si>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</si>
  <si>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101</t>
  </si>
  <si>
    <t>Kom. ul. Teplická I., od Pivovarské ul. k ul. P. Holého</t>
  </si>
  <si>
    <t>z pol. č. 17120.a: 922,975m3*2,0t/m3=1 845,950 [A]t 
z pol. č. 96615.a: 0,4m3*2,4t/m3=0,960 [B]t 
z pol. č. 96655: 12,0m*0,1t/m=1,200 [C]t 
z pol. č. 96687: 20ks*0,5t/ks=10,000 [D]t 
z pol. č. 97619: 46ks*0,05t/ks=2,300 [E]t 
Celkem: A+B+C+D+E=1 860,410 [F]t</t>
  </si>
  <si>
    <t>RECYKLAČNÍ STŘEDISKO, POLOŽKA BUDE ČERPÁNA SE SOUHLASEM TDI</t>
  </si>
  <si>
    <t>z pol. č. 17120.b: 1459,0m3*2,0t/m3=2 918,000 [A]t</t>
  </si>
  <si>
    <t>02811</t>
  </si>
  <si>
    <t>PRŮZKUMNÉ PRÁCE GEOTECHNICKÉ NA POVRCHU</t>
  </si>
  <si>
    <t>STATICKÉ ZATĚŽOVACÍ ZKOUŠKY PRO OVĚŘENÍ ÚNOSNOSTI ZEMNÍ PLÁNĚ A PODKLADNÍCH VRSTEV VOZOVKY DLE TP 170, TP 146, ČSN 73 6126 
4 x vozovky (zemní pláň, spodní a horní podkladní vrstva) = 4x3 = 12 ks 
3 x autobusový záliv (zemní pláň, spodní podkladní vrstva) = 3x2=6 ks 
6 x chodník (zemní pláň, spodní podkladní vrstva) = 6x2 = 12 ks 
CELKEM: 30 ks</t>
  </si>
  <si>
    <t>113763</t>
  </si>
  <si>
    <t>FRÉZOVÁNÍ DRÁŽKY PRŮŘEZU DO 300MM2 V ASFALTOVÉ VOZOVCE</t>
  </si>
  <si>
    <t>ROZMĚR MIN. 25 X 10 MM, VČ. LIKVIDACE ODPADU, PRACOVNÍ SPÁRA SE OŠETŘÍ DLE VL2 211.07 A TP 155</t>
  </si>
  <si>
    <t>digitálně odměřeno ze situace 
kolem uličních vpustí: 23ks*2,0m=46,000 [A]m 
kolem povrchových znaků v komunikaci: 50ks*1,5m=75,000 [B]m 
kamenná obruba podél vozovky: 865,0m=865,000 [C]m 
Celkem: A+B+C=986,000 [D]m</t>
  </si>
  <si>
    <t>Položka zahrnuje:  
- veškerou manipulaci s vybouranou sutí a s vybouranými hmotami vč. uložení na skládku.  
Položka nezahrnuje:  
- x</t>
  </si>
  <si>
    <t>12373</t>
  </si>
  <si>
    <t>ODKOP PRO SPOD STAVBU SILNIC A ŽELEZNIC TŘ. I</t>
  </si>
  <si>
    <t>VČ. ODVOZU DO RECYKLAČNÍHO STŘEDISKA, POPLATEK ZA SKLÁDKU UVEDEN V POLOŽCE 014102.a</t>
  </si>
  <si>
    <t>výkopové práce na výškovou úroveň projektované zemní pláně 
hodnota odečtena z výkazu hmot (příloha TZ) 
ul. Teplická: 637,0m3=637,000 [A]m3 
ul. Jeronýmova: 12,0m3=12,000 [B]m3 
ul. Na Úpatí: 4,95m3=4,950 [C]m3 
ul. Divišova: 10,8m3=10,800 [D]m3 
ul. Prokopa Holého: 61,8m3=61,800 [E]m3 
Celkem: A+B+C+D+E=726,550 [F]m3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</si>
  <si>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</si>
  <si>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VČ. ODVOZU DO RECYKLAČNÍHO STŘEDISKA, POPLATEK ZA SKLÁDKU UVEDEN V POLOŽCE 014102.b 
POLOŽKA BUDE ČERPÁNA SE SOUHLASEM TDI</t>
  </si>
  <si>
    <t>výměna aktivní zóny, hlavní dopravní prostor 
hodnota odečtena z výkazu hmot (příloha TZ) 
ul. Teplická: 1170,0m3=1 170,000 [A]m3 
ul. Jeronýmova: 32,5m3=32,500 [B]m3 
ul. Na Úpatí: 27,5m3=27,500 [C]m3 
ul. Divišova: 38,0m3=38,000 [D]m3 
ul. Prokopa Holého: 191,0m3=191,000 [E]m3 
Celkem: A+B+C+D+E=1 459,000 [F]m3</t>
  </si>
  <si>
    <t>12573</t>
  </si>
  <si>
    <t>VYKOPÁVKY ZE ZEMNÍKŮ A SKLÁDEK TŘ. I</t>
  </si>
  <si>
    <t>pro pol. č. 18230: 4,5m3=4,500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</si>
  <si>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</si>
  <si>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</si>
  <si>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</si>
  <si>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půměrná hloubka uličních vpustí - 2.50 m 
výkop v rámci konstrukce vozovky - 0.5 m 
výkop v rámci výměny AZ - 0.5 m 
plocha výkopu (1.5 x 1.5m) - 2.25 m 
počet navržených uličních vpustí - 23 ks 
výpočet: 23ks*(2,25m2*1,5m)=77,625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</si>
  <si>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</si>
  <si>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13273</t>
  </si>
  <si>
    <t>HLOUBENÍ RÝH ŠÍŘ DO 2M PAŽ I NEPAŽ TŘ. I</t>
  </si>
  <si>
    <t>pro přípojky uličních vpustí: 0,6m*0,3m*135,0m=24,300 [A]m3 
pro přípojky lapačů střešních splavenin: 0,6m*0,5m*315,0m=94,500 [B]m3 
Celkem: A+B=118,800 [C]m3</t>
  </si>
  <si>
    <t>17120</t>
  </si>
  <si>
    <t>ULOŽENÍ SYPANINY DO NÁSYPŮ A NA SKLÁDKY BEZ ZHUTNĚNÍ</t>
  </si>
  <si>
    <t>TRVALÁ SKLÁDKA</t>
  </si>
  <si>
    <t>z pol. č. 12373.a: 726,55m3=726,550 [A]m3 
z pol. č. 13173: 77,625m3=77,625 [B]m3 
z pol. č. 13273: 118,8m3=118,800 [C]m3 
Celkem: A+B+C=922,975 [D]m3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</si>
  <si>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</si>
  <si>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TRVALÁ SKLÁDKA, POLOŽKA BUDE ČERPÁNA SE SOUHLASEM TDI</t>
  </si>
  <si>
    <t>z pol. č. 12373.b: 1459,0m3=1 459,000 [A]m3</t>
  </si>
  <si>
    <t>17481</t>
  </si>
  <si>
    <t>ZÁSYP JAM A RÝH Z NAKUPOVANÝCH MATERIÁLŮ</t>
  </si>
  <si>
    <t>ŠD, FR. 0-32 MM, POPŘ. ZEMINA MIN. PODMÍNEČNĚ VHODNÁ DLE ČSN 73 6133</t>
  </si>
  <si>
    <t>uliční vpusti - zásyp 
výpočet: výkop - šachta UV - lože 
77,625m3-23ks*(3,14*0,275m*0,275m*1,5m)-23ks*(1,5m*1,5m*0,1m)=64,258 [A]m3 
přípojky uličních vpustí - zásyp 
výpočet: výkop - potrubí - lože 
24,3m3-135,0m*(3,14*0,075m*0,075m*0,3m)-8,1m3=15,485 [B]m3 
přípojky lapačů střešních splavenin - zásyp 
výpočet: výkop - potrubí - lože 
94,5m3-315,0m*(3,14*0,075m*0,075m*0,5m)-18,9m3=72,818 [C]m3 
Celkem: A+B+C=152,561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</si>
  <si>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</si>
  <si>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13</t>
  </si>
  <si>
    <t>18110</t>
  </si>
  <si>
    <t>ÚPRAVA PLÁNĚ SE ZHUTNĚNÍM V HORNINĚ TŘ. I</t>
  </si>
  <si>
    <t>M2</t>
  </si>
  <si>
    <t>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sjezdu: 221,0m2=221,000 [F]m2 
konstrukce parkovacího stání: 205,0m2*1,15koef. rozš.=235,750 [G]m2 
konstrukce autobusového zálivu: 275,0m2=275,000 [H]m2 
konstrukce chodníku/nástupiště: 1850,0m2=1 850,000 [I]m2 
konstrukce chodníku/nástupiště - hladká dlažba: 115,0m2=115,000 [J]m2 
konstrukce chodníku/nástupiště - dlažba s reliéfním povrchem: 165,0m2=165,000 [K]m2 
konstrukce chodníku/umělá vodicí linie: 15,0m2=15,000 [L]m2 
konstrukce chodníku/nástupiště - dlažba kontrastní: 15,0m2=15,000 [M]m2 
Celkem: A+B+C+D+E+F+G+H+I+J+K+L+M=7 008,000 [N]m2</t>
  </si>
  <si>
    <t>Položka zahrnuje:  
- úpravu pláně včetně vyrovnání výškových rozdílů. Míru zhutnění určuje projekt.  
Položka nezahrnuje:  
- x</t>
  </si>
  <si>
    <t>14</t>
  </si>
  <si>
    <t>18230</t>
  </si>
  <si>
    <t>ROZPROSTŘENÍ ORNICE V ROVINĚ</t>
  </si>
  <si>
    <t>TL. 150 MM, MATERIÁL ZE STAVBY</t>
  </si>
  <si>
    <t>digitálně odměřeno ze situace 
30,0m2*0,15m=4,500 [A]m3</t>
  </si>
  <si>
    <t>Položka zahrnuje:  
- nutné přemístění ornice z dočasných skládek vzdálených do 50m  
- rozprostření ornice v předepsané tloušťce v rovině a ve svahu do 1:5</t>
  </si>
  <si>
    <t>15</t>
  </si>
  <si>
    <t>18242</t>
  </si>
  <si>
    <t>ZALOŽENÍ TRÁVNÍKU HYDROOSEVEM NA ORNICI</t>
  </si>
  <si>
    <t>digitálně odměřeno ze situace 
30,0m2=30,000 [A]m2</t>
  </si>
  <si>
    <t>Položka zahrnuje:  
- dodání předepsané travní směsi, hydroosev na ornici, zalévání, první pokosení, to vše bez ohledu na sklon terénu  
Položka nezahrnuje:  
- x</t>
  </si>
  <si>
    <t>Základy</t>
  </si>
  <si>
    <t>16</t>
  </si>
  <si>
    <t>21197</t>
  </si>
  <si>
    <t>OPLÁŠTĚNÍ ODVODŇOVACÍCH ŽEBER Z GEOTEXTILIE</t>
  </si>
  <si>
    <t>FILTRAČNÍ GEOTEXTILIE</t>
  </si>
  <si>
    <t>podélná drenáž - geotextílie: 3,2m*770,0m*1,3přesahy=3 203,200 [A]m2</t>
  </si>
  <si>
    <t>Položka zahrnuje:  
- dodávku a uložení předepsané fólie včetně potřebných přesahů  
- mimostaveništní a vnitrostaveništní dopravu   
Položka nezahrnuje:  
- x  
Způsob měření:  
- přesahy se nezapočítávají do výměry</t>
  </si>
  <si>
    <t>17</t>
  </si>
  <si>
    <t>212635</t>
  </si>
  <si>
    <t>TRATIVODY KOMPL Z TRUB Z PLAST HM DN DO 150MM, RÝHA TŘ I</t>
  </si>
  <si>
    <t>PE DN 100 SN 8, ČÁSTĚČNĚ PERFOROVANÉ POTRUBÍ S PLNÝM DNEM, VČ. LOŽE Z ŠP FR. 0-4 MM, TL. 100 MM, VČ. ZÁSYPU ZE ŠD FR. 8-16 MM</t>
  </si>
  <si>
    <t>digitálně odměřeno ze situace 
770,0m=770,000 [A]m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</si>
  <si>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</si>
  <si>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18</t>
  </si>
  <si>
    <t>21452</t>
  </si>
  <si>
    <t>SANAČNÍ VRSTVY Z KAMENIVA DRCENÉHO</t>
  </si>
  <si>
    <t>ŠD, FR. 0-63 MM, TL. 500 MM, POLOŽKA BUDE ČERPÁNA SE SOUHLASEM TDI</t>
  </si>
  <si>
    <t>aktivní zóna - násyp 
hlavní dopravní prostor 
ul. Teplická: 1789,0m3=1 789,000 [A]m3 
ul. Jeronýmova: 32,5m3=32,500 [B]m3 
ul. Na Úpatí: 27,5m3=27,500 [C]m3 
ul. Divišova: 38,0m3=38,000 [D]m3 
ul. Prokopa Holého: 191,0m3=191,000 [E]m3 
Celkem: A+B+C+D+E=2 078,000 [F]m3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</si>
  <si>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</si>
  <si>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19</t>
  </si>
  <si>
    <t>272315</t>
  </si>
  <si>
    <t>ZÁKLADY Z PROSTÉHO BETONU DO C30/37</t>
  </si>
  <si>
    <t>C30/37-XF3</t>
  </si>
  <si>
    <t>betonový základ kamenných zídek: 0,6m*0,8m*50,0m=24,000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</si>
  <si>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</si>
  <si>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20</t>
  </si>
  <si>
    <t>272365</t>
  </si>
  <si>
    <t>VÝZTUŽ ZÁKLADŮ Z OCELI 10505, B500B</t>
  </si>
  <si>
    <t>B500B</t>
  </si>
  <si>
    <t>spřahující trny základu a dříku kamenných zídek, D 16 mm, dl. 1,0 m, á 0,3 m 
1,0m*167ks*1,578kg/m/1000=0,264 [A]t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</si>
  <si>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</si>
  <si>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21</t>
  </si>
  <si>
    <t>289972</t>
  </si>
  <si>
    <t>OPLÁŠTĚNÍ (ZPEVNĚNÍ) Z GEOMŘÍŽOVIN</t>
  </si>
  <si>
    <t>TUHÁ TROJOSÁ MONOLITICKÁ GEOMŘÍŽ Z PP S PLOŠNOU HMOTNOSTÍ MIN. 300 G/M2, 
POLOŽKA BUDE ČERPÁNA SE SOUHLASEM TDI</t>
  </si>
  <si>
    <t>aktivní zóna: 2078,0m3/0,5m*1,3přesahy=5 402,800 [A]m2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</si>
  <si>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</si>
  <si>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22</t>
  </si>
  <si>
    <t>28997C</t>
  </si>
  <si>
    <t>OPLÁŠTĚNÍ (ZPEVNĚNÍ) Z GEOTEXTILIE DO 300G/M2</t>
  </si>
  <si>
    <t>SEPARAČNÍ GEOTEXTILIE (CBR MIN. 3KN, PLOŠNÁ HMOTNOST MIN. 300 G/M2), 
POLOŽKA BUDE ČERPÁNA SE SOUHLASEM TDI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</si>
  <si>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</si>
  <si>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</si>
  <si>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23</t>
  </si>
  <si>
    <t>327212</t>
  </si>
  <si>
    <t>ZDI OPĚRNÉ, ZÁRUBNÍ, NÁBŘEŽNÍ Z LOMOVÉHO KAMENE NA MC</t>
  </si>
  <si>
    <t>kamenné zídky: 20,0m2*0,7m=14,000 [A]m3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</si>
  <si>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</si>
  <si>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24</t>
  </si>
  <si>
    <t>33821</t>
  </si>
  <si>
    <t>SLOUPKY OHRADNÍ A PLOTOVÉ Z KAMENE A LOM VÝROBKŮ</t>
  </si>
  <si>
    <t>PARKOVACÍ SLOUPKY, VČ. OSAZENÍ DO BETONU C30/37nXF3, SPECIFIKACE DLE SO 701</t>
  </si>
  <si>
    <t>kamenné parkovací sloupky: 0,1m3*24ks=2,400 [A]m3</t>
  </si>
  <si>
    <t>Položka zahrnuje:  
- veškerý materiál, výrobky a polotovary  
- včetně mimostaveništní a vnitrostaveništní dopravy (rovněž přesuny)  
- včetně naložení a složení, případně s uložením  
Položka nezahrnuje:  
- x</t>
  </si>
  <si>
    <t>Vodorovné konstrukce</t>
  </si>
  <si>
    <t>25</t>
  </si>
  <si>
    <t>43119</t>
  </si>
  <si>
    <t>SCHODIŠŤ KONSTR Z DÍLCŮ KAMENNÝCH</t>
  </si>
  <si>
    <t>ŘEZANÉ KAMENNÉ KVÁDRY, VČETNĚ KONTRASTNÍHO OZNAČENÍ STUPNICE NÁSTUPNÍHO A VÝSTUPNÍHO STUPNĚ DLE VYHLÁŠKY 398/2009 Sb. 
ROZMĚR JEDNOHO STUPNĚ - 0,5 M X 0,16 M X 5,0 M = 0,4 M3</t>
  </si>
  <si>
    <t>6ks*0,5m*0,16m*5,0m=2,400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</si>
  <si>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</si>
  <si>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26</t>
  </si>
  <si>
    <t>451312</t>
  </si>
  <si>
    <t>PODKLADNÍ A VÝPLŇOVÉ VRSTVY Z PROSTÉHO BETONU C12/15</t>
  </si>
  <si>
    <t>C12/15-X0, TL. 100 MM</t>
  </si>
  <si>
    <t>podkladní beton kamenných zídek: 0,7m*0,1m*50,0m=3,500 [A]m3</t>
  </si>
  <si>
    <t>27</t>
  </si>
  <si>
    <t>451315</t>
  </si>
  <si>
    <t>PODKLADNÍ A VÝPLŇOVÉ VRSTVY Z PROSTÉHO BETONU C30/37</t>
  </si>
  <si>
    <t>odvodňovací žlab s mříží: 0,3m*0,1m*(15,0m+8,0m+12,0m)=1,050 [A]m3</t>
  </si>
  <si>
    <t>28</t>
  </si>
  <si>
    <t>45131A</t>
  </si>
  <si>
    <t>PODKLADNÍ A VÝPLŇOVÉ VRSTVY Z PROSTÉHO BETONU C20/25</t>
  </si>
  <si>
    <t>C20/25nXF3</t>
  </si>
  <si>
    <t>podkladní beton schodiště: 1,2m2*5,0m=6,000 [A]m3</t>
  </si>
  <si>
    <t>29</t>
  </si>
  <si>
    <t>451366</t>
  </si>
  <si>
    <t>VÝZTUŽ PODKL VRSTEV Z KARI-SÍTÍ</t>
  </si>
  <si>
    <t>KARI SÍTĚ 8/100/100 -  2 VRSTVY</t>
  </si>
  <si>
    <t>výztuž betonové desky - zastávka: 7,9kg/m2/1000*275,0m2*1,25koef. rozš.*1,3přesahy*2vrstvy=7,061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</si>
  <si>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</si>
  <si>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30</t>
  </si>
  <si>
    <t>45157</t>
  </si>
  <si>
    <t>PODKLADNÍ A VÝPLŇOVÉ VRSTVY Z KAMENIVA TĚŽENÉHO</t>
  </si>
  <si>
    <t>ŠP, TL. 100 MM</t>
  </si>
  <si>
    <t>přípojky lapačů střešních splavenin - lože: 0,6m*0,1m*315,0m=18,900 [A]m3 
přípojka UV - lože: 0,6m*0,1m*135,0m=8,100 [B]m3 
Celkem: A+B=27,000 [C]m3</t>
  </si>
  <si>
    <t>31</t>
  </si>
  <si>
    <t>45869</t>
  </si>
  <si>
    <t>VÝPLŇ ZA OPĚRAMI A ZDMI ZE STABILIZOVANÉHO POPÍLKU</t>
  </si>
  <si>
    <t>zrušení (zásyp) podzemního prostoru v křižovatce I/13: 9,25m*3,3m*3,2m=97,680 [A]m3</t>
  </si>
  <si>
    <t>Položka zahrnuje:  
- dodávku stabilizovaného popílku a jeho uložení se zhutněním  
- včetně mimostaveništní a vnitrostaveništní dopravy (rovněž přesuny)  
Položka zahrnuje:  
- x</t>
  </si>
  <si>
    <t>Komunikace</t>
  </si>
  <si>
    <t>32</t>
  </si>
  <si>
    <t>561151</t>
  </si>
  <si>
    <t>PODKLADNÍ BETON TŘ. I TL. DO 250MM</t>
  </si>
  <si>
    <t>BETONOVÁ DESKA TL. 210 MM, BETON C30/37-XF4, VÝZTUŽ UVEDENA V POL. Č. 451366</t>
  </si>
  <si>
    <t>digitálně odměřeno ze situace 
konstrukce autobusového zálivu: 275,0m2*1,25koef. rozš.=343,750 [A]m2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</si>
  <si>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</si>
  <si>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33</t>
  </si>
  <si>
    <t>56333</t>
  </si>
  <si>
    <t>VOZOVKOVÉ VRSTVY ZE ŠTĚRKODRTI TL. DO 150MM</t>
  </si>
  <si>
    <t>ŠD, A, FR. 0-32 MM</t>
  </si>
  <si>
    <t>digitálně odměřeno ze situace 
konstrukce vozovky 
ul. Teplická: 2673,0m2*1,15koef. rozš.=3 073,950 [A]m2 
ul. Prokopa Holého: 410,0m2*1,15koef. rozš.=471,500 [B]m2 
konstrukce vozovky - obslužné komunikace 
ul. Jeronýmova: 70,0m2*1,15koef. rozš.=80,500 [C]m2 
ul. Na Úpatí: 62,0m2*1,15koef. rozš.=71,300 [D]m2 
ul. Divišova: 78,0m2*1,15koef. rozš.=89,700 [E]m2 
Celkem: A+B+C+D+E=3 786,950 [F]m2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</si>
  <si>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</si>
  <si>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34</t>
  </si>
  <si>
    <t>56334</t>
  </si>
  <si>
    <t>VOZOVKOVÉ VRSTVY ZE ŠTĚRKODRTI TL. DO 200MM</t>
  </si>
  <si>
    <t>digitálně odměřeno ze situace 
konstrukce sjezdu: 221,0m2=221,000 [A]m2 
konstrukce chodníku/nástupiště: 1850,0m2=1 850,000 [B]m2 
konstrukce chodníku/nástupiště - hladká dlažba: 115,0m2=115,000 [C]m2 
konstrukce chodníku/nástupiště - dlažba s reliéfním povrchem: 165,0m2=165,000 [D]m2 
konstrukce chodníku/umělá vodicí linie: 15,0m2=15,000 [E]m2 
konstrukce chodníku/nástupiště - dlažba kontrastní: 15,0m2=15,000 [F]m2 
konstrukce chodníku - umělá vodící linie: 15,0m2=15,000 [G]m2 
Celkem: A+B+C+D+E+F+G=2 396,000 [H]m2</t>
  </si>
  <si>
    <t>35</t>
  </si>
  <si>
    <t>digitálně odměřeno ze situace 
konstrukce vozovky 
ul. Teplická: 2673,0m2*1,25koef. rozš.=3 341,250 [A]m2 
ul. Prokopa Holého: 410,0m2*1,25koef. rozš.=512,500 [B]m2 
konstrukce vozovky - obslužné komunikace 
ul. Jeronýmova: 70,0m2*1,25koef. rozš.=87,500 [C]m2 
ul. Na Úpatí: 62,0m2*1,25koef. rozš.=77,500 [D]m2 
ul. Divišova: 78,0m2*1,25koef. rozš.=97,500 [E]m2 
konstrukce autobusového zálivu: 275,0m2*1,35koef. rozš.=371,250 [F]m2 
Celkem: A+B+C+D+E+F=4 487,500 [G]m2</t>
  </si>
  <si>
    <t>36</t>
  </si>
  <si>
    <t>56335</t>
  </si>
  <si>
    <t>VOZOVKOVÉ VRSTVY ZE ŠTĚRKODRTI TL. DO 250MM</t>
  </si>
  <si>
    <t>ŠD, A, FR. 0-32 MM, TL. 250 MM</t>
  </si>
  <si>
    <t>digitálně odměřeno ze situace 
konstrukce parkovacího stání: 205,0m2*1,15koef. rozš.=235,750 [A]m2</t>
  </si>
  <si>
    <t>37</t>
  </si>
  <si>
    <t>572123</t>
  </si>
  <si>
    <t>INFILTRAČNÍ POSTŘIK Z EMULZE DO 1,0KG/M2</t>
  </si>
  <si>
    <t>digitálně odměřeno ze situace 
konstrukce vozovky - ul. Teplická, ul. Prokopa Holého: 3083,0m2*1,15koef. rozš.=3 545,450 [A]m2 
konstrukce vozovky - obslužné komunikace: 210,0m2*1,15koerf. rozš.=241,500 [B]m2 
Celkem: A+B=3 786,950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</si>
  <si>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</si>
  <si>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38</t>
  </si>
  <si>
    <t>572213</t>
  </si>
  <si>
    <t>SPOJOVACÍ POSTŘIK Z EMULZE DO 0,5KG/M2</t>
  </si>
  <si>
    <t>PS-CP C60 BP4, 0,40 KG/M2</t>
  </si>
  <si>
    <t>digitálně odměřeno ze situace 
konstrukce vozovky - obslužné komunikace: 210,0m2=210,000 [A]m2</t>
  </si>
  <si>
    <t>39</t>
  </si>
  <si>
    <t>572214</t>
  </si>
  <si>
    <t>SPOJOVACÍ POSTŘIK Z MODIFIK EMULZE DO 0,5KG/M2</t>
  </si>
  <si>
    <t>digitálně odměřeno ze situace 
konstrukce vozovky - ul. Teplická, ul. Prokopa Holého: 3083,0m2*2=6 166,000 [A]m2 
obnova krytu vozovky - silnice I. třídy: 290,0m2*2=580,000 [B]m2 
Celkem: A+B=6 746,000 [C]m2</t>
  </si>
  <si>
    <t>40</t>
  </si>
  <si>
    <t>574A34</t>
  </si>
  <si>
    <t>ASFALTOVÝ BETON PRO OBRUSNÉ VRSTVY ACO 11+ TL. 40MM</t>
  </si>
  <si>
    <t>ACO 11+</t>
  </si>
  <si>
    <t>digitálně odměřeno ze situace 
konstrukce vozovky - obslužné komunikace 
ul. Jeronýmova: 70,0m2=70,000 [A]m2 
ul. Na Úpatí: 62,0m2=62,000 [B]m2 
ul. Divišova: 78,0m2=78,000 [C]m2 
Celkem: A+B+C=210,000 [D]m2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</si>
  <si>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</si>
  <si>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41</t>
  </si>
  <si>
    <t>574B34</t>
  </si>
  <si>
    <t>ASFALTOVÝ BETON PRO OBRUSNÉ VRSTVY MODIFIK ACO 11+ TL. 40MM</t>
  </si>
  <si>
    <t>digitálně odměřeno ze situace 
konstrukce vozovky 
ul. Teplická: 2673,0m2=2 673,000 [A]m2 
ul. Prokopa Holého: 410,0m2=410,000 [B]m2 
Celkem: A+B=3 083,000 [C]m2</t>
  </si>
  <si>
    <t>42</t>
  </si>
  <si>
    <t>574D56</t>
  </si>
  <si>
    <t>ASFALTOVÝ BETON PRO LOŽNÍ VRSTVY MODIFIK ACL 16+, 16S TL. 60MM</t>
  </si>
  <si>
    <t>ACL 16+</t>
  </si>
  <si>
    <t>43</t>
  </si>
  <si>
    <t>ACL 16S</t>
  </si>
  <si>
    <t>digitálně odměřeno ze situace 
obnova krytu vozovky - silnice I. třídy: 290,0m2=290,000 [A]m2</t>
  </si>
  <si>
    <t>44</t>
  </si>
  <si>
    <t>574E46</t>
  </si>
  <si>
    <t>ASFALTOVÝ BETON PRO PODKLADNÍ VRSTVY ACP 16+, 16S TL. 50MM</t>
  </si>
  <si>
    <t>ACP 16+</t>
  </si>
  <si>
    <t>45</t>
  </si>
  <si>
    <t>574E66</t>
  </si>
  <si>
    <t>ASFALTOVÝ BETON PRO PODKLADNÍ VRSTVY ACP 16+, 16S TL. 70MM</t>
  </si>
  <si>
    <t>46</t>
  </si>
  <si>
    <t>574J54</t>
  </si>
  <si>
    <t>ASFALTOVÝ KOBEREC MASTIXOVÝ MODIFIK SMA 11S TL. 40MM</t>
  </si>
  <si>
    <t>SMA 11S</t>
  </si>
  <si>
    <t>47</t>
  </si>
  <si>
    <t>57641</t>
  </si>
  <si>
    <t>POSYP KAMENIVEM OBALOVANÝM 5KG/M2</t>
  </si>
  <si>
    <t>Položka zahrnuje:  
- dodání obalovaného kameniva předepsané kvality a zrnitosti  
- posyp předepsaným množstvím  
Položka nezahrnuje:  
- x</t>
  </si>
  <si>
    <t>48</t>
  </si>
  <si>
    <t>58212</t>
  </si>
  <si>
    <t>DLÁŽDĚNÉ KRYTY Z VELKÝCH KOSTEK DO LOŽE Z MC</t>
  </si>
  <si>
    <t>KAMENNÁ DLAŽBA VELKÁ, TL. 160 MM, ŠEDÁ, VČ. LOŽE Z BETONU C25/30-XF2 TL. 50 MM</t>
  </si>
  <si>
    <t>digitálně odměřeno ze situace 
konstrukce autobusového zálivu: 275,0m2=275,000 [A]m2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</si>
  <si>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</si>
  <si>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49</t>
  </si>
  <si>
    <t>58221</t>
  </si>
  <si>
    <t>DLÁŽDĚNÉ KRYTY Z DROBNÝCH KOSTEK DO LOŽE Z KAMENIVA</t>
  </si>
  <si>
    <t>KAMENNÁ DLAŽBA DROBNÁ TL. 80 MM, ŘEZANÁ, ŠEDÁ, DLE VYHLÁŠKY 398/2009 SB., VČ. LOŽE Z KAMENIVA FR. 2-4, 4-8 MM, TL. 40 MM</t>
  </si>
  <si>
    <t>digitálně odměřeno ze situace 
konstrukce sjezdu: 221,0m2=221,000 [A]m2</t>
  </si>
  <si>
    <t>50</t>
  </si>
  <si>
    <t>digitálně odměřeno ze situace 
konstrukce parkovacího stání: 205,0m2=205,000 [A]m2</t>
  </si>
  <si>
    <t>51</t>
  </si>
  <si>
    <t>582311</t>
  </si>
  <si>
    <t>DLÁŽDĚNÉ KRYTY Z MOZAIK KOSTEK JEDNOBAREVNÝCH DO LOŽE Z KAMENIVA</t>
  </si>
  <si>
    <t>KAMENNÁ DLAŽBA MOZAIKA TL. 60 MM, ŘEZANÁ, ŠEDÁ, DLE VYHLÁŠKY 398/2009 SB., VČ. LOŽE Z KAMENIVA FR. 2-4, 4-8 MM, TL. 40 MM</t>
  </si>
  <si>
    <t>digitálně odměřeno ze situace 
konstrukce chodníku/nástupiště: 1850,0m2=1 850,000 [A]m2</t>
  </si>
  <si>
    <t>52</t>
  </si>
  <si>
    <t>582312</t>
  </si>
  <si>
    <t>DLÁŽDĚNÉ KRYTY Z MOZAIK KOSTEK VÍCEBAREVNÝCH DO LOŽE Z KAMENIVA</t>
  </si>
  <si>
    <t>KONTRASTNÍ DLAŽBA TL. 60 MM S RELIÉFNÍM POVRCHEM, DLE VYHLÁŠKY 398/2009 SB., VČ. LOŽE Z KAMENIVA FR. 2-4, 4-8 MM, TL. 40 MM</t>
  </si>
  <si>
    <t>digitálně odměřeno ze situace 
konstrukce chodníku/nástupiště - dlažba s reliéfním povrchem: 165,0m2=165,000 [A]m2 
konstrukce chodníku/nástupiště - dlažba kontrastní: 15,5m2=15,500 [B]m2 
Celkem: A+B=180,500 [C]</t>
  </si>
  <si>
    <t>53</t>
  </si>
  <si>
    <t>KONTRASTNÍ DLAŽBA TL. 60 MM S VODÍCÍ DRÁŽKOU, DLE VYHLÁŠKY 398/2009 SB., VČ. LOŽE Z KAMENIVA FR. 2-4, 4-8 MM, TL. 40 MM</t>
  </si>
  <si>
    <t>digitálně odměřeno ze situace 
konstrukce chodníku - umělá vodící linie: 15,0m2=15,000 [A]m2</t>
  </si>
  <si>
    <t>54</t>
  </si>
  <si>
    <t>58241</t>
  </si>
  <si>
    <t>DLÁŽDĚNÉ KRYTY Z KAMEN DESEK DO LOŽE Z KAMENIVA</t>
  </si>
  <si>
    <t>HLADKÁ DLAŽBA (SVĚTLÁ) TL. 60 MM, BEZ SRAŽENÝCH HRAN, DLE VYHLÁŠKY 398/2009 SB., VČ. LOŽE Z KAMENIVA FR. 2-4, 4-8 MM, TL. 40 MM</t>
  </si>
  <si>
    <t>digitálně odměřeno ze situace 
konstrukce chodníku/nástupiště - hladká dlažba: 1150,0m2=1 150,000 [A]m2</t>
  </si>
  <si>
    <t>55</t>
  </si>
  <si>
    <t>58920</t>
  </si>
  <si>
    <t>VÝPLŇ SPAR MODIFIKOVANÝM ASFALTEM</t>
  </si>
  <si>
    <t>digitálně odměřeno ze situace 
napojení na stávající stav: 125,0m=125,000 [A]m 
kolem uličních vpustí: 23ks*2,0=46,000 [B]mm 
kolem povrchových znaků v komunikaci: 50ks*1,5m=75,000 [C]m 
kamenná obruba podél vozovky: 865,0m=865,000 [D]m 
Celkem: A+B+C+D=1 111,000 [E]m</t>
  </si>
  <si>
    <t>Položka zahrnuje:   
- dodávku předepsaného materiálu  
- vyčištění a výplň spar tímto materiálem  
Položka nezahrnuje:  
- x</t>
  </si>
  <si>
    <t>Přidružená stavební výroba</t>
  </si>
  <si>
    <t>56</t>
  </si>
  <si>
    <t>711507</t>
  </si>
  <si>
    <t>OCHRANA IZOLACE NA POVRCHU Z PE FÓLIE</t>
  </si>
  <si>
    <t>NOPOVÁ FÓLIE</t>
  </si>
  <si>
    <t>680,0m*1,0m=680,000 [A]m2</t>
  </si>
  <si>
    <t>Položka zahrnuje:  
- dodání předepsaného ochranného materiálu  
- zřízení ochrany izolace  
Položka nezahrnuje:  
- x</t>
  </si>
  <si>
    <t>57</t>
  </si>
  <si>
    <t>711509</t>
  </si>
  <si>
    <t>OCHRANA IZOLACE NA POVRCHU TEXTILIÍ</t>
  </si>
  <si>
    <t>SEPARAČNÍ GEOTEXTÍLIE S PLOŠNOU HMOTNOSTÍ 200 G/M2</t>
  </si>
  <si>
    <t>58</t>
  </si>
  <si>
    <t>72124</t>
  </si>
  <si>
    <t>LAPAČE STŘEŠNÍCH SPLAVENIN</t>
  </si>
  <si>
    <t>KUS</t>
  </si>
  <si>
    <t>SPECIFIKACE DLE SO 701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</si>
  <si>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</si>
  <si>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59</t>
  </si>
  <si>
    <t>75O82X</t>
  </si>
  <si>
    <t>PARKOVACÍ SYSTÉM, ZÁVORA - MONTÁŽ</t>
  </si>
  <si>
    <t>PŘESUN PARKOVACÍ ZÁVORY DO NOVÉ POLOHY PŘED MĚSTSKÝM DIVADLEM, VČETNĚ SILOVÉHO VEDENÍ.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</si>
  <si>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</si>
  <si>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60</t>
  </si>
  <si>
    <t>75O82Y</t>
  </si>
  <si>
    <t>PARKOVACÍ SYSTÉM, ZÁVORA - DEMONTÁŽ</t>
  </si>
  <si>
    <t>DEMONTÁŽ PARKOVACÍ ZÁVORY PŘED MĚSTSKÝM DIVADLEM, VČETNĚ SILOVÉHO VEDENÍ.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</si>
  <si>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 – Udává se počet kusů kompletní konstrukce nebo práce.</t>
  </si>
  <si>
    <t>Potrubí</t>
  </si>
  <si>
    <t>61</t>
  </si>
  <si>
    <t>87433</t>
  </si>
  <si>
    <t>POTRUBÍ Z TRUB PLASTOVÝCH ODPADNÍCH DN DO 150MM</t>
  </si>
  <si>
    <t>DN 150 MM, SN 8</t>
  </si>
  <si>
    <t>přípojka UV: 135,0m=135,000 [A]m 
přípojky lapačů střešních splavenin: 315,0m=315,000 [B]m 
Celkem: A+B=450,000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</si>
  <si>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</si>
  <si>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62</t>
  </si>
  <si>
    <t>87733</t>
  </si>
  <si>
    <t>CHRÁNIČKY PŮLENÉ Z TRUB PLAST DN DO 150MM</t>
  </si>
  <si>
    <t>DN 110 MM</t>
  </si>
  <si>
    <t>rezervní chráničky uloženy kolmo přes komunikaci pro budoucí využítí  
přes vozovku: 8,0m*7ks=56,000 [A]m 
přes vozovku a parkovací (bus) záliv: 10,5m*6ks=63,000 [B]m 
Celkem: A+B=119,000 [C]m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</si>
  <si>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</si>
  <si>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63</t>
  </si>
  <si>
    <t>89712</t>
  </si>
  <si>
    <t>VPUSŤ KANALIZAČNÍ ULIČNÍ KOMPLETNÍ Z BETONOVÝCH DÍLCŮ</t>
  </si>
  <si>
    <t>VČ. BETONOVÉHO LOŽE C12/15-X0 TL. 100 MM</t>
  </si>
  <si>
    <t>s mříží: 23ks=23,000 [A]ks 
bez mříže - pro štěrbinový žlab: 1ks=1,000 [B]ks 
Celkem: A+B=24,000 [C]ks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</si>
  <si>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</si>
  <si>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64</t>
  </si>
  <si>
    <t>897542</t>
  </si>
  <si>
    <t>VPUSŤ ODVOD ŽLABŮ Z POLYMERBETONU SV. ŠÍŘKY DO 150MM</t>
  </si>
  <si>
    <t>VČ. VÝKOPOVÝCH PRACÍ</t>
  </si>
  <si>
    <t>Položka zahrnuje:  
- dodávku a osazení předepsaného dílce včetně mříže  
Položka nezahrnuje:  
- předepsané podkladní konstrukce</t>
  </si>
  <si>
    <t>65</t>
  </si>
  <si>
    <t>897626</t>
  </si>
  <si>
    <t>VPUSŤ ŠTĚRBINOVÝCH ŽLABŮ Z BETON DÍLCŮ SV. ŠÍŘKY DO 400MM</t>
  </si>
  <si>
    <t>66</t>
  </si>
  <si>
    <t>89923</t>
  </si>
  <si>
    <t>VÝŠKOVÁ ÚPRAVA KRYCÍCH HRNCŮ</t>
  </si>
  <si>
    <t>výšková úprava povrchových znaků: 70ks=70,000 [A]ks</t>
  </si>
  <si>
    <t>Položka zahrnuje:  
- všechny nutné práce a materiály pro zvýšení nebo snížení zařízení (včetně nutné úpravy stávajícího povrchu vozovky nebo chodníku)  
Položka nezahrnuje:  
- x</t>
  </si>
  <si>
    <t>67</t>
  </si>
  <si>
    <t>9111A3</t>
  </si>
  <si>
    <t>ZÁBRADLÍ SILNIČNÍ S VODOR MADLY - DEMONTÁŽ S PŘESUNEM</t>
  </si>
  <si>
    <t>VČ. ODVOZU NA MÍSTO URČENÉ INVESTOREM</t>
  </si>
  <si>
    <t>před Městským divadlem: 20,0m=20,000 [A]m 
před Pizzerií: 4,0m=4,000 [B]m 
Celkem: A+B=24,000 [C]m</t>
  </si>
  <si>
    <t>Položka zahrnuje:  
- demontáž a odstranění zařízení  
- jeho odvoz na předepsané místo  
Položka nezahrnuje:  
- x</t>
  </si>
  <si>
    <t>68</t>
  </si>
  <si>
    <t>9112A1</t>
  </si>
  <si>
    <t>ZÁBRADLÍ MOSTNÍ S VODOR MADLY - DODÁVKA A MONTÁŽ</t>
  </si>
  <si>
    <t>DOPRAVNĚ BEZPEČNOSTNÍ ZÁBRADLÍ, VÝŠKY 1,1 M KOTVENO DO SCHODIŠŤOVÝCH STUPŇŮ.  
POŽADAVKY NA ZÁBRADLÍ DLE SO 701 MĚSTSKÝ MOBILIÁŘ. 
TŘÍMADLOVÉ ZÁBRADLÍ, VÝŠKA 1,1 M + DRUHÉ MADLO VE VÝŠCE 0,9 M</t>
  </si>
  <si>
    <t>5,0m=5,000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</si>
  <si>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</si>
  <si>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69</t>
  </si>
  <si>
    <t>917424</t>
  </si>
  <si>
    <t>CHODNÍKOVÉ OBRUBY Z KAMENNÝCH OBRUBNÍKŮ ŠÍŘ 150MM</t>
  </si>
  <si>
    <t>KAMENNÁ OBRUBA 120/200/1000 MM, ULOŽENA NA ZHUTNĚNÝ PODKLAD DO BETONOVÉHO LOŽE C20/25nXF3, SPECIFIKACE DLE SO 701</t>
  </si>
  <si>
    <t>digitálně odměřeno ze situace 
375,0m=375,000 [A]m</t>
  </si>
  <si>
    <t>Položka zahrnuje:  
- dodání a pokládku betonových obrubníků o rozměrech předepsaných zadávací dokumentací  
- betonové lože i boční betonovou opěrku  
Položka nezahrnuje:  
- x</t>
  </si>
  <si>
    <t>70</t>
  </si>
  <si>
    <t>917426</t>
  </si>
  <si>
    <t>CHODNÍKOVÉ OBRUBY Z KAMENNÝCH OBRUBNÍKŮ ŠÍŘ 250MM</t>
  </si>
  <si>
    <t>KAMENNÁ OBRUBA 250/200/1000 MM, ULOŽENA NA ZHUTNĚNÝ PODKLAD DO BETONOVÉHO LOŽE C20/25nXF3, SPECIFIKACE DLE SO 701</t>
  </si>
  <si>
    <t>digitálně odměřeno ze situace 
870,0m=870,000 [A]m</t>
  </si>
  <si>
    <t>71</t>
  </si>
  <si>
    <t>91744</t>
  </si>
  <si>
    <t>CHODNÍK OBRUBY Z KAMEN ŘEZANÝCH STUPŇŮ</t>
  </si>
  <si>
    <t>ZASTÁVKOVÁ KAMENNÁ OBRUBA 330/400/1000 MM, ULOŽENA NA ZHUTNĚNÝ PODKLAD DO BETONOVÉHO LOŽE C20/25nXF3, SPECIFIKACE DLE SO 701</t>
  </si>
  <si>
    <t>digitálně odměřeno ze situace 
40,0m=40,000 [A]m</t>
  </si>
  <si>
    <t>Položka zahrnuje:  
- dodání a pokládku kamenných řezaných stupňů o rozměrech předepsaných zadávací dokumentací  
- betonové lože i boční betonovou opěrku  
Položka nezahrnuje:  
- x</t>
  </si>
  <si>
    <t>72</t>
  </si>
  <si>
    <t>919111</t>
  </si>
  <si>
    <t>ŘEZÁNÍ ASFALTOVÉHO KRYTU VOZOVEK TL DO 50MM</t>
  </si>
  <si>
    <t>digitálně odměřeno ze situace 
napojení na stávající stav: 125,0m=125,000 [A]m</t>
  </si>
  <si>
    <t>73</t>
  </si>
  <si>
    <t>935111</t>
  </si>
  <si>
    <t>ŠTĚRBINOVÉ ŽLABY Z BETONOVÝCH DÍLCŮ ŠÍŘ DO 400MM VÝŠ DO 500MM BEZ OBRUBY</t>
  </si>
  <si>
    <t>MŘÍŽ D400, ŽLAB S PRŮBĚŽNOU ŠTĚRBINOU, DO LOŽE Z BETONU C30/37nXF3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</si>
  <si>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</si>
  <si>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74</t>
  </si>
  <si>
    <t>93542</t>
  </si>
  <si>
    <t>ŽLABY Z DÍLCŮ Z POLYMERBETONU SVĚTLÉ ŠÍŘKY DO 150MM VČETNĚ MŘÍŽÍ</t>
  </si>
  <si>
    <t>MŘÍŽ B125, DO LOŽE Z BETONU C30/37nXF3</t>
  </si>
  <si>
    <t>digitálně odměřeno ze situace 
odvodňovací žlab s mříží: 14,0m+8,0m+12,0m+6,0m=40,000 [A]m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</si>
  <si>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</si>
  <si>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75</t>
  </si>
  <si>
    <t>96613</t>
  </si>
  <si>
    <t>BOURÁNÍ KONSTRUKCÍ Z KAMENE NA MC</t>
  </si>
  <si>
    <t>bourání schodiště před Městským divadlem: 6ks*0,3m*0,16m*5,0m=1,440 [A]m3</t>
  </si>
  <si>
    <t>76</t>
  </si>
  <si>
    <t>bourání betonových sloupků před Městským divadlem: 0,2m2*2ks=0,400 [A]m3</t>
  </si>
  <si>
    <t>77</t>
  </si>
  <si>
    <t>demontáž plakátovacího sloupu: 8,0m3=8,000 [A]m3</t>
  </si>
  <si>
    <t>78</t>
  </si>
  <si>
    <t>96655</t>
  </si>
  <si>
    <t>ODSTRANĚNÍ ŽLABŮ Z DÍLCŮ (VČET ŠTĚRBINOVÝCH) ŠÍŘKY 300MM</t>
  </si>
  <si>
    <t>bourání odvodňovacího žlabu s mříží: 12,0m=12,000 [A]m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</si>
  <si>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014** (s výjimkou malého množství bouraného materiálu, kde je možné poplatek zahrnout do jednotkové ceny bourání – tento fakt musí být uveden v doplňujícím textu k položce)</t>
  </si>
  <si>
    <t>79</t>
  </si>
  <si>
    <t>966840</t>
  </si>
  <si>
    <t>R</t>
  </si>
  <si>
    <t>PŘESUN VENKOVNÍCH KVĚTINÁČŮ</t>
  </si>
  <si>
    <t>80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</si>
  <si>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</si>
  <si>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</si>
  <si>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</si>
  <si>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81</t>
  </si>
  <si>
    <t>97619</t>
  </si>
  <si>
    <t>VYBOURÁNÍ DROBNÝCH PŘEDMĚTŮ OSTATNÍCH</t>
  </si>
  <si>
    <t>odstranění stávajících lapačů střešních splavenin: 46ks=46,000 [A]ks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</si>
  <si>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</si>
  <si>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191</t>
  </si>
  <si>
    <t>Dopravní značení</t>
  </si>
  <si>
    <t>914161</t>
  </si>
  <si>
    <t>DOPRAVNÍ ZNAČKY ZÁKLADNÍ VELIKOSTI HLINÍKOVÉ FÓLIE TŘ 1 - DODÁVKA A MONTÁŽ</t>
  </si>
  <si>
    <t>P4 + E2b: 2ks=2,000 [A]ks 
B4 + E13: 2ks=2,000 [B]ks 
B29: 1ks=1,000 [C]ks 
P3: 1ks=1,000 [D]ks     
IP12 + E13: 2ks=2,000 [E]ks 
B1 + E13: 2ks=2,000 [F]ks 
IP6: 1ks=1,000 [G]ks 
IP6: 1ks=1,000 [H]ks 
B29 + E8b: 2ks=2,000 [I]ks 
IJ4a: 1ks=1,000 [J]ks 
P2 + E2b: 2ks=2,000 [K]ks              
B29: 1ks=1,000 [L]ks                                              
IP4b: 1ks=1,000 [M]ks                                              
P2 + E2b: 2ks=2,000 [N]ks               
B2: 1ks=1,000 [O]ks                                               
IP6: 1ks=1,000 [P]ks:     
IP6 + B29: 2ks=2,000 [Q]ks 
IJ4a: 1ks=1,000 [R]ks     
IZ8b: 1ks=1,000 [S]ks     
P2 + E2d: 2ks=2,000 [T]ks  
IZ8a: 1ks=1,000 [U]ks        
B29: 1ks=1,000 [V]ks     
IP12 + E13: 2ks=2,000 [W]ks       
IP6: 1ks=1,000 [X]ks                     
IP6: 1ks=1,000 [Y]ks                    
P4 + E2b: 2ks=2,000 [Z]ks     
Celkem: A+B+C+D+E+F+G+H+I+J+K+L+M+N+O+P+Q+R+S+T+U+V+W+X+Y+Z=37,000 [AA]ks</t>
  </si>
  <si>
    <t>Položka zahrnuje:  
- dodávku a montáž značek v požadovaném provedení  
Položka nezahrnuje:  
- x</t>
  </si>
  <si>
    <t>914163</t>
  </si>
  <si>
    <t>DOPRAVNÍ ZNAČKY ZÁKLADNÍ VELIKOSTI HLINÍKOVÉ FÓLIE TŘ 1 - DEMONTÁŽ</t>
  </si>
  <si>
    <t>VČ. ODVOZU NA MÍSTO URČENÉ SPRÁVCEM KOMUNIKACE</t>
  </si>
  <si>
    <t>P4 + E2b: 1ks=1,000 [A]ks 
B4 + E13 + B29: 3ks=3,000 [B]ks 
B21a: 1ks=1,000 [C]ks                       
IJ4c: 1ks=1,000 [D]ks                         
P3: 1ks=1,000 [E]ks                           
B29 + E8b: 2ks=2,000 [F]ks              
IP6: 1ks=1,000 [G]ks                
IP6: 1ks=1,000 [H]ks                        
B1 + E13: 2ks=2,000 [I]ks                
B29 + E8b: 2ks=2,000 [J]ks              
P2: 1ks=1,000 [K]ks                             
IJ4c: 1ks=1,000 [L]ks                          
B29 + B21a: 2ks=2,000 [M]ks          
B1: 1ks=1,000 [N]ks                            
B29: 1ks=1,000 [O]ks                          
IJ4c: 1ks=1,000 [P]ks                         
P2: 1ks=1,000 [Q]ks                              
P2 + E2d: 2ks=2,000 [R]ks              
IZ8a: 1ks=1,000 [S]ks                        
IZ8a: 1ks=1,000 [T]ks                       
IP6: 1ks=1,000 [U]ks                         
IP6 + B29: 2ks=2,000 [V]ks           
P4: 1ks=1,000 [W]ks 
Celkem: A+B+C+D+E+F+G+H+I+J+K+L+M+N+O+P+Q+R+S+T+U+V+W=31,000 [X]ks</t>
  </si>
  <si>
    <t>Položka zahrnuje:  
- odstranění, demontáž a odklizení materiálu s odvozem na předepsané místo  
Položka nezahrnuje:  
- x</t>
  </si>
  <si>
    <t>914931</t>
  </si>
  <si>
    <t>SLOUPKY A STOJKY DZ Z HLINÍK TRUBEK ZABETON DOD A MONTÁŽ</t>
  </si>
  <si>
    <t>sloupky pro DZ 
P4 + E2b: 1ks=1,000 [A]ks 
B4 + E13: 1ks=1,000 [B]ks 
B29: 1ks=1,000 [C]ks 
P3: 0ks=0,000 [D]ks     
IP12 + E13: 0ks=0,000 [E]ks 
B1 + E13: 1ks=1,000 [F]ks 
IP6: 0ks=0,000 [G]ks 
IP6: 0ks=0,000 [H]ks 
B29 + E8b: 1ks=1,000 [I]ks 
IJ4a: 1ks=1,000 [J]ks 
P2 + E2b: 1ks=1,000 [K]ks              
B29: 0ks=0,000 [L]ks                                              
IP4b: 1ks=1,000 [M]ks                                              
P2 + E2b: 1ks=1,000 [N]ks               
B2: 1ks=1,000 [O]ks                                               
IP6: 0ks=0,000 [P]ks:     
IP6 + B29: 0ks=0,000 [Q]ks 
IJ4a: 1ks=1,000 [R]ks     
IZ8b: 1ks=1,000 [S]ks     
P2 + E2d: 1ks=1,000 [T]ks  
IZ8a: 0ks=0,000 [U]ks        
B29: 0ks=0,000 [V]ks     
IP12 + E13: 1ks=1,000 [W]ks       
IP6: 0ks=0,000 [X]ks                     
IP6: 0ks=0,000 [Y]ks                    
P4 + E2b: 1ks=1,000 [Z]ks     
Celkem: A+B+C+D+E+F+G+H+I+J+K+L+M+N+O+P+Q+R+S+T+U+V+W+X+Y+Z=15,000 [AA]ks</t>
  </si>
  <si>
    <t>Položka zahrnuje:  
- sloupky  
- upevňovací zařízení  
- osazení (betonová patka, zemní práce)  
Položka nezahrnuje:  
- x</t>
  </si>
  <si>
    <t>914933</t>
  </si>
  <si>
    <t>SLOUPKY A STOJKY DZ Z HLINÍK TRUBEK ZABETON DEMONTÁŽ</t>
  </si>
  <si>
    <t>sloupky pro DZ 
P4 + E2b: 1ks=1,000 [A]ks 
B4 + E13 + B29: 1ks=1,000 [B]ks 
B21a: 1ks=1,000 [C]ks                       
IJ4c: 1ks=1,000 [D]ks                         
P3: 1ks=1,000 [E]ks                           
B29 + E8b: 1ks=1,000 [F]ks              
IP6: 1ks=1,000 [G]ks                
IP6: 1ks=1,000 [H]ks                        
B1 + E13: 1ks=1,000 [I]ks                
B29 + E8b: 1ks=1,000 [J]ks              
P2: 1ks=1,000 [K]ks                             
IJ4c: 1ks=1,000 [L]ks                          
B29 + B21a: 1ks=1,000 [M]ks          
B1: 1ks=1,000 [N]ks                            
B29: 1ks=1,000 [O]ks                          
IJ4c: 1ks=1,000 [P]ks                         
P2: 1ks=1,000 [Q]ks                              
P2 + E2d: 1ks=1,000 [R]ks              
IZ8a: 1ks=1,000 [S]ks                        
IZ8a: 1ks=1,000 [T]ks                       
IP6: 1ks=1,000 [U]ks                         
IP6 + B29: 1ks=1,000 [V]ks           
P4: 1ks=1,000 [W]ks 
Celkem: A+B+C+D+E+F+G+H+I+J+K+L+M+N+O+P+Q+R+S+T+U+V+W=23,000 [X]ks</t>
  </si>
  <si>
    <t>915211</t>
  </si>
  <si>
    <t>VODOROVNÉ DOPRAVNÍ ZNAČENÍ PLASTEM HLADKÉ - DODÁVKA A POKLÁDKA</t>
  </si>
  <si>
    <t>VČ. PŘEDZNAČENÍ BARVOU</t>
  </si>
  <si>
    <t>V1a (0,125): 356,0m*0,125m=44,500 [A]m2 
V2b (1,5/1,5/0,250): 80,0m*0,5*0,25m=10,000 [B]m2 
V2b (3,0/1,5/0,125): 89,0m*2/3*0,125m=7,417 [C]m2 
V4 (0,250): 41,0m*0,25m=10,250 [D]m2 
V5 (0,50): 17,0m*0,5m=8,500 [E]m2 
V6a (0,50): 4,5m*0,5m=2,250 [F]m2  
V7a (0,50): 3*(14*1,6m*0,5m)=33,600 [G]m2 
V10a (0,125): 20,0m*0,125m=2,500 [H]m2 
V10b (0,125): 4,88m*0,125m=0,610 [I]m2 
V11a (0,125): 147,0m*0,125m=18,375 [J]m2 
V12a (0,125): 48,0m*0,125m=6,000 [K]m2 
V13 (0,5/0,5): 35,0m*0,5m=17,500 [L]m2 
Vodící pás přechodu: 9,5m2=9,500 [M]m2 
Celkem: A+B+C+D+E+F+G+H+I+J+K+L+M=171,002 [N]m2</t>
  </si>
  <si>
    <t>Položka zahrnuje:  
- dodání a pokládku nátěrového materiálu  
- předznačení a reflexní úpravu  
Položka nezahrnuje:  
- x  
Způsob měření:  
- měří se pouze natíraná plocha</t>
  </si>
  <si>
    <t>91551</t>
  </si>
  <si>
    <t>VODOROVNÉ DOPRAVNÍ ZNAČENÍ - PŘEDEM PŘIPRAVENÉ SYMBOLY</t>
  </si>
  <si>
    <t>V6a: 1ks=1,000 [A]ks</t>
  </si>
  <si>
    <t>Položka zahrnuje:  
- dodání a pokládku předepsaného symbolu  
- předznačení a reflexní úpravu  
Položka nezahrnuje:  
- x</t>
  </si>
  <si>
    <t>91552</t>
  </si>
  <si>
    <t>VODOR DOPRAV ZNAČ - PÍSMENA</t>
  </si>
  <si>
    <t>BUS: 4*3ks=12,000 [A]ks</t>
  </si>
  <si>
    <t>Položka zahrnuje:  
- dodání a pokládku nátěrového materiálu  
- předznačení a reflexní úpravu  
Položka nezahrnuje:  
- x</t>
  </si>
  <si>
    <t>SO 301.1</t>
  </si>
  <si>
    <t>Výtokové stojany - pítko č. 1</t>
  </si>
  <si>
    <t>výkopek</t>
  </si>
  <si>
    <t>(8,715+6,928)*2,0=31,286 [A]</t>
  </si>
  <si>
    <t>Geodetické zaměření skutečného provedení</t>
  </si>
  <si>
    <t>02940</t>
  </si>
  <si>
    <t>OSTATNÍ POŽADAVKY - VYPRACOVÁNÍ DOKUMENTACE</t>
  </si>
  <si>
    <t>11511</t>
  </si>
  <si>
    <t>ČERPÁNÍ VODY DO 500 L/MIN</t>
  </si>
  <si>
    <t>Položka zahrnuje:  
- čerpání vody na povrchu  
- potrubí   
- pohotovost záložní čerpací soupravy  
- zřízení čerpací jímky  
- následná demontáž a likvidace těchto zařízení  
Položka nezahrnuje:  
- x</t>
  </si>
  <si>
    <t>12993</t>
  </si>
  <si>
    <t>ČIŠTĚNÍ POTRUBÍ DN DO 200MM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</si>
  <si>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</si>
  <si>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Vodovodní a kanalizační přípojka k pítku</t>
  </si>
  <si>
    <t>Vodovodní přípojka 
12,75 výkop rýhy + 1,00*2,00*1,90 rozšíření pro vodoměrnou šachtu - 0,90*0,45*2,86 konstrukce vozovky - 0,90*0,62*0,37 konstukce BUS zastávky - 0,90*0,30*5,55 
konstrukce chodníku =13,687 [A] 
Kanalizační přípojka 
2,28 výkop rýhy - 0,90*0,30*1,20 konstrukce chodníku =1,956 [B] 
Odvoz zeminy z výkopu 
6,928 =6,928 [C] 
Celkem: A+B-C=8,715 [D]</t>
  </si>
  <si>
    <t>132736</t>
  </si>
  <si>
    <t>HLOUBENÍ RÝH ŠÍŘ DO 2M PAŽ I NEPAŽ TŘ. I, ODVOZ DO 12KM</t>
  </si>
  <si>
    <t>Vodovodní a kanalizační přípojka k pítku, odvoz zeminy z výkopu</t>
  </si>
  <si>
    <t>Vodovodní přípojka 
0,655 podsyp + 2,097 obsyp + 1,50*1,30*1,90 šachta =6,457 [A] 
Kanalizační přípojka 
0,159 podsyp + 0,312 obsyp =0,471 [B] 
Celkem: A+B=6,928 [C]</t>
  </si>
  <si>
    <t>8,715+6,928=15,643 [A]</t>
  </si>
  <si>
    <t>17581</t>
  </si>
  <si>
    <t>OBSYP POTRUBÍ A OBJEKTŮ Z NAKUPOVANÝCH MATERIÁLŮ</t>
  </si>
  <si>
    <t>Vodovodní přípojka k pítku, hutněný písek fr. 0-4 mm</t>
  </si>
  <si>
    <t>0,90*0,32*(8,78-1,50 šachta) =2,097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</si>
  <si>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</si>
  <si>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Kanalizační přípojka k pítku, hutněný písek fr. 0-22 mm</t>
  </si>
  <si>
    <t>0,9*0,289*1,20 =0,312 [A]</t>
  </si>
  <si>
    <t>Kanalizační přípojka k pítku</t>
  </si>
  <si>
    <t>0,9*0,147*1,20 =0,159 [A]</t>
  </si>
  <si>
    <t>0,90*0,10*(8,78-1,50 šachta) =0,655 [A]</t>
  </si>
  <si>
    <t>72226</t>
  </si>
  <si>
    <t>VODOMĚRY</t>
  </si>
  <si>
    <t>Vodovodní přípojka k pítku, vodoměr ve vodoměrné šachtě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</si>
  <si>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izolací, nejsou-li tyto práce předmětem jiné položky  
- úprava, očištění a ošetření prostoru kolem instalace  
- provedení požadovaných (i etapových) tlakových zkoušek, proplachu a desinfekce potrubí.  
Položka nezahrnuje:  
- x</t>
  </si>
  <si>
    <t>83433</t>
  </si>
  <si>
    <t>POTRUBÍ Z TRUB KAMENINOVÝCH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</si>
  <si>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zkoušky vodotěsnosti a televizní prohlídku</t>
  </si>
  <si>
    <t>87313</t>
  </si>
  <si>
    <t>POTRUBÍ Z TRUB PLASTOVÝCH TLAKOVÝCH SVAŘOVANÝCH DN DO 25MM</t>
  </si>
  <si>
    <t>Vodovodní přípojka k pítku včetně tvarovek a armatur dle kladečského schématu jinde neuvedených</t>
  </si>
  <si>
    <t>891113</t>
  </si>
  <si>
    <t>ŠOUPÁTKA DN DO 25MM</t>
  </si>
  <si>
    <t>Vodovodní přípojka k pítku, domovní šoupě DN25</t>
  </si>
  <si>
    <t>Položka zahrnuje:  
- kompletní montáž dle technologického předpisu  
- dodávku armatury  
- mimostaveništní a vnitrostaveništní dopravu  
Položka nezahrnuje:  
- x</t>
  </si>
  <si>
    <t>891213</t>
  </si>
  <si>
    <t>VENTILY DN DO 25MM</t>
  </si>
  <si>
    <t>Vodovodní přípojka k pítku, kulové kohouty ve vodoměrné šachtě</t>
  </si>
  <si>
    <t>1 kulový kohout 3/4"-1" + 1 kulový kohout s vypouštěním 3/4"-1" =2,000 [A]</t>
  </si>
  <si>
    <t>891515</t>
  </si>
  <si>
    <t>HYDRANTY NADZEMNÍ DN 50MM</t>
  </si>
  <si>
    <t>Výtokový stojan - Pítko</t>
  </si>
  <si>
    <t>891614</t>
  </si>
  <si>
    <t>KLAPKY DN DO 40MM</t>
  </si>
  <si>
    <t>Vodovodní přípojka k pítku, zpětná klapka 3/4" ve vodoměrné šachtě</t>
  </si>
  <si>
    <t>891845</t>
  </si>
  <si>
    <t>NAVRTÁVACÍ PASY DN DO 300MM</t>
  </si>
  <si>
    <t>Vodovodní přípojka k pítku, navrtávací pas DN300/1,25"</t>
  </si>
  <si>
    <t>891915</t>
  </si>
  <si>
    <t>ZEMNÍ SOUPRAVY DN DO 50MM S POKLOPEM</t>
  </si>
  <si>
    <t>Vodovodní přípojka k pítku, zemní souprava s poklopem k domovnímu šoupěti</t>
  </si>
  <si>
    <t>893111</t>
  </si>
  <si>
    <t>ŠACHTY ARMATUR Z BETON DÍLCŮ PŮDORYS PLOCHY DO 1,5M2</t>
  </si>
  <si>
    <t>Pojízdná prefabrikovaná železobetonová vodoměrná šachta vnitřních rozměrů 1,20 x 1,00 x 1,50m včetně stropní desky, vsupního betonového komínku, pojízdného vodotěsného poklopu, poplastovaná stupadla, prostupy pro potrubí (včetně utěsnění), podkladní vrstva ze štěrku fr. 16-32 tl.100 mm</t>
  </si>
  <si>
    <t>Položka zahrnuje:  
- poklopy s rámem, mříže s rámem, stupadla, žebříky, stropy z bet. dílců a pod.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  
Položka nezahrnuje:  
- x</t>
  </si>
  <si>
    <t>899309</t>
  </si>
  <si>
    <t>DOPLŇKY NA POTRUBÍ - VÝSTRAŽNÁ FÓLIE</t>
  </si>
  <si>
    <t>Vodovodní a kanlizační přípojka k pítku</t>
  </si>
  <si>
    <t>8,78 -1,5 (šachta) vodovodní potrubí bílá barva + 1,20 kanalizační potrubí hnědá barva =8,480 [A]</t>
  </si>
  <si>
    <t>Položka zahrnuje:  
- veškerý materiál, výrobky a polotovary  
- mimostaveništní a vnitrostaveništní dopravy (rovněž přesuny), včetně naložení a složení,případně s uložením  
Položka nezahrnuje:  
- x</t>
  </si>
  <si>
    <t>899611</t>
  </si>
  <si>
    <t>TLAKOVÉ ZKOUŠKY POTRUBÍ DN DO 80MM</t>
  </si>
  <si>
    <t>Vodovodní přípojka k pítku</t>
  </si>
  <si>
    <t>Položka zahrnuje:  
- přísun, montáž, demontáž, odsun zkoušecího čerpadla  
- napuštění tlakovou vodou, dodání vody pro tlakovou zkoušku  
- montáž a demontáž dílců pro zabezpečení konce zkoušeného úseku potrubí  
- montáž a demontáž koncových tvarovek  
- montáž zaslepovací příruby, zaslepení odboček pro armatury a pro odbočující řady  
Položka nezahrnuje:  
- x</t>
  </si>
  <si>
    <t>899632</t>
  </si>
  <si>
    <t>ZKOUŠKA VODOTĚSNOSTI POTRUBÍ DN DO 150MM</t>
  </si>
  <si>
    <t>89971</t>
  </si>
  <si>
    <t>PROPLACH A DEZINFEKCE VODOVODNÍHO POTRUBÍ DN DO 80MM</t>
  </si>
  <si>
    <t>Položka zahrnuje:  
- napuštění a vypuštění vody  
- dodání vody a dezinfekčního prostředku  
- bakteriologický rozbor vody  
Položka nezahrnuje:  
- x</t>
  </si>
  <si>
    <t>89980</t>
  </si>
  <si>
    <t>TELEVIZNÍ PROHLÍDKA POTRUBÍ</t>
  </si>
  <si>
    <t>Položka zahrnuje:  
- prohlídku potrubí televizní kamerou  
- záznam prohlídky na nosičích DVD  
- vyhotovení závěrečného písemného protokolu  
Položka nezahrnuje:  
- x</t>
  </si>
  <si>
    <t>899901</t>
  </si>
  <si>
    <t>PŘEPOJENÍ PŘÍPOJEK</t>
  </si>
  <si>
    <t>Napojení vodovodní a kanaliazční přípojky na stávající potrubí a pítko</t>
  </si>
  <si>
    <t>1 vodovodní přípojka + 1 kanalizační přípojka na potrubí =2,000 [A] 
1 vodovodní přípojka + 1 kanalizační přípojka na pítko =2,000 [B] 
Celkem: A+B=4,000 [C]</t>
  </si>
  <si>
    <t>Položka zahrnuje:  
- řez na potrubí  
- dodání a osazení příslušných tvarovek a armatur  
Položka nezahrnuje:  
- x</t>
  </si>
  <si>
    <t>SO 301.2</t>
  </si>
  <si>
    <t>Výtokové stojany - pítko č. 2</t>
  </si>
  <si>
    <t>(8,941+7,874)*2,0=33,630 [A]</t>
  </si>
  <si>
    <t>Vodovodní přípojka 
14,66 výkop rýhy + 1,00*2,00*1,90 rozšíření pro vodoměrnou šachtu - 0,90*0,45*6,57 konstrukce vozovky - 0,90*0,30*3,82 konstrukce chodníku =14,768 [A] 
Kanalizační přípojka 
2,68 výkop rýhy - 0,90*0,45*0,57 konstrukce vozovky - 0,90*0,30*1,49 konstrukce chodníku =2,047 [B] 
Odvoz zeminy z výkopu 
7.874 =7,874 [C] 
Celkem: A+B-C=8,941 [D]</t>
  </si>
  <si>
    <t>Vodovodní přípojka 
0,800 podsyp + 2,560 obsyp + 1,50*1,30*1,90 šachta =7,065 [A] 
Kanalizační přípojka 
0,273 podsyp + 0,536 obsyp =0,809 [B] 
Celkem: A+B=7,874 [C]</t>
  </si>
  <si>
    <t>8,941+7,874=16,815 [A]</t>
  </si>
  <si>
    <t>0,90*0,32*(10,39-1,50 šachta) =2,560 [A]</t>
  </si>
  <si>
    <t>0,9*0,289*2,06 =0,536 [A]</t>
  </si>
  <si>
    <t>0,9*0,147*2,06 =0,273 [A]</t>
  </si>
  <si>
    <t>0,90*0,10*(10,39-1,50 šachta) =0,800 [A]</t>
  </si>
  <si>
    <t>10,39 -1,5 (šachta) vodovodní potrubí bílá barva + 2,06 kanalizační potrubí hnědá barva =10,950 [A]</t>
  </si>
  <si>
    <t>1 vodovodní přípojka na potrubí + 1 kanalizační přípojka na UV =2,000 [A] 
1 vodovodní přípojka + 1 kanalizační přípojka na pítko =2,000 [B] 
Celkem: A+B=4,000 [C]</t>
  </si>
  <si>
    <t>SO 401</t>
  </si>
  <si>
    <t>Přeložka vedení Cetin</t>
  </si>
  <si>
    <t>02730</t>
  </si>
  <si>
    <t>POMOC PRÁCE ZŘÍZ NEBO ZAJIŠŤ OCHRANU INŽENÝRSKÝCH SÍTÍ</t>
  </si>
  <si>
    <t>KPL</t>
  </si>
  <si>
    <t>KOORDINUJÍCÍ STAVBA, KDY PŘELOŽKU VEDENÍ BUDE REALIZOVAT VLASTNÍK SÍTĚ A UCHAZEČ PROTO NACENÍ TUTO POLOŽKU NULOU (0,00 KČ)</t>
  </si>
  <si>
    <t>Položka zahrnuje:  
- veškeré náklady spojené s ochranou inženýrských sítí  
Položka nezahrnuje:  
- x</t>
  </si>
  <si>
    <t>SO 402</t>
  </si>
  <si>
    <t>Přeložka vedení UPC km 0,000-0,470</t>
  </si>
  <si>
    <t>VÝKOPEK</t>
  </si>
  <si>
    <t>z pol. č. 17120: 26,6m3*1,8t/m3=47,880 [A]t</t>
  </si>
  <si>
    <t>jámy začátků a konců přeložek: 16*(1,5m*1,5m*1,0m)=36,000 [A]m3</t>
  </si>
  <si>
    <t>chodník: 0,3m*0,35m*760,0m=79,800 [A]m3</t>
  </si>
  <si>
    <t>chodník: 0,2m*0,35m*380,0m=26,600 [A]m3</t>
  </si>
  <si>
    <t>zemina na trvalou skládku 
132736: 26,6m3=26,600 [A]m3 
zemina na deponii 
pro pol. č. 17411: 115,8m3=115,800 [B]m3 
Celkem: A+B=142,400 [C]m3</t>
  </si>
  <si>
    <t>17411</t>
  </si>
  <si>
    <t>ZÁSYP JAM A RÝH ZEMINOU SE ZHUTNĚNÍM</t>
  </si>
  <si>
    <t>dle pol. č. 13173: 36,0m3=36,000 [A]m3 
dle pol. č. 13273: 79,8m3=79,800 [B]m3 
Celkem: A+B=115,800 [C]m3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</si>
  <si>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</si>
  <si>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pískové lože 
chodník: 0,2m*0,35m*380,0m=26,600 [A]m3</t>
  </si>
  <si>
    <t>701004</t>
  </si>
  <si>
    <t>VYHLEDÁVACÍ MARKER ZEMNÍ</t>
  </si>
  <si>
    <t>ohyby trasy: 12ks=12,000 [A]ks</t>
  </si>
  <si>
    <t>1. Položka obsahuje:  
 – veškeré práce a materiál obsažený v názvu položky  
2. Položka neobsahuje:  
 X  
3. Způsob měření:  
Udává se počet kusů kompletní konstrukce nebo práce.</t>
  </si>
  <si>
    <t>702312</t>
  </si>
  <si>
    <t>ZAKRYTÍ KABELŮ VÝSTRAŽNOU FÓLIÍ ŠÍŘKY PŘES 20 DO 40 CM</t>
  </si>
  <si>
    <t>1. Položka obsahuje:  
 – dodávku a montáž fólie  
 – přípravu podkladu pro osazení  
2. Položka neobsahuje:  
 X  
3. Způsob měření:  
Měří se metr délkový.</t>
  </si>
  <si>
    <t>702322</t>
  </si>
  <si>
    <t>ZAKRYTÍ KABELŮ BETONOVOU DESKOU ŠÍŘKY PŘES 20 DO 40 CM</t>
  </si>
  <si>
    <t>1. Položka obsahuje:  
 – dodávku a montáž desky  
 – přípravu podkladu pro osazení  
2. Položka neobsahuje:  
 X  
3. Způsob měření:  
Měří se metr délkový.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</si>
  <si>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</si>
  <si>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</si>
  <si>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</si>
  <si>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75I611</t>
  </si>
  <si>
    <t>KABEL ZEMNÍ KOAXIÁLNÍ PRŮMĚR DO 10 CM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</si>
  <si>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metrech.</t>
  </si>
  <si>
    <t>75I61X</t>
  </si>
  <si>
    <t>KABEL ZEMNÍ KOAXIÁLNÍ PRŮMĚR DO 10 CM - MONTÁŽ</t>
  </si>
  <si>
    <t>KOAX vedení – stranové přeložení: 770,0m=770,000 [A]m</t>
  </si>
  <si>
    <t>1. Položka obsahuje: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</si>
  <si>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75I81X</t>
  </si>
  <si>
    <t>KABEL OPTICKÝ SINGLEMODE - MONTÁŽ</t>
  </si>
  <si>
    <t>stávající vedení 72vl. 50m – stranové přeložení 
stávající vedení 72vl. 50m – stranové přeložení 
stávající vedení 48vl. 50m – stranové přeložení</t>
  </si>
  <si>
    <t>1. Položka obsahuje:  
 – práce spojené s montáží specifikované kabelizace specifikovaným způsobem (uložení na konstrukci, uložení, zatažení, zafouknutí)  
 – veškeré potřebné mechanizmy,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</si>
  <si>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stávající vedení 48vl. 650m – vyfouknutí a zafouknutí</t>
  </si>
  <si>
    <t>75I81Y</t>
  </si>
  <si>
    <t>KABEL OPTICKÝ SINGLEMODE - DEMONTÁŽ</t>
  </si>
  <si>
    <t>1. Položka obsahuje:  
 – demontáž (pro další využití/do šrotu) specifikované kabelizace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 kabelizace a skladování, případně ekologické likvidace bloku/zařízení/kabelizace  
2. Položka neobsahuje:  
 X  
3. Způsob měření:  
 –  Udává se počet metrů kompletní konstrukce nebo práce.</t>
  </si>
  <si>
    <t>75I911</t>
  </si>
  <si>
    <t>OPTOTRUBKA HDPE PRŮMĚRU DO 40 MM</t>
  </si>
  <si>
    <t>HDPE 40/32: 20,0m=20,000 [A]m 
HDPE 40/32 – nová přílož: 20,0m=20,000 [B]m 
Celkem: A+B=40,000 [C]m</t>
  </si>
  <si>
    <t>75I961</t>
  </si>
  <si>
    <t>OPTOTRUBKA - HERMETIZACE ÚSEKU DO 2000 M</t>
  </si>
  <si>
    <t>ÚSEK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</si>
  <si>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úseků.</t>
  </si>
  <si>
    <t>75I962</t>
  </si>
  <si>
    <t>OPTOTRUBKA - KALIBRACE</t>
  </si>
  <si>
    <t>1. Položka obsahuje:  
 – práce spojené s měřením specifikované kabelizace specifikovaným způsobem včetně potřebného drobného montážního materiálu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Práce specifikovaného se měří v délce kabelizace udané v metrech.</t>
  </si>
  <si>
    <t>75IA11</t>
  </si>
  <si>
    <t>OPTOTRUBKOVÁ SPOJKA  PRŮMĚRU DO 40 MM - DODÁVKA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</si>
  <si>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a práce.</t>
  </si>
  <si>
    <t>75IA1X</t>
  </si>
  <si>
    <t>OPTOTRUBKOVÁ SPOJKA  - MONTÁŽ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</si>
  <si>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</si>
  <si>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75IA51</t>
  </si>
  <si>
    <t>OPTOTRUBKOVÁ KONCOVKA PRŮMĚRU DO 40 MM - DODÁVKA</t>
  </si>
  <si>
    <t>75IA5X</t>
  </si>
  <si>
    <t>OPTOTRUBKOVÁ KONCOVKA - MONTÁŽ</t>
  </si>
  <si>
    <t>75IJ31</t>
  </si>
  <si>
    <t>MĚŘENÍ ZÁVĚREČNÉ KOAXIÁLNÍHO KABELU</t>
  </si>
  <si>
    <t>75IK11</t>
  </si>
  <si>
    <t>MĚŘENÍ STÁVAJÍCÍHO OPTICKÉHO KABELU</t>
  </si>
  <si>
    <t>VLÁKNO</t>
  </si>
  <si>
    <t>OK 2x 48vl. : 2*48vl.=96,000 [A]vl. 
OK 2x 72vl. : 2*72vl.=144,000 [B]vl. 
Celkem: A+B=240,000 [C]vl.</t>
  </si>
  <si>
    <t>1. Položka obsahuje:  
 – práce spojené s kontrolním měřením stávající optické kabelizace ke zjištění technických parametrů optického kabelu před manipulací včetně potřebného drobného montážního materiálu  
 – měření metodou OTDR na třech vlnových délkách 1310/1550/1625nm v obou směrech dle ČSN EN 61280-4-2 a dle TS v platném znění  
 – vystavení měřících protokolů případně závěrečné zprávy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 – Měřící práce se udávají počtem optických vláken.</t>
  </si>
  <si>
    <t>SO 421.1</t>
  </si>
  <si>
    <t>Veřejné osvětlení km 0,000-0,470</t>
  </si>
  <si>
    <t>z pol. č. 17120: 131,87m3*1,8t/m3=237,366 [A]t</t>
  </si>
  <si>
    <t>PROSTÝ BETON</t>
  </si>
  <si>
    <t>z pol. č. 966156: 26,758m3*2,4t/m3=64,219 [A]t</t>
  </si>
  <si>
    <t>20x0,8m3 (jáma pro stožárový základ 2,18m3 - stožárový základ 1,38m3): 20*(1,1m*1,1m*1,8m)=43,560 [A]m3 
14x0,56m3 (jáma pro stožárový základ 1,3m3 - stožárový základ 0,74m3): 14*(0,9m*0,9m*1,6m)=18,144 [B]m3 
3x0,53m3 (jáma pro stožárový základ 1,3m3 - stožárový základ 0,43m3): 3*(0,8m*0,8m*1,63m)=3,130 [C]m3 
Celkem: A+B+C=64,834 [D]m3 
odpočet pol. č. 131736: -39,13m3=-39,130 [E]m3 
Celkem: D+E=25,704 [F]m3</t>
  </si>
  <si>
    <t>131736</t>
  </si>
  <si>
    <t>HLOUBENÍ JAM ZAPAŽ I NEPAŽ TŘ. I, ODVOZ DO 12KM</t>
  </si>
  <si>
    <t>20x stožárový základ á 1,38m3: 20*(0,9m*0,9m*1,7m)=27,540 [A]m3 
14x stožárový základ á 0,74m3: 14*(0,7m*0,7m*1,5m)=10,290 [B]m3 
3x stožárový základ á 0,43m3: 3*(0,6m*0,6m*1,2m)=1,296 [C]m3 
Celkem: A+B+C=39,126 [D]m3</t>
  </si>
  <si>
    <t>chodník: 0,3m*0,35m*1162,0m=122,010 [A]m3 
komunikace: 0,9m*0,5m*76,0m=34,200 [B]m3 
Celkem: A+B=156,210 [C]m3</t>
  </si>
  <si>
    <t>chodník: 0,2m*0,35m*1162,0m=81,340 [A]m3 
komunikace: 0,3m*0,5m*76,0m=11,400 [B]m3 
Celkem: A+B=92,740 [C]m3</t>
  </si>
  <si>
    <t>zemina na trvalou skládku 
131736: 39,13m3=39,130 [A]m3 
132736: 92,74m3=92,740 [B]m3 
Celkem: A+B=131,870 [C]m3 
zemina na deponii 
pro pol. č. 17411: 181,28,3=181,280 [D]m3 
Celkem: C+D=313,150 [E]m3</t>
  </si>
  <si>
    <t>dle pol. č. 13173: 25,07m3=25,070 [A]m3 
dle pol. č. 13273: 156,21m3=156,210 [B]m3 
Celkem: A+B=181,280 [C]m3</t>
  </si>
  <si>
    <t>272314</t>
  </si>
  <si>
    <t>ZÁKLADY Z PROSTÉHO BETONU DO C25/30</t>
  </si>
  <si>
    <t>Stožárový základ, beton typu C25/30-XF2</t>
  </si>
  <si>
    <t>20x stožárový základ á 0,04m3 (0,6*0,6*0,05) (A): 20*(0,9m*0,9m*1,65m)=26,730 [A]m3 
14x stožárový základ á 0,02m3 (0,7*0,7*0,05) (P): 14*(0,7m*0,7m*1,45m)=9,947 [B]m3 
3x stožárový základ á 0,02m3 (0,6*0,6*0,05) (D): 3*(0,6m*0,6m*1,15m)=1,242 [C]m3 
Celkem: A+B+C=37,919 [D]m3</t>
  </si>
  <si>
    <t>čepice stožárového základu, beton typu C30/37-XF4</t>
  </si>
  <si>
    <t>20x stožárový základ á 0,04m3 (0,6*0,6*0,05) (A): 20*(0,9m*0,9m*0,05m)=0,810 [A]m3 
14x stožárový základ á 0,02m3 (0,7*0,7*0,05) (P): 14*(0,7m*0,7m*0,05m)=0,343 [B]m3 
3x stožárový základ á 0,02m3 (0,6*0,6*0,05) (D): 3*(0,6m*0,6m*0,05m)=0,054 [C]m3 
Celkem: A+B+C=1,207 [D]m3</t>
  </si>
  <si>
    <t>pískové lože 
chodník: 0,2m*0,35m*1162,0m=81,340 [A]m3</t>
  </si>
  <si>
    <t>Ohyby trasy</t>
  </si>
  <si>
    <t>702211</t>
  </si>
  <si>
    <t>KABELOVÁ CHRÁNIČKA ZEMNÍ DN DO 100 MM</t>
  </si>
  <si>
    <t>DN 50 se zatahovacím prvkem</t>
  </si>
  <si>
    <t>1. Položka obsahuje:  
 – přípravu podkladu pro osazení  
2. Položka neobsahuje:  
 X  
3. Způsob měření:  
Měří se metr délkový.</t>
  </si>
  <si>
    <t>702212</t>
  </si>
  <si>
    <t>KABELOVÁ CHRÁNIČKA ZEMNÍ DN PŘES 100 DO 200 MM</t>
  </si>
  <si>
    <t>DN 110 se zatahovacím prvkem (10% rezerva pro zvlnění)</t>
  </si>
  <si>
    <t>741911</t>
  </si>
  <si>
    <t>UZEMŇOVACÍ VODIČ V ZEMI FEZN DO 120 MM2</t>
  </si>
  <si>
    <t>FeZn 30x4 MM  (včetně zemnících a spojovacích svorek) 
spoje + napojení stožárů, jistící skříně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</si>
  <si>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</si>
  <si>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741C02</t>
  </si>
  <si>
    <t>UZEMŇOVACÍ SVORKA</t>
  </si>
  <si>
    <t>1. Položka obsahuje:  
 – veškeré příslušenství  
2. Položka neobsahuje:  
 X  
3. Způsob měření:  
Udává se počet kusů kompletní konstrukce nebo práce.</t>
  </si>
  <si>
    <t>742G11</t>
  </si>
  <si>
    <t>KABEL NN DVOU- A TŘÍŽÍLOVÝ CU S PLASTOVOU IZOLACÍ DO 2,5 MM2</t>
  </si>
  <si>
    <t>CYKY-J 3x2,5 (napojení označník BUS)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</si>
  <si>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</si>
  <si>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742H11</t>
  </si>
  <si>
    <t>KABEL NN ČTYŘ- A PĚTIŽÍLOVÝ CU S PLASTOVOU IZOLACÍ DO 2,5 MM2</t>
  </si>
  <si>
    <t>CYKY-J 5x1,5 (ve sloupu)</t>
  </si>
  <si>
    <t>742H12</t>
  </si>
  <si>
    <t>KABEL NN ČTYŘ- A PĚTIŽÍLOVÝ CU S PLASTOVOU IZOLACÍ OD 4 DO 16 MM2</t>
  </si>
  <si>
    <t>CYKY-J 5x16 (10% rezerva pro zvlnění)</t>
  </si>
  <si>
    <t>742L12</t>
  </si>
  <si>
    <t>UKONČENÍ DVOU AŽ PĚTIŽÍLOVÉHO KABELU V ROZVADĚČI NEBO NA PŘÍSTROJI OD 4 DO 16 MM2</t>
  </si>
  <si>
    <t>ukončení kabelu v osvětlovacím bodu a rozváděči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</si>
  <si>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</si>
  <si>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</si>
  <si>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</si>
  <si>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</si>
  <si>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742P15</t>
  </si>
  <si>
    <t>OZNAČOVACÍ ŠTÍTEK NA KABEL</t>
  </si>
  <si>
    <t>1. Položka obsahuje:  
 – veškeré příslušentsví  
2. Položka neobsahuje:  
 X  
3. Způsob měření:  
Udává se počet kusů kompletní konstrukce nebo práce.</t>
  </si>
  <si>
    <t>743121</t>
  </si>
  <si>
    <t>OSVĚTLOVACÍ STOŽÁR  PEVNÝ ŽÁROVĚ ZINKOVANÝ DÉLKY DO 6 M</t>
  </si>
  <si>
    <t>základová konstrukce (pouzdro), připojovací svorkovnici, kabelové vedení ke svítidlům CYKY 3x1,5, uzavírací nátěr, ozn. D montáž na novém místě u divadla 
Stožár 6m (stávající)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</si>
  <si>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</si>
  <si>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743122</t>
  </si>
  <si>
    <t>OSVĚTLOVACÍ STOŽÁR  PEVNÝ ŽÁROVĚ ZINKOVANÝ DÉLKY PŘES 6,5 DO 12 M</t>
  </si>
  <si>
    <t>základová konstrukce (pouzdro), připojovací svorkovnici, kabelové vedení ke svítidlům CYKY 5x1,5, uzavírací nátěr, ozn. A 
Stožár kuželový, ocelový, galvanizovaný délky 9m, barva DB703, termoplastová ochrana</t>
  </si>
  <si>
    <t>743141</t>
  </si>
  <si>
    <t>OSVĚTLOVACÍ STOŽÁR  PŘECHODOVÝ DÉLKY DO 8 M</t>
  </si>
  <si>
    <t>základová konstrukce (pouzdro), připojovací svorkovnici, kabelové vedení ke svítidlům CYKY 5x1,5, uzavírací nátěr, ozn. P 
Stožár kuželový, ocelový, galvanizovaný délky 6m, barva DB703, termoplastová ochrana</t>
  </si>
  <si>
    <t>743142</t>
  </si>
  <si>
    <t>OSVĚTLOVACÍ STOŽÁR  PŘECHODOVÝ - VÝLOŽNÍK S DÉLKOU VYLOŽENÍ DO 3 M</t>
  </si>
  <si>
    <t>výložník 2m pro 743141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</si>
  <si>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</si>
  <si>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743531</t>
  </si>
  <si>
    <t>SVÍTIDLO VENKOVNÍ VŠEOBECNÉ PRO OSVĚTLENÍ PŘECHODU PRO CHODCE DO 150 W</t>
  </si>
  <si>
    <t>Zdroj a veškeré příslušenství ozn.P 
( IP 65, 53W, 4000K, 7527lm, Astro DIM, CLO output, optika O6R pro přechody pro chodce, barva DB703, 100 000 h L80B10, Tempered glass, IK08 + konzole DB703 pro montáž na výložník)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</si>
  <si>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</si>
  <si>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</si>
  <si>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</si>
  <si>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zdroj a veškeré příslušenství ozn.A 
( IP 65, 80W, 3000K ,9232lm, Astro DIM, CLO output, optika O7, barva DB703 100 000 h L80B10, Tempered glass, IK08 + konzole DB703 pro stožár 9m)</t>
  </si>
  <si>
    <t>743712</t>
  </si>
  <si>
    <t>ROZVADĚČ PRO VEŘEJNÉ OSVĚTLENÍ S MĚŘENÍM SPOTŘEBY EL. ENERGIE PŘES 4 KS TŘÍFÁZOVÝCH VĚTVÍ</t>
  </si>
  <si>
    <t>Zapuštěný rozváděč RVO38</t>
  </si>
  <si>
    <t>1. Položka obsahuje:  
 – instalaci rozvaděče do terénu/rozvodny včetně nastavení a oživení, zhotovení výrobní dokumentace  
 – technický popis viz. projektová dokumentace  
2. Položka neobsahuje:  
 – zemní práce  
3. Způsob měření:  
Udává se počet kusů kompletní konstrukce nebo práce.</t>
  </si>
  <si>
    <t>743C12</t>
  </si>
  <si>
    <t>SKŘÍŇ PŘÍPOJKOVÁ POJISTKOVÁ NA STOŽÁR/STĚNU NEBO DO VÝKLENKU DO 63 A, DO 50 MM2, SE 3-4 SADAMI JISTÍCÍCH PRVKŮ</t>
  </si>
  <si>
    <t>pojistková skříň do výklenku – R58, R38</t>
  </si>
  <si>
    <t>1. Položka obsahuje:  
 – instalaci vč. vybourání niky ve zdi pro skříň a kabely a zapravení zdiva, omítky a fasády po dokončené montáži  
 – technický popis viz. projektová dokumentace  
2. Položka neobsahuje:  
 X  
3. Způsob měření:  
Udává se počet kusů kompletní konstrukce nebo práce.</t>
  </si>
  <si>
    <t>743D12</t>
  </si>
  <si>
    <t>SKŘÍŇ PŘÍPOJKOVÁ POJISTKOVÁ KOMPAKTNÍ PILÍŘOVÁ DO 63 A, DO 50 MM2, SE 3-4 SADAMI JISTÍCÍCH PRVKŮ</t>
  </si>
  <si>
    <t>nový kompaktní pilíř u divadla, v ul. Na Úpatí: 2ks=2,000 [A]ks</t>
  </si>
  <si>
    <t>1. Položka obsahuje:  
 – instalaci do terénu vč. prefabrikovaného základu a zapojení  
 – technický popis viz. projektová dokumentace  
2. Položka neobsahuje:  
 – zemní práce  
3. Způsob měření:  
Udává se počet kusů kompletní konstrukce nebo práce.</t>
  </si>
  <si>
    <t>743Z11</t>
  </si>
  <si>
    <t>DEMONTÁŽ OSVĚTLOVACÍHO STOŽÁRU ULIČNÍHO VÝŠKY DO 15 M</t>
  </si>
  <si>
    <t>stávající silniční sloupy: 17ks=17,000 [A]ks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</si>
  <si>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</si>
  <si>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743Z33</t>
  </si>
  <si>
    <t>DEMONTÁŽ NOSNÝCH KONSTRUKCÍ PRO OSVĚTLENÍ</t>
  </si>
  <si>
    <t>stávající svítidla u divadla: 3ks=3,000 [A]ks 
stávající svítidla uliční: 14ks=14,000 [B]ks 
Celkem: A+B=17,000 [C]ks</t>
  </si>
  <si>
    <t>743Z35</t>
  </si>
  <si>
    <t>DEMONTÁŽ SVÍTIDLA Z OSVĚTLOVACÍHO STOŽÁRU VÝŠKY DO 15 M</t>
  </si>
  <si>
    <t>stávající svítidla u divadla: 2*3ks=6,000 [A]ks 
stávající svítidla uliční: 14ks=14,000 [B]ks 
Celkem: A+B=20,000 [C]</t>
  </si>
  <si>
    <t>747214</t>
  </si>
  <si>
    <t>CELKOVÁ PROHLÍDKA, ZKOUŠENÍ, MĚŘENÍ A VYHOTOVENÍ VÝCHOZÍ REVIZNÍ ZPRÁVY, PRO OBJEM IN - PŘÍPLATEK ZA KAŽDÝCH DALŠÍCH I ZAPOČATÝCH 500 TIS. KČ</t>
  </si>
  <si>
    <t>899524</t>
  </si>
  <si>
    <t>OBETONOVÁNÍ POTRUBÍ Z PROSTÉHO BETONU DO C25/30</t>
  </si>
  <si>
    <t>0,3m*0,5m*76,0m=11,400 [A]m3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</si>
  <si>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  
Položka nezahrnuje:  
- x</t>
  </si>
  <si>
    <t>966156</t>
  </si>
  <si>
    <t>BOURÁNÍ KONSTRUKCÍ Z PROST BETONU S ODVOZEM DO 12KM</t>
  </si>
  <si>
    <t>17 x stávající základ osvětlovacích bodů: 17ks*1,574m3=26,758 [A]m3</t>
  </si>
  <si>
    <t>SO 421.2</t>
  </si>
  <si>
    <t>Datové rozvody ul. Teplická km 0,000-0,470</t>
  </si>
  <si>
    <t>z pol. č. 17120: 96,0m3*1,8t/m3=172,800 [A]t</t>
  </si>
  <si>
    <t>3x0,5m3 (jáma - kabelová komora 1,04m3 – kabelová komora 0,54m3) 
(3*(1,3m*1,0m*0,8m))-(3*(1,1m*0,8m*0,61m))=1,510 [A]m3</t>
  </si>
  <si>
    <t>3x kabelová komora á 0,54m3: 3*(1,1m*0,8m*0,61m)=1,610 [A]m3</t>
  </si>
  <si>
    <t>chodník: 0,3m*0,35m*1180,0m=123,900 [A]m3 
komunikace: 0,9m*0,5m*76,0m=34,200 [B]m3 
Celkem: A+B=158,100 [C]m3</t>
  </si>
  <si>
    <t>chodník: 0,2m*0,35m*1180,0m=82,600 [A]m3 
komunikace: 0,3m*0,5m*76,0m=11,400 [B]m3 
Celkem: A+B=94,000 [C]m3</t>
  </si>
  <si>
    <t>zemina na trvalou skládku 
131736: 1,61m3=1,610 [A]m3 
132736: 94,0m3=94,000 [B]m3 
z pol. č. 272314: 0,39m3=0,390 [C]m3 
Celkem: A+B+C=96,000 [D]m3 
zemina na deponii 
pro pol. č. 17411: 98,37m3=98,370 [E]m3 
Celkem:D+E=194,370 [F]m3</t>
  </si>
  <si>
    <t>dle pol. č. 13173: 1,51m3=1,510 [A]m3 
dle pol. č. 13273: 158,1m3=158,100 [B]m3 
Celkem: A+B=159,610 [C]m3</t>
  </si>
  <si>
    <t>Kabelová komora, beton typu C25/30</t>
  </si>
  <si>
    <t>3*(1,3*1,0*0,1)=0,390 [A]m3</t>
  </si>
  <si>
    <t>pískové lože 
chodník: 0,2m*0,35m*1180,0m=82,600 [A]m3</t>
  </si>
  <si>
    <t>DN 40 se zatahovacím prvkem (prostup základy)</t>
  </si>
  <si>
    <t>HDPE 12 modrá: 450,0m=450,000 [A]m</t>
  </si>
  <si>
    <t>HDPE 40/32 modrá: 1314,0m=1 314,000 [A]m 
HDPE 40/32 modrá / 1bílý pruh: 1274,0m=1 274,000 [B]m 
Celkem: A+B=2 588,000 [C]m</t>
  </si>
  <si>
    <t>75IA61</t>
  </si>
  <si>
    <t>OPTOTRUBKOVÁ KONCOKA S VENTILKEM PRŮMĚRU DO 40 MM - DODÁVKA</t>
  </si>
  <si>
    <t>75IA6X</t>
  </si>
  <si>
    <t>OPTOTRUBKOVÁ KONCOKA S VENTILKEM - MONTÁŽ</t>
  </si>
  <si>
    <t>75ID11</t>
  </si>
  <si>
    <t>PLASTOVÁ ZEMNÍ KOMORA PRO ULOŽENÍ REZERVY - DODÁVKA</t>
  </si>
  <si>
    <t>Kabelová komora Polyvault 2436-660</t>
  </si>
  <si>
    <t>1. Položka obsahuje:  
 – dodávku specifikovaného bloku/zařízení včetně potřebného drobného montážního materiálu  
 – dodávku souvisejícího příslušenství pro specifikovaný blok/zařízení  
 – náklady na dopravu a skladování  
 – veškeré potřebné mechanizmy, včetně obsluhy, náklady na mzdy a přibližné (průměrné) náklady na pořízení potřebných materiálů včetně všech ostatních vedlejších nákladů  
2. Položka neobsahuje:  
 X  
3. Způsob měření:  
 – Udává se počet kusů kompletní konstrukce nebo práce.</t>
  </si>
  <si>
    <t>SO 701</t>
  </si>
  <si>
    <t>Městský mobiliář</t>
  </si>
  <si>
    <t>93711</t>
  </si>
  <si>
    <t>MOBILIÁŘ - DŘEVĚNÉ LAVIČKY</t>
  </si>
  <si>
    <t>LAVIČKA BEZ OPĚRADLA</t>
  </si>
  <si>
    <t>Položka zahrnuje:  
- montáž, osazení a dodávku kompletního zařízení, předepsaného zadávací dokumentací (materiál uvedený v textu představuje rozhodující podíl ve výrobku)  
- mimostavništní a vnitrostaveništní dopravu  
- nezbytné zemní práce a základové konstrukce  
- předepsanou povrchovou úpravu (nátěry a pod.)  
Položka nezahrnuje:  
- x</t>
  </si>
  <si>
    <t>93714</t>
  </si>
  <si>
    <t>BUS OZNAČNÍK</t>
  </si>
  <si>
    <t>BETONOVÝ ZÁKLAD, VČ. VÝZTUŽE, VČ. KOTEVNÍCH PRVKŮ PRO UCHYCENÍ PANELU, VČ. CHRÁNIČKY PRO PROTAŽENÍ KABELU,  
VČ. SAMOTNÉ KOMPLETNÍ KONSTRUKCE VČ. ZÁVĚSNÉ OBRAZOVKY (TA BUDE ODSOUHLASENA TDS, AD A INVESTOREM JAKO SAMOSTATNÁ KONSTRUKCE PŘED ZADÁNÍM DO VÝROBY NA ZÁKLADĚ PŘEDLOŽENÉ VTD, 
OZNAČNÍK AUTOBUSU, TJ. ČERVANÁ TABULKA VČ. VÝPLNĚ PŘIDĚLANÉ K SAMOTNÉ KONSTRUKCI BUDE DODÁNA A OSAZENA DOPRAVNÍM PODNIKEM MĚSTA DĚČÍN</t>
  </si>
  <si>
    <t>Položka zahrnuje: 
- montáž, osazení a dodávku kompletního zařízení, předepsaného zadávací dokumentací 
- mimostavništní a vnitrostaveništní dopravu 
- nezbytné zemní práce a základové konstrukce 
- předepsanou povrchovou úpravu (nátěry a pod.)</t>
  </si>
  <si>
    <t>93715</t>
  </si>
  <si>
    <t>PLAKÁTOVACÍ SLOUP A VSTUPNÍ OBJEKT DO PODZEMNÍ ŠACHTY</t>
  </si>
  <si>
    <t>SPECIFIKACE VIZ TZ</t>
  </si>
  <si>
    <t>93716</t>
  </si>
  <si>
    <t>DRŽÁK SÁČKŮ NA PSÍ EXKREMENTY</t>
  </si>
  <si>
    <t>93753</t>
  </si>
  <si>
    <t>MOBILIÁŘ - KOVOVÉ KOŠE NA ODPADKY</t>
  </si>
  <si>
    <t>93754</t>
  </si>
  <si>
    <t>MOBILIÁŘ - KOVOVÉ STOJANY NA KOLA</t>
  </si>
  <si>
    <t>SO 801.1</t>
  </si>
  <si>
    <t>Vegetační úpravy</t>
  </si>
  <si>
    <t>z pol. č. 17120.a: 158,72m3*2,0t/m3=317,440 [A]t</t>
  </si>
  <si>
    <t>11120</t>
  </si>
  <si>
    <t>ODSTRANĚNÍ KŘOVIN</t>
  </si>
  <si>
    <t>Položka zahrnuje:  
- odstranění křovin a stromů do průměru 100 mm  
- dopravu dřevin bez ohledu na vzdálenost  
- spálení na hromadách nebo štěpkování  
Položka nezahrnuje:  
- x</t>
  </si>
  <si>
    <t>11204</t>
  </si>
  <si>
    <t>KÁCENÍ STROMŮ D KMENE DO 0,3M S ODSTRANĚNÍM PAŘEZŮ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</si>
  <si>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</si>
  <si>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VÝKOP JAM BUDOUCÍHO PROKOŘENITELNÉHO PROSTORU DO HLOUBKY 1,2 M, PLOŠNÉ ROZMĚRY DLE PD, ROZRUŠENÍ DNA A BOKŮ JAM, 
VČ. ODVOZU DO RECYKLAČNÍHO STŘEDISKA, POPLATEK ZA SKLÁDKU UVEDEN V POLOŽCE 014102.a</t>
  </si>
  <si>
    <t>stromy č. 1, 2: 23,3m2*1,2m=27,960 [A]m3 
stromy č. 3, 4: 27,3m2*1,2m=32,760 [B]m3 
strom č. 5: 17,1m2*1,2m=20,520 [C]m3 
strom č. 6: 17,2m2*1,2m=20,640 [D]m3 
strom č. 7: 25,2m2*1,2m=30,240 [E]m3 
strom č. 8: 17,5m2*1,2m=21,000 [F]m3 
Celkem: A+B+C+D+E+F=153,120 [G]m3</t>
  </si>
  <si>
    <t>HLOUBENÍ JAM PRO VLASTNÍ VÝSADBU STROMU, ŠÍŘKA JÁMY 1,5 ŠÍŘKY BALU STROMU - CCA 1,2 M, HLOUBKA ODPOVÍDÁ HLOUBCE BALU STROMU - CA 0,6 M, VČ. ODVOZU DO RECYKLAČNÍHO STŘEDISKA, POPLATEK ZA SKLÁDKU UVEDEN V POLOŽCE 014102.a</t>
  </si>
  <si>
    <t>stromy č. 1, 2: 0,7m3*2=1,400 [A]m3 
stromy č. 3, 4: 0,7m3*2=1,400 [B]m3 
strom č. 5: 0,7m3=0,700 [C]m3 
strom č. 6: 0,7m3=0,700 [D]m3 
strom č. 7: 0,7m3=0,700 [E]m3 
strom č. 8: 0,7m3=0,700 [F]m3 
Celkem: A+B+C+D+E+F=5,600 [G]m3</t>
  </si>
  <si>
    <t>z pol. č. 13173.a: 153,12m3=153,120 [A]m3 
z pol. č. 13173.b: 5,6m3=5,600 [B]m3 
Celkem: A+B=158,720 [C]m3</t>
  </si>
  <si>
    <t>ZÁSYP STRUKTURÁLNÍM SUBSTRÁTEM A , VČETNĚ HUTNĚNÍ NA POŽADOVANOU ÚNOSNOST, SLOŽENÍ  85% ŠTĚRKODRŤ FRAKCE 32/64, 7,5% KOMPOST, 7,5% BIOUHEL</t>
  </si>
  <si>
    <t>stromy č. 1, 2: 23,3m2*0,9m=20,970 [A]m3 
stromy č. 3, 4: 27,17m3=27,170 [B]m3 
strom č. 5: 16,39m3=16,390 [C]m3 
strom č. 6: 16,38m3=16,380 [D]m3 
strom č. 7: 24,98m3=24,980 [E]m3 
strom č. 8: 16,75m3=16,750 [F]m3 
Celkem: A+B+C+D+E+F=122,640 [G]m3</t>
  </si>
  <si>
    <t>ZÁSYP BALU SUBSTRÁTEM B A ULOŽENÍ SUBSTRÁTU DO RABAT, BEZ HUTNĚNÍ, 65% ŠTĚRKODRŤ FRAKCE 4/8, 25% KOMPOST A 10% BIOUHEL</t>
  </si>
  <si>
    <t>stromy č. 1, 2: 3,6m3=3,600 [A]m3 
stromy č. 3, 4: 0,6m3=0,600 [B]m3 
strom č. 5: 0,3m3=0,300 [C]m3 
strom č. 6: 0,3m3=0,300 [D]m3 
strom č. 7: 0,3m3=0,300 [E]m3 
strom č. 8: 0,3m3=0,300 [F]m3 
Celkem: A+B+C+D+E+F=5,400 [G]m3</t>
  </si>
  <si>
    <t>18461</t>
  </si>
  <si>
    <t>MULČOVÁNÍ</t>
  </si>
  <si>
    <t>MULČOVÁNÍ KAMENNOU DRTÍ FR. 4/8 MM, VRSTVA V TL. 60 MM, BARVA JAKO DLAŽBA, VÝPLŇ VNITŘNÍHO RÁMU KOLEM STROMOVÉ MÍSY STROMŮ VYSAZOVANÝCH DO ZPEVNĚNÝCH PLOCH</t>
  </si>
  <si>
    <t>stromy č. 3, 4: 2,88m2=2,880 [A]m2 
strom č. 5: 1,44m2=1,440 [B]m2 
strom č. 6: 1,44m2=1,440 [C]m2 
strom č. 7: 1,44m2=1,440 [D]m2 
strom č. 8: 1,44m2=1,440 [E]m2 
Celkem: A+B+C+D+E=8,640 [F]m2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</si>
  <si>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</si>
  <si>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KŮRA MULČOVACÍ - JEMNÁ ROZLOŽENÁ PROSÁTÁ BORKA, VRSTVA V TL. 50 MM</t>
  </si>
  <si>
    <t>stromy č. 1, 2: 14,0m2=14,000 [A]m2</t>
  </si>
  <si>
    <t>18463</t>
  </si>
  <si>
    <t>PROTIKOŘENOVÁ BARIÉRA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</si>
  <si>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</si>
  <si>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18472</t>
  </si>
  <si>
    <t>OŠETŘENÍ DŘEVIN SOLITERNÍCH</t>
  </si>
  <si>
    <t>PO DOBU 5 LET PROVÁDĚNÁ CERTIFIKOVANÝM ARBORISTOU, SPECIFIKACE DLE TEXT. ČÁSTI SO 801.1</t>
  </si>
  <si>
    <t>stromy č. 1, 2: 2ks=2,000 [A]ks 
stromy č. 3, 4: 2ks=2,000 [B]ks 
strom č. 5: 1ks=1,000 [C]ks 
strom č. 6: 1ks=1,000 [D]ks 
strom č. 7: 1ks=1,000 [E]ks 
strom č. 8: 1ks=1,000 [F]ks 
Celkem: A+B+C+D+E+F=8,000 [G]ks</t>
  </si>
  <si>
    <t>Položka zahrnuje:  
- odplevelení s nakypřením, vypletí, řezem, hnojením  
- odstranění poškozených částí dřevin s případným složením odpadu na hromady, naložením na dopravní prostředek, odvozem a složením  
Položka nezahrnuje:  
- x</t>
  </si>
  <si>
    <t>184722</t>
  </si>
  <si>
    <t>ZDRAVOTNÍ ŘEZ VĚTVÍ STROMŮ KMENE D DO 90CM</t>
  </si>
  <si>
    <t>VÝCHOVNÝ ŘEZ STROMŮ - 2 ROKY PO VÝSADBĚ</t>
  </si>
  <si>
    <t>Položka zahrnuje:  
- odstranění větví suchých a odumírajících  
- odstranění větví nevhodných po stránce tvaru a budoucího vývoje koruny  
- odstranění větví napadených patogenními organismy  
- odstranění větví se silně sníženou vitalitou  
- odstranění sekundárních výhonů  
Položka nezahrnuje:  
- x</t>
  </si>
  <si>
    <t>18482</t>
  </si>
  <si>
    <t>OCHRANA STROMŮ</t>
  </si>
  <si>
    <t>OCHRANNÉ OPLOCENÍ KOŘENOVÉ ZÓNY STROMU A OCHRANA KMENE BEDNĚNÍM PŘI STAVEBNÍ ČINNOSTI, VČ. DEMONTÁŽE</t>
  </si>
  <si>
    <t>položka zahrnuje veškerý materiál, výrobky a polotovary, včetně mimostaveništní a vnitrostaveništní dopravy (rovněž přesuny), včetně naložení a složení, případně s uložením</t>
  </si>
  <si>
    <t>18490</t>
  </si>
  <si>
    <t>KOVOVÁ OBRUBA S BETONOVÝM ZÁKLADEM</t>
  </si>
  <si>
    <t>SPECIFIKACE DLE TZ</t>
  </si>
  <si>
    <t>184A1</t>
  </si>
  <si>
    <t>VYSAZOVÁNÍ KEŘŮ LISTNATÝCH S BALEM VČETNĚ VÝKOPU JAMKY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</si>
  <si>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</si>
  <si>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184B19</t>
  </si>
  <si>
    <t>VYSAZOVÁNÍ STROMŮ LISTNATÝCH S BALEM OBVOD KMENE DO 35CM, PODCHOZÍ VÝŠ MIN 2,4M</t>
  </si>
  <si>
    <t>VÝSADBA STROMŮ LISTNATÝCH S BALEM OBVOD KMENE DO 35 CM, VČ. ÚKONŮ DLE TZ, VČ. OCHRANNÉHO NÁTĚRU KMENE, DRUHY STROMŮ VIZ TZ - POČET KUSŮ 8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</si>
  <si>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</si>
  <si>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</si>
  <si>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</si>
  <si>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zalávání stromů, 100 l/ks,  13 x za vegetační období 
8ks*0,1m3*13=10,400 [A]m3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</si>
  <si>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</si>
  <si>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18601</t>
  </si>
  <si>
    <t>ZAVLAŽOVACÍ SET</t>
  </si>
  <si>
    <t>VČ. OCELOVÝCH KRYTEK, SPECIFIKACE VIZ TZ</t>
  </si>
  <si>
    <t>21261</t>
  </si>
  <si>
    <t>TRATIVODY KOMPLET Z TRUB Z PLAST HMOT DN DO 80MM</t>
  </si>
  <si>
    <t>D 80 MM, K NAPOJENÍ ZAVLAŽOVACÍHO SETU NA ODVODNĚNÍ JÁMY (VIZ SO 801.2) A K VYTVOŘENÍ OBRUČE PO OBVODU BALU (SOUVISÍ S PRVKEM Č. 801_02)</t>
  </si>
  <si>
    <t>stromy č. 1, 2: 9,0m=9,000 [A]m 
stromy č. 3, 4: 9,0m=9,000 [B]m 
strom č. 5: 4,5m=4,500 [C]m 
strom č. 6: 4,5m=4,500 [D]m 
Celkem: A+B+C+D=27,000 [E]m</t>
  </si>
  <si>
    <t>KAMENNÁ DLAŽBA MOZAIKA TL. 60 MM, ŘEZANÁ, ŠEDÁ, DLE VYHLÁŠKY 398/2009 SB., ULOŽENÁ NA STRUKTURÁLNÍ SUBSTRÁT</t>
  </si>
  <si>
    <t>provedení nehutněné dlažby mezi vnějším a vnitřním rámem z kovové obruby 
stromy č. 3, 4: 13,0m2=13,000 [A]m2 
strom č. 5: 6,0m2=6,000 [B]m2 
strom č. 6: 4,7m2=4,700 [C]m2 
strom č. 7: 13,0m2=13,000 [D]m2 
strom č. 8: 6,2m2=6,200 [E]m2 
Celkem: A+B+C+D+E=42,900 [F]m2</t>
  </si>
  <si>
    <t>SO 801.2</t>
  </si>
  <si>
    <t>Závlahový systém</t>
  </si>
  <si>
    <t>014101</t>
  </si>
  <si>
    <t>Přebytečná zemina z výkopu</t>
  </si>
  <si>
    <t>Vybourané PVC potrubí</t>
  </si>
  <si>
    <t>26,79*0,0034=0,091 [A]</t>
  </si>
  <si>
    <t>HM</t>
  </si>
  <si>
    <t>(42,37+25,77)/100=0,681 [A]</t>
  </si>
  <si>
    <t>Dokumentace skutečného provedení stavby</t>
  </si>
  <si>
    <t>Podzemní, případná dešťová voda nateklá do výkopu</t>
  </si>
  <si>
    <t>Čištění kanalizační přípojky před provedním kamerové prohlídky včetně poplatku za skládku u případných nečistot</t>
  </si>
  <si>
    <t>42,37+25,77=68,140 [A]</t>
  </si>
  <si>
    <t>0,9*1,3*(42,37+25,77)-(0,9*0,3*8,65 zeleň)-(0,9*0,3*(9,98+8,0+4,33+14,76+7,99) chodník)-(0,9*0,45*(3,11+1,8+0,35) vozovka)-(0,9*0,37*(0,55+0,3) parkovací stání)-(0,9*0,62*8,32 bus zastávka) potrubí =58,166 [A] 
0,9*0,9*0,67*4 prohloubení pro sedimentační šachty+0,9*0,9*0,37*6 prohloubení pro regulační šachty+0,9*0,9*0,17*2 prohloubení pro revizní šachty=4,244 [B] 
0,9*1,3*1,56-(0,9*0,3*1,56 zeleň)+0,9*2,48*13,17-(0,9*0,3*6,23 chodník+0,9*0,45*4,69 vozovka+0,9*0,37*2,25 parkovací stání)+0,9*2,68*12,06-(0,9*0,3*7,43 chodník+0,9*0,45*4,63 vozovka) výkop pro odstranění stávajícího potrubí=51,676 [C] 
45,986 zemina odvoz=45,986 [D] 
Celkem: A+B+C-D=68,100 [E]</t>
  </si>
  <si>
    <t>2,319+4,785 podsyp+28,259+8,349 obsyp+2,274 šachty=45,986 [A]</t>
  </si>
  <si>
    <t>Stávající vytěžená zemina, hutněno po 150 mm 
(pokud bude zemina nevhodná k zásypu, bude použit pro zásyp štrěrkodrť  fr. 23-63 a stávající zemina bude odvezena a uložena na skládku)</t>
  </si>
  <si>
    <t>Obsyp hladkého KG potrubí a šachet - písek, zrno max. 22 mm</t>
  </si>
  <si>
    <t>0,9*0,46*(2,85+14,41+7,3+2,68+10,31+4,82) potrubí+(0,9*0,9*1,57-3,14*0,2125*0,2125*1,57)*4 sedimentační šachty+(0,9*0,9*1,27-3,14*0,2125*0,2125*1,27)*6 regulační šachty +(0,9*0,9*1,07-3,14*0,2125*0,2125*1,07)*2 revizní šachty=28,259 [A]</t>
  </si>
  <si>
    <t>Obsyp drenážního potrubí - štěrk fr. 16-32 mm</t>
  </si>
  <si>
    <t>0,9*0,36*(5,8+7,0+2,5+2,0+5,0+3,47)=8,349 [A]</t>
  </si>
  <si>
    <t>45152</t>
  </si>
  <si>
    <t>PODKLADNÍ A VÝPLŇOVÉ VRSTVY Z KAMENIVA DRCENÉHO</t>
  </si>
  <si>
    <t>Podsyp drenážního potrubí - štěrk fr. 16-32 mm</t>
  </si>
  <si>
    <t>0,9*0,1*(5,8+7,0+2,5+2,0+5,0+3,47)=2,319 [A]</t>
  </si>
  <si>
    <t>Podsyp hladkého KG potrubí a šachet - písek, zrno max. 22 mm</t>
  </si>
  <si>
    <t>0,9*0,1*(2,85+14,41+7,3+2,68+10,31+4,82) potrubí+(0,9*0,9*0,1)*(4+6+2) šachty=4,785 [A]</t>
  </si>
  <si>
    <t>PVC hladké KG, D160 SN8 + 13 ks koleno 45° + 1 ks koleno 30°</t>
  </si>
  <si>
    <t>2,85+14,41+7,3+2,68+10,31+4,82=42,370 [A]</t>
  </si>
  <si>
    <t>87533</t>
  </si>
  <si>
    <t>POTRUBÍ DREN Z TRUB PLAST DN DO 150MM</t>
  </si>
  <si>
    <t>Drenážní systém Q-DRAIN, d160 SN12, perforace 360° šířky 3 mm + 12 ks koleno 45°</t>
  </si>
  <si>
    <t>5,8+7,0+2,5+2,0+5,0+3,47=25,770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</si>
  <si>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</si>
  <si>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894846</t>
  </si>
  <si>
    <t>ŠACHTY KANALIZAČNÍ PLASTOVÉ D 400MM</t>
  </si>
  <si>
    <t>Sedimentační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</si>
  <si>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</si>
  <si>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Regulační šachta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- 1ks spojky IN-Situ d110 včetně pryžové těsnící manžety 
- Systém regulace odtoku CEVK d110, průtok 0,5l/s, s integrovanou proplachovací hadicí d1/2" 
- Dno silniční vpusti do šachtové roury DN425 včetně těsnění 
- sek PVC potrubí d160 SN8, PVC koleno 45° d160 SN8, sek PVC potrubí d110 SN8, PVC redukce d110/160 SN8, PVC odbočka 45° d160/160 SN8</t>
  </si>
  <si>
    <t>Revizní šachta (bez sedimentačního prostoru) 
- Litinový poklop D400 pro teleskop DN425 
- Teleskopická roura DN425 s těsněním, dl. 375 mm 
- Šachtová korugovaná roura bez hrdla DN425 dl. 2000 mm (seříznutá na požadovanou délku dle přesné hloubky uložení) 
- 2 ks spojka In-Situ d160 včetně pryžové těsnící manžety 
- Dno silniční vpusti do šachtové roury DN425 včetně těsnění</t>
  </si>
  <si>
    <t>Úprava uličních vpustí osazených v rámci objektu SO 101 a SO 102 pro zaustění závlahy a regulace.</t>
  </si>
  <si>
    <t>Napojení na stávající potrubí či do uličních vpustí</t>
  </si>
  <si>
    <t>2+1+2+1+2+2=10,000 [A]</t>
  </si>
  <si>
    <t>Zaslepení stávajících odboček na kanalizační stoce</t>
  </si>
  <si>
    <t>969233</t>
  </si>
  <si>
    <t>VYBOURÁNÍ POTRUBÍ DN DO 150MM KANALIZAČ</t>
  </si>
  <si>
    <t>1,56+0+0+0+13,17+12,06=26,790 [A]</t>
  </si>
  <si>
    <t>SO 901</t>
  </si>
  <si>
    <t>Dopravně inženýrské opatření</t>
  </si>
  <si>
    <t>03720</t>
  </si>
  <si>
    <t>POMOC PRÁCE ZAJIŠŤ NEBO ZŘÍZ REGULACI A OCHRANU DOPRAVY</t>
  </si>
  <si>
    <t>CENA ZAHRNUJE DOSYP ŠTĚRKODRTI PRO ZAJIŠTĚNÍ DOSTUPNOSTI PARKOVIŠTĚ ČEZ, LÁVKY PRO PĚŠÍ, NÁJEM DZ A SVĚTELNÝCH SIGNÁLŮ, AJ.</t>
  </si>
  <si>
    <t>Položka zahrnuje:  
- objednatelem povolené náklady na požadovaná zařízení zhotovitele  
Položka nezahrnuje:  
- x</t>
  </si>
  <si>
    <t>etapa II.</t>
  </si>
  <si>
    <t>ul. Prokopa Holého - ul. Ruská</t>
  </si>
  <si>
    <t>z pol. č. 11313: 20,6m3*2,2t/m3=45,320 [A]t 
z pol. č. 11317: 23,6m3*2,5t/m3=59,000 [B]t 
z pol. č. 11332: 129,45m3*2,2t/m3=284,790 [C]t 
z pol. č. 11334: 297,35m3*2,2t/m3=654,170 [D]t 
z pol. č. 11352: 58,0m*0,15m*0,3m*2,4t/m3=6,264 [E]t 
z pol. č. 11372: 129,96m2*2,2t/m3=285,912 [F]t 
Celkem: A+B+C+D+E+F=1 335,456 [G]t</t>
  </si>
  <si>
    <t>digitálně odměřeno ze situace 
bourání chodníku - asfaltový kryt: 412,0m2*0,05m=20,600 [A]m3</t>
  </si>
  <si>
    <t>digitálně odměřeno ze situace 
bourání chodníku - dlážděný kryt: 295,0m2*0,08m=23,600 [A]m3</t>
  </si>
  <si>
    <t>digitálně odměřeno ze situace 
bourání nestmelených podkladních vrstev (ul. Teplická): 406,0m2*0,15m=60,900 [A]m3 
bourání nestmelených podkladních vrstev (ul. Teplická): 457,0m2*0,15m=68,550 [B]m3 
Celkem: A+B=129,450 [C]m3</t>
  </si>
  <si>
    <t>digitálně odměřeno ze situace 
bourání stmelených podkladních vrstev (ul. Teplická): 406,0m2*0,15m=60,900 [A]m3 
bourání stmelených podkladních vrstev (ul. Teplická): 457,0m2*0,15m=68,550 [B]m3 
bourání stmelených podkladních vrstev - asfaltový kryt: 412,0m2*0,25m=103,000 [C]m3 
bourání stmelených podkladních vrstev - dlážděný kryt: 295,0m2*0,22m=64,900 [D]m3 
Celkem: A+B+C+D=297,350 [E]m3</t>
  </si>
  <si>
    <t>11352</t>
  </si>
  <si>
    <t>ODSTRANĚNÍ CHODNÍKOVÝCH A SILNIČNÍCH OBRUBNÍKŮ BETONOVÝCH</t>
  </si>
  <si>
    <t>digitálně odměřeno ze situace 
58,0m=58,000 [A]m</t>
  </si>
  <si>
    <t>digitálně odměřeno ze situace 
193,0m=193,000 [A]m</t>
  </si>
  <si>
    <t>digitálně odměřeno ze situace 
frézování vozovky (ul. Teplická) - v tl. 140 mm: 406,0m2*0,14m=56,840 [A]m3 
frézování vozovky (ul. Teplická) - v tl. 160 mm: 457,0m2*0,16m=73,120 [B]m3 
Celkem: A+B=129,960 [C]m3</t>
  </si>
  <si>
    <t>digitálně odměřeno ze situace 
řezání asfaltového krytu na začátku stavby (ul. Teplická): 10,0m=10,000 [A]m</t>
  </si>
  <si>
    <t>SO 102.1</t>
  </si>
  <si>
    <t>Komunikace ul. Teplická II., od ul. P. Holého k muzeu</t>
  </si>
  <si>
    <t>z pol. č. 17120.a: 177,675m3*2,0t/m3=355,350 [A]t 
z pol. č. 96687: 4ks*0,5t/ks=2,000 [B]t 
Celkem: A+B=357,350 [C]t</t>
  </si>
  <si>
    <t>z pol. č. 17120.b: 515,0m3*2,0t/m3=1 030,000 [A]t</t>
  </si>
  <si>
    <t>STATICKÉ ZATĚŽOVACÍ ZKOUŠKY PRO OVĚŘENÍ ÚNOSNOSTI ZEMNÍ PLÁNĚ A PODKLADNÍCH VRSTEV VOZOVKY DLE TP 170, TP 146, ČSN 73 6126 
1 x vozovky (zemní pláň, spodní a horní podkladní vrstva) = 1x3 = 3 ks 
2 x chodník (zemní pláň, spodní podkladní vrstva) = 2x2 = 4 ks 
CELKEM: 7 ks</t>
  </si>
  <si>
    <t>digitálně odměřeno ze situace 
kolem uličních vpustí: 5ks*2,0m=10,000 [A]m 
kolem povrchových znaků v komunikaci: 5ks*1,5m=7,500 [B]m 
kamenná obruba podél vozovky: 182,0m=182,000 [C]m 
Celkem: A+B+C=199,500 [D]m</t>
  </si>
  <si>
    <t>výkopové práce na výškovou úroveň projektované zemní pláně 
hodnota odečtena z výkazu hmot (příloha TZ) 
123,0m3=123,000 [A]m3</t>
  </si>
  <si>
    <t>výkopové práce pro výměnu aktivní zóny 
hodnota odečtena z výkazu hmot (příloha TZ) 
515,0m3=515,000 [A]m3</t>
  </si>
  <si>
    <t>pro pol. č. 18230: 0,9m3=0,900 [A]m3</t>
  </si>
  <si>
    <t>půměrná hloubka uličních vpustí - 2.50 m 
výkop v rámci konstrukce vozovky - 0.5 m 
výkop v rámci výměny AZ - 0.5 m 
plocha výkopu (1.5 x 1.5m) - 2.25 m 
počet navržených uličních vpustí - 5 ks 
výpočet: 5ks*(2,25m2*1,5m)=16,875 [A]m3</t>
  </si>
  <si>
    <t>pro přípojky uličních vpustí: 0,6m*0,3m*35,0m=6,300 [A]m3 
pro přípojky lapačů střešních splavenin: 0,6m*0,5m*105,0m=31,500 [B]m3 
Celkem: A+B=37,800 [C]m3</t>
  </si>
  <si>
    <t>z pol. č. 12373.a: 123,0m3=123,000 [A]m3 
z pol. č. 13173: 16,875m3=16,875 [B]m3 
z pol. č. 13273: 37,8m3=37,800 [C]m3 
Celkem: A+B+C=177,675 [D]m3</t>
  </si>
  <si>
    <t>z pol. č. 12373.b: 515,0m3=515,000 [A]m3</t>
  </si>
  <si>
    <t>uliční vpusti - zásyp 
výpočet: výkop - šachta UV - lože 
16,875m3-5ks*(3,14*0,275m*0,275m*1,5m)-5ks*(1,5m*1,5m*0,1m)=13,969 [A]m3 
přípojky uličních vpustí - zásyp 
výpočet: výkop - potrubí - lože 
6,3m3-35,0m*(3,14*0,075m*0,075m*0,3m)-2,1m3=4,015 [B]m3 
přípojky lapačů střešních splavenin - zásyp 
výpočet: výkop - potrubí - lože 
31,5m3-105,0m*(3,14*0,075m*0,075m*0,5m)-6,3m3=24,273 [C]m3 
Celkem: A+B+C=42,257 [D]m3</t>
  </si>
  <si>
    <t>digitálně odměřeno ze situace 
konstrukce vozovky 
ul. Teplická: 628,0m2*1,25koef. rozš.=785,000 [A]m2 
konstrukce vozovky - obslužné komunikace 
30,0m2*1,25koef. rozš.=37,500 [B]m2 
konstrukce sjezdu: 71,0m2=71,000 [C]m2 
konstrukce parkovacího stání: 301,0m2*1,15koef. rozš.=346,150 [D]m2 
konstrukce chodníku: 499,0m2=499,000 [E]m2 
konstrukce chodníku/nástupiště - hladká dlažba: 29,0m2=29,000 [F]m2 
konstrukce chodníku/nástupiště - dlažba s reliéfním povrchem: 40,0m2=40,000 [G]m2 
Celkem: A+B+C+D+E+F+G=1 807,650 [H]m2</t>
  </si>
  <si>
    <t>digitálně odměřeno ze situace 
6,0m2*0,15m=0,900 [A]m3</t>
  </si>
  <si>
    <t>digitálně odměřeno ze situace 
6,0m2=6,000 [A]m2</t>
  </si>
  <si>
    <t>podélná drenáž - geotextílie: 3,2m*180,0m*1,3přesahy=748,800 [A]m2</t>
  </si>
  <si>
    <t>digitálně odměřeno ze situace 
180,0m=180,000 [A]m</t>
  </si>
  <si>
    <t>aktivní zóna - násyp 
hodnota odečtena z výkazu hmot (příloha TZ) 
487,0m3=487,000 [A]m3</t>
  </si>
  <si>
    <t>aktivní zóna: 487,0m3/0,5m*1,3přesahy=1 266,200 [A]m2</t>
  </si>
  <si>
    <t>kamenné parkovací sloupky: 0,1m3*17ks=1,700 [A]m3</t>
  </si>
  <si>
    <t>přípojka UV - lože: 0,6m*0,1m*35,0m=2,100 [A]m3 
přípojky lapačů střešních splavenin - lože: 0,6m*0,1m*105,0m=6,300 [B]m3 
Celkem: A+B=8,400 [C]m3</t>
  </si>
  <si>
    <t>digitálně odměřeno ze situace 
konstrukce vozovky 
ul. Teplická: 628,0m2*1,15koef. rozš.=722,200 [A]m2 
konstrukce vozovky - obslužné komunikace 
30,0m2*1,15koef. rozš.=34,500 [B]m2 
Celkem: A+B=756,700 [C]m2</t>
  </si>
  <si>
    <t>digitálně odměřeno ze situace 
konstrukce sjezdu: 71,0m2=71,000 [A]m2 
konstrukce chodníku: 499,0m2=499,000 [B]m2 
konstrukce chodníku/nástupiště - hladká dlažba: 29,0m2=29,000 [C]m2 
konstrukce chodníku/nástupiště - dlažba s reliéfním povrchem: 40,0m2=40,000 [D]m2 
Celkem: A+B+C+D=639,000 [E]m2</t>
  </si>
  <si>
    <t>digitálně odměřeno ze situace 
konstrukce vozovky 
ul. Teplická: 628,0m2*1,25koef. rozš.=785,000 [A]m2 
konstrukce vozovky - obslužné komunikace 
30,0m2*1,25koef. rozš.=37,500 [B]m2 
Celkem: A+B=822,500 [C]m2</t>
  </si>
  <si>
    <t>digitálně odměřeno ze situace 
konstrukce parkovacího stání: 301,0m2*1,15koef. rozš.=346,150 [A]m2</t>
  </si>
  <si>
    <t>digitálně odměřeno ze situace 
konstrukce vozovky - ul. Teplická: 628,0m2*1,15koef. rozš.=722,200 [A]m2 
konstrukce vozovky - obslužné komunikace: 30,0m2*1,15koerf. rozš.=34,500 [B]m2 
Celkem: A+B=756,700 [C]m2</t>
  </si>
  <si>
    <t>digitálně odměřeno ze situace 
konstrukce vozovky - obslužné komunikace: 30,0m2=30,000 [A]m2</t>
  </si>
  <si>
    <t>digitálně odměřeno ze situace 
konstrukce vozovky - ul. Teplická: 628,0m2*2=1 256,000 [A]m2</t>
  </si>
  <si>
    <t>digitálně odměřeno ze situace 
konstrukce vozovky 
ul. Teplická: 628,0m2=628,000 [A]m2</t>
  </si>
  <si>
    <t>digitálně odměřeno ze situace 
konstrukce sjezdu: 71,0m2=71,000 [A]m2</t>
  </si>
  <si>
    <t>digitálně odměřeno ze situace 
konstrukce parkovacího stání: 301,0m2=301,000 [A]m2</t>
  </si>
  <si>
    <t>digitálně odměřeno ze situace 
konstrukce chodníku: 499,0m2=499,000 [A]m2</t>
  </si>
  <si>
    <t>digitálně odměřeno ze situace 
konstrukce chodníku/nástupiště - dlažba s reliéfním povrchem: 40,0m2=40,000 [A]m2</t>
  </si>
  <si>
    <t>digitálně odměřeno ze situace 
konstrukce chodníku/nástupiště - hladká dlažba: 29,0m2=29,000 [A]m2</t>
  </si>
  <si>
    <t>digitálně odměřeno ze situace 
napojení na stávající stav: 71,0m=71,000 [A]m 
kolem uličních vpustí: 5ks*2,0m=10,000 [B]m 
kolem povrchových znaků v komunikaci: 5ks*1,5m=7,500 [C]m 
kamenná obruba podél vozovky: 182,0m=182,000 [D]m 
Celkem: A+B+C+D=270,500 [E]m</t>
  </si>
  <si>
    <t>185,0m*1,0m=185,000 [A]m2</t>
  </si>
  <si>
    <t>přípojka UV: 35,0m=35,000 [A]m 
přípojky lapačů střešních splavenin: 105,0m=105,000 [B]m 
Celkem: A+B=140,000 [C]m</t>
  </si>
  <si>
    <t>rezervní chráničky uloženy kolmo přes komunikaci pro budoucí využítí  
přes vozovku: 8,0m*1ks=8,000 [A]m 
přes vozovku a parkovací (bus) záliv: 10,5m*1ks=10,500 [B]m 
přes vozovku a 2 x parkovací záliv: 12,5m*1ks=12,500 [C]m 
Celkem: A+B+C=31,000 [D]m</t>
  </si>
  <si>
    <t>5ks=5,000 [A]ks</t>
  </si>
  <si>
    <t>výšková úprava povrchových znaků: 20ks=20,000 [A]ks</t>
  </si>
  <si>
    <t>9111A1</t>
  </si>
  <si>
    <t>ZÁBRADLÍ SILNIČNÍ S VODOR MADLY - DODÁVKA A MONTÁŽ</t>
  </si>
  <si>
    <t>DOPRAVNĚ BEZPEČNOSTNÍ ZÁBRADLÍ, VÝŠKY 1,1 M KOTVENO DO BET. PATEK Z BETONU C30/37nXF3.  
POŽADAVKY NA ZÁBRADLÍ DLE SO 701 MĚSTSKÝ MOBILIÁŘ. 
DVOUMADLOVÉ ZÁBRADLÍ, VÝŠKA 1,1 M</t>
  </si>
  <si>
    <t>9,5m=9,500 [A]m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</si>
  <si>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</si>
  <si>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před DDM: 11,0m=11,000 [A]m</t>
  </si>
  <si>
    <t>digitálně odměřeno ze situace 
192,0m=192,000 [A]m</t>
  </si>
  <si>
    <t>digitálně odměřeno ze situace 
200,0m=200,000 [A]m</t>
  </si>
  <si>
    <t>digitálně odměřeno ze situace 
odvodňovací žlab s mříží: 6,0m+5,0m+6,0m+7,0m=24,000 [A]m</t>
  </si>
  <si>
    <t>966842</t>
  </si>
  <si>
    <t>ODSTRANĚNÍ OPLOCENÍ Z DRÁT PLETIVA</t>
  </si>
  <si>
    <t>VČ. PŘESUNU KONTEJNERŮ A VČ. ODVOZU OPLOCENÍ NA MÍSTO URČENÉ INVESTOREM</t>
  </si>
  <si>
    <t>demontáž oplocení kontejnerů na tříděný odpad.  
délka oplocení - 20 m 
plotový panel výšky cca 1.5 m 
20,0m=20,000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</si>
  <si>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</si>
  <si>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odstranění stávajících lapačů střešních splavenin: 12ks=12,000 [A]ks</t>
  </si>
  <si>
    <t>IP 12 + E13: 2ks=2,000 [A]ks            
P2 + E2b: 2ks=2,000 [B]ks                 
IP12: 1ks=1,000 [C]ks                                             
P6: 1ks=1,000 [D]ks                                                 
IP6: 1ks=1,000 [E]ks                                                  
IP 12 + E13: 2ks=2,000 [F]ks 
Celkem: A+B+C+D+E+F=9,000 [G]ks</t>
  </si>
  <si>
    <t>IP 11e + E13: 2ks=2,000 [A]ks         
IP 12 + E13 + E13: 3ks=3,000 [B]ks   
B29 + B21: 2ks=2,000 [C]ks              
IP 12 + E13: 2ks=2,000 [D]ks    
Celkem: A+B+C+D=9,000 [E]ks</t>
  </si>
  <si>
    <t>sloupky pro DZ 
IP 12 + E13: 1ks=1,000 [A]ks            
P2 + E2b: 1ks=1,000 [B]ks                 
IP12: 1ks=1,000 [C]ks                                             
P6: 0ks=0,000 [D]ks                                                 
IP6: 0ks=0,000 [E]ks                                                  
IP 12 + E13: 1ks=1,000 [F]ks 
Celkem: A+B+C+D+E+F=4,000 [G]ks</t>
  </si>
  <si>
    <t>IP 11e + E13: 1ks=1,000 [A]ks         
IP 12 + E13 + E13: 1ks=1,000 [B]ks   
B29 + B21: 1ks=1,000 [C]ks              
IP 12 + E13: 1ks=1,000 [D]ks    
Celkem: A+B+C+D=4,000 [E]ks</t>
  </si>
  <si>
    <t>V1a (0,125): 86,0m*0,125m=10,750 [A]m2 
V7a (0,50): 1*(14*1,6m*0,5m)=11,200 [B]m2 
V10a (0,125): 32,0m*0,125m=4,000 [C]2 
V12a (0,125): 53,0m*0,125m=6,625 [D]m2 
Vodící pás přechodu: 2,5m2=2,500 [E]m2 
Celkem: A+B+C+D+E=35,075 [F]m2</t>
  </si>
  <si>
    <t>V10f: 1ks=1,000 [A]ks</t>
  </si>
  <si>
    <t>etapa III.</t>
  </si>
  <si>
    <t>ul. Ruská - ul. Zbrojnická</t>
  </si>
  <si>
    <t>z pol. č. 11313: 44,25m3*2,2t/m3=97,350 [A]t 
z pol. č. 11317: 88,0m3*2,5t/m3=220,000 [B]t 
z pol. č. 11332: 785,4m3*2,2t/m3=1 727,880 [C]t 
z pol. č. 11334: 777,8m3*2,2t/m3=1 711,160 [D]t 
z pol. č. 11352: 235,0m*0,15m*0,3m*2,4t/m3=25,380 [E]t 
z pol. č. 11372: 492,62m2*2,2t/m3=1 083,764 [F]t 
Celkem: A+B+C+D+E+F=4 865,534 [G]t</t>
  </si>
  <si>
    <t>digitálně odměřeno ze situace 
bourání chodníku - asfaltový kryt: 885,0m2*0,05m=44,250 [A]m3</t>
  </si>
  <si>
    <t>digitálně odměřeno ze situace 
bourání chodníku - dlážděný kryt: 950,0m2*0,08m=76,000 [A]m3 
bourání sjezdu - kamenná dlažba: 120,0m2*0,1m=12,000 [B]m3 
Celkem: A+B=88,000 [C]m3</t>
  </si>
  <si>
    <t>digitálně odměřeno ze situace 
bourání nestmelených podkladních vrstev 
ul. Teplická + ul. Thomayerova: 2157,0m2*0,2m=431,400 [A]m3 
ul. Teplická: 1180,0m2*0,3m=354,000 [B]m3 
Celkem: A+B=785,400 [C]m3</t>
  </si>
  <si>
    <t>digitálně odměřeno ze situace 
bourání stmelených podkladních vrstev 
chodník - asfaltový kryt: 885,0m2*0,25m=221,250 [A]m3 
chodník - kamenná dlažba: 120,0m2*0,2m=24,000 [B]m3 
chodník - dlážděný kryt: 950,0m2*0,22m=209,000 [C]m3 
ul. Teplická + ul. Thomayerova: 2157,0m2*0,15m=323,550 [D]m3 
Celkem: A+B+C+D=777,800 [E]m3</t>
  </si>
  <si>
    <t>digitálně odměřeno ze situace 
235,0m=235,000 [A]m</t>
  </si>
  <si>
    <t>digitálně odměřeno ze situace 
565,0m=565,000 [A]m</t>
  </si>
  <si>
    <t>digitálně odměřeno ze situace 
frézování vozovky 
ul. Teplická + ul. Thomayerova: 2157,0m2*0,16m=345,120 [A]m3 
ul. Teplická: 1180,0m2*0,125m=147,500 [B]m3 
Celkem: A+B=492,620 [C]m3</t>
  </si>
  <si>
    <t>digitálně odměřeno ze situace 
110,0m2*0,15m=16,500 [A]m3</t>
  </si>
  <si>
    <t>919113</t>
  </si>
  <si>
    <t>ŘEZÁNÍ ASFALTOVÉHO KRYTU VOZOVEK TL DO 150MM</t>
  </si>
  <si>
    <t>TL. 125 MM, VČ. LIKVIDACE ODPADU, PRACOVNÍ SPÁRA SE OŠETŘÍ DLE VL2 211.07 A TP 155</t>
  </si>
  <si>
    <t>digitálně odměřeno ze situace 
řezání asfaltového krytu na začátku stavby 
ul. Zbrojnická: 5,0m=5,000 [A]m 
ul. Teplická: 45,0m=45,000 [B]m 
Celkem: A+B=50,000 [C]m</t>
  </si>
  <si>
    <t>919114</t>
  </si>
  <si>
    <t>ŘEZÁNÍ ASFALTOVÉHO KRYTU VOZOVEK TL DO 200MM</t>
  </si>
  <si>
    <t>TL. 160 MM, VČ. LIKVIDACE ODPADU, PRACOVNÍ SPÁRA SE OŠETŘÍ DLE VL2 211.07 A TP 155</t>
  </si>
  <si>
    <t>digitálně odměřeno ze situace 
řezání asfaltového krytu na začátku stavby 
ul. Thomayerova: 13,0m+18,0m=31,000 [A]m</t>
  </si>
  <si>
    <t>SO 102.2</t>
  </si>
  <si>
    <t>z pol. č. 17120.a: 592,495m3*2,0t/m3=1 184,990 [A]t 
z pol. č. 96655: 10,0m*0,1t/m=1,000 [B]t 
z pol. č. 96687: 19ks*0,5t/ks=9,500 [C]t 
Celkem: A+B+C=1 195,490 [D]t</t>
  </si>
  <si>
    <t>z pol. č. 17120.b: 1563,85m3*2,0t/m3=3 127,700 [A]t</t>
  </si>
  <si>
    <t>STATICKÉ ZATĚŽOVACÍ ZKOUŠKY PRO OVĚŘENÍ ÚNOSNOSTI ZEMNÍ PLÁNĚ A PODKLADNÍCH VRSTEV VOZOVKY DLE TP 170, TP 146, ČSN 73 6126 
3 x vozovky (zemní pláň, spodní a horní podkladní vrstva) = 3x3 = 9 ks 
6 x chodník (zemní pláň, spodní podkladní vrstva) = 6x2 = 12 ks 
CELKEM: 21 ks</t>
  </si>
  <si>
    <t>digitálně odměřeno ze situace 
kolem uličních vpustí: 25ks*2,0m=50,000 [A]m 
kolem povrchových znaků v komunikaci: 23ks*1,5m=34,500 [B]m 
kamenná obruba podél vozovky: 660,0m=660,000 [C]m 
Celkem: A+B+C=744,500 [D]m</t>
  </si>
  <si>
    <t>výkopové práce na výškovou úroveň projektované zemní pláně 
hodnota odečtena z výkazu hmot (příloha TZ) 
ul. Teplická: 330,0m3=330,000 [A]m3 
ul. Thomayerova: 69,37m3=69,370 [B]m3 
ul. Zbrojnická: 14,25m3=14,250 [C]m3 
Celkem: A+B+C=413,620 [D]m3</t>
  </si>
  <si>
    <t>výkopové práce pro výměnu aktivní zóny 
hodnota odečtena z výkazu hmot (příloha TZ) 
ul. Teplická: 1180,0m3=1 180,000 [A]m3 
ul. Thomayerova: 337,35m3=337,350 [B]m3 
ul. Zbrojnická: 46,5m3=46,500 [C]m3 
Celkem: A+B+C=1 563,850 [D]m3</t>
  </si>
  <si>
    <t>pro pol. č. 18230: 7,5m3=7,500 [A]m3</t>
  </si>
  <si>
    <t>půměrná hloubka uličních vpustí - 2.50 m 
výkop v rámci konstrukce vozovky - 0.5 m 
výkop v rámci výměny AZ - 0.5 m 
plocha výkopu (1.5 x 1.5m) - 2.25 m 
počet navržených uličních vpustí - 25 ks 
výpočet: 25ks*(2,25m2*1,5m)=84,375 [A]m3</t>
  </si>
  <si>
    <t>pro přípojky lapačů střešních splavenin: 0,6m*0,5m*225,0m=67,500 [A]m3 
pro přípojky uličních vpustí: 0,6m*0,3m*150,0m=27,000 [B]m3 
Celkem: A+B=94,500 [C]m3</t>
  </si>
  <si>
    <t>z pol. č. 12373.a: 413,62m3=413,620 [A]m3 
z pol. č. 13173: 84,375m3=84,375 [B]m3 
z pol. č. 13273: 94,5m3=94,500 [C]m3 
Celkem: A+B+C=592,495 [D]m3</t>
  </si>
  <si>
    <t>z pol. č. 12373.b: 1563,85m3=1 563,850 [A]m3</t>
  </si>
  <si>
    <t>uliční vpusti - zásyp 
výpočet: výkop - šachta UV - lože 
84,375m3-25ks*(3,14*0,275m*0,275m*1,5m)-25ks*(1,5m*1,5m*0,1m)=69,845 [A]m3 
přípojky uličních vpustí - zásyp 
výpočet: výkop - potrubí - lože 
27,0m3-150,0m*(3,14*0,075m*0,075m*0,3m)-9,0m3=17,205 [B]m3 
přípojky lapačů střešních splavenin - zásyp 
výpočet: výkop - potrubí - lože 
67,5m3-225,0m*(3,14*0,075m*0,075m*0,5m)-13,5m3=52,013 [C]m3 
Celkem: A+B+C=139,063 [D]m3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</si>
  <si>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konstrukce sjezdu: 191,0m2=191,000 [E]m2 
konstrukce parkovacího stání: 714,0m2*1,15koef. rozš.=821,100 [F]m2 
konstrukce chodníku: 1686,0m2=1 686,000 [G]m2 
konstrukce chodníku/nástupiště - hladká dlažba: 76,0m2=76,000 [H]m2 
konstrukce chodníku/nástupiště - dlažba s reliéfním povrchem: 110,0m2=110,000 [I]m2 
Celkem: A+B+C+D+E+F+G+H+I=5 717,850 [J]m2</t>
  </si>
  <si>
    <t>digitálně odměřeno ze situace 
50,0m2*0,15m=7,500 [A]m3</t>
  </si>
  <si>
    <t>digitálně odměřeno ze situace 
50,0m2=50,000 [A]m2</t>
  </si>
  <si>
    <t>podélná drenáž - geotextílie: 3,2m*520,0m*1,3přesahy=2 163,200 [A]m2</t>
  </si>
  <si>
    <t>digitálně odměřeno ze situace 
520,0m=520,000 [A]m</t>
  </si>
  <si>
    <t>aktivní zóna - násyp 
hodnota odečtena z výkazu hmot (příloha TZ) 
ul. Teplická: 1191,0m3=1 191,000 [A]m3 
ul. Thomayerova: 339,85m3=339,850 [B]m3 
ul. Zbrojnická: 46,5m3=46,500 [C]m3 
Celkem: A+B+C=1 577,350 [D]m3</t>
  </si>
  <si>
    <t>betonový základ kamenných zídek: 0,6m*0,8m*54,0m=25,920 [A]m3</t>
  </si>
  <si>
    <t>spřahující trny základu a dříku kamenných zídek, D 16 mm, dl. 1,0 m, á 0,3 m 
1,0m*180ks*1,578kg/m/1000=0,284 [A]t</t>
  </si>
  <si>
    <t>aktivní zóna: 1577,35m3/0,5m*1,3přesahy=4 101,110 [A]m2</t>
  </si>
  <si>
    <t>kamenné zídky 
km 0.505 00: 3,25m2*1,3m=4,225 [A]m3 
km 0.529 00: 1,75m2*0,8m=1,400 [B]m3 
parkoviště ČEZ: 18,0m2*0,7m=12,600 [C]m3 
Celkem: A+B+C=18,225 [D]m3</t>
  </si>
  <si>
    <t>kamenné parkovací sloupky: 0,1m3*16ks=1,600 [A]m3 
parkovací zarážka u ČEZ: 0,1m3*32ks=3,200 [B]m3 
Celkem: A+B=4,800 [C]m3</t>
  </si>
  <si>
    <t>ŘEZANÉ KAMENNÉ KVÁDRY, VČETNĚ KONTRASTNÍHO OZNAČENÍ STUPNICE NÁSTUPNÍHO A VÝSTUPNÍHO STUPNĚ DLE VYHLÁŠKY 398/2009 Sb. 
ROZMĚR JEDNOHO STUPNĚ - 0,5 M X 0,16 M X 1,75 M = 0,14 M3 
ROZMĚR JEDNOHO STUPNĚ (PŘED DOMEM ZOO) - 0,5 M X 0,16 M X 13,5 M = 1,08 M3</t>
  </si>
  <si>
    <t>4ks*0,5m*0,16m*1,75m=0,560 [A]m3 
1ks*0,5m*0,16m*13,5m=1,080 [B]m3 
Celkem: A+B=1,640 [C]m3</t>
  </si>
  <si>
    <t>podkladní beton kamenných zídek: 0,7m*0,1m*54,0m=3,780 [A]m3</t>
  </si>
  <si>
    <t>podkladní beton schodiště: 1,2m2*1,75m+0,5m2*13,5m=8,850 [A]m3</t>
  </si>
  <si>
    <t>přípojky lapačů střešních splavenin - lože: 0,6m*0,1m*225,0m=13,500 [A]m3 
přípojka UV - lože: 0,6m*0,1m*150,0m=9,000 [B]m3 
Celkem: A+B=22,500 [C]m3</t>
  </si>
  <si>
    <t>digitálně odměřeno ze situace 
konstrukce vozovky 
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</si>
  <si>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sjezdu: 191,0m2=191,000 [A]m2 
konstrukce chodníku: 1686,0m2=1 686,000 [B]m2 
konstrukce chodníku/nástupiště - hladká dlažba: 76,0m2=76,000 [C]m2 
konstrukce chodníku/nástupiště - dlažba s reliéfním povrchem: 110,0m2=110,000 [D]m2 
Celkem: A+B+C+D=2 063,000 [E]m2</t>
  </si>
  <si>
    <t>digitálně odměřeno ze situace 
konstrukce vozovky 
ul. Teplická: 1757,0m2*1,25koef. rozš.=2 196,250 [A]m2 
konstrukce vozovky - obslužné komunikace 
ul. Thomayerova: 364,0m2*1,25koef. rozš.=455,000 [B]m2 
ul. Zbrojnická: 95,0m2*1,25koef. rozš.=118,750 [C]m2 
Parkoviště ČEZ: 51,0m2*1,25koef. rozš.=63,750 [D]m2 
Celkem: A+B+C+D=2 833,750 [E]m2</t>
  </si>
  <si>
    <t>digitálně odměřeno ze situace 
konstrukce parkovacího stání: 714,0m2*1,15koef. rozš.=821,100 [A]m2</t>
  </si>
  <si>
    <t>digitálně odměřeno ze situace 
konstrukce vozovky - ul. Teplická: 1757,0m2*1,15koef. rozš.=2 020,550 [A]m2 
konstrukce vozovky - obslužné komunikace 
ul. Thomayerova: 364,0m2*1,15koef. rozš.=418,600 [B]m2 
ul. Zbrojnická: 95,0m2*1,15koef. rozš.=109,250 [C]m2 
Parkoviště ČEZ: 51,0m2*1,15koef. rozš.=58,650 [D]m2 
Celkem: A+B+C+D=2 607,050 [E]m2</t>
  </si>
  <si>
    <t>digitálně odměřeno ze situace 
konstrukce vozovky - obslužné komunikace 
ul. Thomayerova: 364,0m2=364,000 [A]m2 
ul. Zbrojnická: 95,0m2=95,000 [B]m2 
Parkoviště ČEZ: 51,0m2=51,000 [C]m2 
Celkem: A+B+C=510,000 [D]m2</t>
  </si>
  <si>
    <t>digitálně odměřeno ze situace 
konstrukce vozovky - ul. Teplická: 1757,0m2*2=3 514,000 [A]m2</t>
  </si>
  <si>
    <t>digitálně odměřeno ze situace 
konstrukce vozovky 
ul. Teplická: 1757,0m2=1 757,000 [A]m2</t>
  </si>
  <si>
    <t>digitálně odměřeno ze situace 
konstrukce sjezdu: 191,0m2=191,000 [A]m2</t>
  </si>
  <si>
    <t>digitálně odměřeno ze situace 
konstrukce parkovacího stání: 714,0m2=714,000 [A]m2</t>
  </si>
  <si>
    <t>digitálně odměřeno ze situace 
konstrukce chodníku: 1686,0m2=1 686,000 [A]m2</t>
  </si>
  <si>
    <t>digitálně odměřeno ze situace 
konstrukce chodníku/nástupiště - dlažba s reliéfním povrchem: 110,0m2=110,000 [A]m2</t>
  </si>
  <si>
    <t>digitálně odměřeno ze situace 
konstrukce chodníku/nástupiště - hladká dlažba: 76,0m2=76,000 [A]m2</t>
  </si>
  <si>
    <t>587202</t>
  </si>
  <si>
    <t>PŘEDLÁŽDĚNÍ KRYTU Z DROBNÝCH KOSTEK</t>
  </si>
  <si>
    <t>DEMONTÁŽ A ZPĚTNÁ MONTÁŽ KOSTEK V CHODNÍKU UL. THOMAYEROVA, 
PIETNÍ KÁMEN V RÁMCI PROJEKTU "STOLPERSEINE - ULOŽENÍ PIETNÍHO KAMENE DO CHODNÍKU" 
ODVOZ NA MÍSTO URČENÉ INVESTOREM PO DOBU STAVBY, V RÁMCI DOKONČOVACÍCH PRACÍ BUDE VRÁCENO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</si>
  <si>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</si>
  <si>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digitálně odměřeno ze situace 
napojení na stávající stav: 80,0m=80,000 [A]m 
kamenná obruba podél vozovky: 660,0m=660,000 [B]m 
kolem uličních vpustí: 25ks*2,0m=50,000 [C]m 
kolem povrchových znaků v komunikaci: 23ks*1,5m=34,500 [D]m 
Celkem: A+B+C+D=824,500 [E]m</t>
  </si>
  <si>
    <t>500,0m*1,0m=500,000 [A]m2</t>
  </si>
  <si>
    <t>přípojka UV: 150,0m=150,000 [A]m 
přípojky lapačů střešních splavenin: 225,0m=225,000 [B]m 
Celkem: A+B=375,000 [C]m</t>
  </si>
  <si>
    <t>rezervní chráničky uloženy kolmo přes komunikaci pro budoucí využítí  
přes vozovku: 8,0m*3ks=24,000 [A]m 
přes vozovku a parkovací (bus) záliv: 10,5m*2ks=21,000 [B]m 
přes vozovku a 2 x parkovací záliv: 12,5m*8ks=100,000 [C]m 
Celkem: A+B+C=145,000 [D]m</t>
  </si>
  <si>
    <t>25ks=25,000 [A]ks</t>
  </si>
  <si>
    <t>výšková úprava povrchových znaků: 30ks=30,000 [A]ks</t>
  </si>
  <si>
    <t>3,0m=3,000 [A]m</t>
  </si>
  <si>
    <t>digitálně odměřeno ze situace 
463,0m=463,000 [A]m</t>
  </si>
  <si>
    <t>digitálně odměřeno ze situace 
725,0m=725,000 [A]m</t>
  </si>
  <si>
    <t>digitálně odměřeno ze situace 
napojení na stávající stav: 80,0m=80,000 [A]m</t>
  </si>
  <si>
    <t>digitálně odměřeno ze situace 
odvodňovací žlab s mříží: 8,0m+5,0m+11,0m=24,000 [A]m</t>
  </si>
  <si>
    <t>bourání odvodňovacího žlabu s mříží: 10,0m=10,000 [A]m</t>
  </si>
  <si>
    <t>odstranění stávajících lapačů střešních splavenin: 26ks=26,000 [A]ks</t>
  </si>
  <si>
    <t>P4 + E2b: 2ks=2,000 [A]ks 
IP 12 + E13: 2ks=2,000 [B]ks 
IJ1 + E7b: 2ks=2,000 [C]ks 
IP 12 + E13: 2ks=2,000 [D]ks 
P2: 1ks=1,000 [E]ks 
B28: 1ks=1,000 [F]ks 
IP 12 + E13: 2ks=2,000 [G]ks 
IP 12 + E13: 2ks=2,000 [H]ks 
IP 12 + E13: 2ks=2,000 [I]ks 
IP11a: 1ks=1,000 [J]ks 
P6: 1ks=1,000 [K]ks 
B28: 1ks=1,000 [L]ks 
IZ8a: 1ks=1,000 [M]ks 
IZ8b: 1ks=1,000 [N]ks 
B28 + E8b: 2ks=2,000 [O]ks 
P2: 1ks=1,000 [P]ks 
IP6: 1ks=1,000 [Q]ks 
IP6: 1ks=1,000 [R]ks 
B11 + E13: 2ks=2,000 [S]ks 
IP 12 + E13: 2ks=2,000 [T]ks 
P4: 1ks=1,000 [U]ks 
IP 4b: 1ks=1,000 [V]ks 
IP 12 + E13: 2ks=2,000 [W]ks 
IP 12 + E13: 2ks=2,000 [X]ks 
P4 + C2c: 2ks=2,000 [Y]ks 
Celkem: A+B+C+D+E+F+G+H+I+J+K+L+M+N+O+P+Q+R+S+T+U+V+W+X+Y=38,000 [Z]ks</t>
  </si>
  <si>
    <t>P4 + E2b: 2ks=2,000 [A]ks 
B4 + E13 + B29: 3ks=3,000 [B]ks 
B21a: 1ks=1,000 [C]ks 
IJ4c: 1ks=1,000 [D]ks 
P3: 1ks=1,000 [E]ks 
B29 + E8b: 2ks=2,000 [F]ks 
IP6: 1ks=1,000 [G]ks 
IP6: 1ks=1,000 [H]ks 
B1 + E13: 2ks=2,000 [I]ks 
B29 + E8b: 2ks=2,000 [J]ks 
P2: 1ks=1,000 [K]ks 
IJ4c: 1ks=1,000 [L]ks 
B29 + B21a: 2ks=2,000 [M]ks 
B1: 1ks=1,000 [N]ks 
B29: 1ks=1,000 [O]ks 
IJ4c: 1ks=1,000 [P]ks 
P2: 1ks=1,000 [Q]ks 
P2 + E2d: 2ks=2,000 [R]ks 
IZ8a: 1ks=1,000 [S]ks 
IZ8a: 1ks=1,000 [T]ks                  
IP6: 1ks=1,000 [U]ks 
IP6 + B29: 2ks=2,000 [V]ks 
P4: 1ks=1,000 [W]ks    
Celkem: A+B+C+D+E+F+G+H+I+J+K+L+M+N+O+P+Q+R+S+T+U+V+W=32,000 [X]ks</t>
  </si>
  <si>
    <t>sloupky pro DZ 
P4 + E2b: 1ks=1,000 [A]ks 
IP 12 + E13: 1ks=1,000 [B]ks 
IJ1 + E7b: 1ks=1,000 [C]ks 
IP 12 + E13: 1ks=1,000 [D]ks 
P2: 0ks=0,000 [E]ks 
B28: 0ks=0,000 [F]ks 
IP 12 + E13: 1ks=1,000 [G]ks 
IP 12 + E13: 1ks=1,000 [H]ks 
IP 12 + E13: 1ks=1,000 [I]ks 
IP11a: 1ks=1,000 [J]ks 
P6: 1ks=1,000 [K]ks 
B28: 0ks=0,000 [L]ks 
IZ8a: 0ks=0,000 [M]ks 
IZ8b: 1ks=1,000 [N]ks 
B28 + E8b: 1ks=1,000 [O]ks 
P2: 1ks=1,000 [P]ks 
IP6: 0ks=0,000 [Q]ks 
IP6: 0ks=0,000 [R]ks 
B11 + E13: 1ks=1,000 [S]ks 
IP 12 + E13: 1ks=1,000 [T]ks 
P4: 1ks=1,000 [U]ks 
IP 4b: 0ks=0,000 [V]ks 
IP 12 + E13: 1ks=1,000 [W]ks 
IP 12 + E13: 1ks=1,000 [X]ks 
P4 + C2c: 1ks=1,000 [Y]ks 
Celkem: A+B+C+D+E+F+G+H+I+J+K+L+M+N+O+P+Q+R+S+T+U+V+W+X+Y=18,000 [Z]ks</t>
  </si>
  <si>
    <t>P4 + E2b: 1ks=1,000 [A]ks 
B4 + E13 + B29: 1ks=1,000 [B]ks 
B21a: 1ks=1,000 [C]ks 
IJ4c: 1ks=1,000 [D]ks 
P3: 1ks=1,000 [E]ks 
B29 + E8b: 1ks=1,000 [F]ks 
IP6: 1ks=1,000 [G]ks 
IP6: 1ks=1,000 [H]ks 
B1 + E13: 1ks=1,000 [I]ks 
B29 + E8b: 1ks=1,000 [J]ks 
P2: 1ks=1,000 [K]ks 
IJ4c: 1ks=1,000 [L]ks 
B29 + B21a: 1ks=1,000 [M]ks 
B1: 1ks=1,000 [N]ks 
B29: 1ks=1,000 [O]ks 
IJ4c: 1ks=1,000 [P]ks 
P2: 1ks=1,000 [Q]ks 
P2 + E2d: 1ks=1,000 [R]ks 
IZ8a: 1ks=1,000 [S]ks 
IZ8a: 1ks=1,000 [T]ks                  
IP6: 1ks=1,000 [U]ks 
IP6 + B29: 1ks=1,000 [V]ks 
P4: 1ks=1,000 [W]ks    
Celkem: A+B+C+D+E+F+G+H+I+J+K+L+M+N+O+P+Q+R+S+T+U+V+W=23,000 [X]ks</t>
  </si>
  <si>
    <t>V1a (0,125): 51,0m*0,125m=6,375 [A]m2 
V2b (1,5/1,5/0,250): 21,0m*0,5*0,25m=2,625 [B]m2 
V2b (3,0/1,5/0,125): 79,0m*2/3*0,125m=6,583 [C]m2 
V7a (0,50): 1*(14*1,6m*0,5m)=11,200 [D]m2 
V10a (0,125): 87,0m*0,125m=10,875 [E]m2 
V10b (0,125): 4,88m*0,125m=0,610 [F]m2 
V12a (0,125): 42,0m*0,125m=5,250 [G]m2 
V13 (0,5/0,5): 35,0m*0,5m=17,500 [H]m2 
Vodící pás přechodu: 7,2m2=7,200 [I]m2 
Celkem: A+B+C+D+E+F+G+H+I=68,218 [J]m2</t>
  </si>
  <si>
    <t>V10f: 2ks=2,000 [A]ks</t>
  </si>
  <si>
    <t>SO 301</t>
  </si>
  <si>
    <t>Výtokové stojany - pítko č. 3</t>
  </si>
  <si>
    <t>Vodovodní přípojka 
12,84 výkop rýhy + 1,00*2,00*1,90 rozšíření pro vodoměrnou šachtu - 0,90*0,45*1,33 konstrukce vozovky - 0,90*0,37*2,38 konstukce parkovacího stání - 0,90*0,30*5,14 
konstrukce chodníku =13,921 [A] 
Kanalizační přípojka 
24,97 výkop rýhy - 0,90*0,45*5,81 konstrukce vozovky - 0,90*0,37*2,38 konstukce parkovacího stání - 0,90*0,30*2,29 konstrukce chodníku =21,206 [B] 
Odvoz zeminy z výkopu 
10,597 =10,597 [C] 
Celkem: A+B-C=24,530 [D]</t>
  </si>
  <si>
    <t>Vodovodní přípojka 
0,662 podsyp + 2,117 obsyp + 1,50*1,30*1,90 šachta =6,484 [A] 
Kanalizační přípojka 
1,387 podsyp + 2,726 obsyp =4,113 [B] 
Celkem: A+B=10,597 [C]</t>
  </si>
  <si>
    <t>24,53+10,597=35,127 [A]</t>
  </si>
  <si>
    <t>0,90*0,32*(8,85-1,50 šachta) =2,117 [A]</t>
  </si>
  <si>
    <t>0,9*0,289*10,48 =2,726 [A]</t>
  </si>
  <si>
    <t>0,9*0,147*10,48 =1,387 [A]</t>
  </si>
  <si>
    <t>0,90*0,10*(8,85-1,50 šachta) =0,662 [A]</t>
  </si>
  <si>
    <t>8,85 -1,5 (šachta) vodovodní potrubí bílá barva + 10,48 kanalizační potrubí hnědá barva =17,830 [A]</t>
  </si>
  <si>
    <t>Přeložka vedení UPC km 0,470-0,724</t>
  </si>
  <si>
    <t>z pol. č. 17120: 10,64m3*1,8t/m3=19,152 [A]t</t>
  </si>
  <si>
    <t>jámy začátků a konců přeložek: 8*(1,5m*1,5m*1,0m)=18,000 [A]m3</t>
  </si>
  <si>
    <t>chodník: 0,3m*0,35m*304,0m=31,920 [A]m3</t>
  </si>
  <si>
    <t>chodník: 0,2m*0,35m*152,0m=10,640 [A]m3</t>
  </si>
  <si>
    <t>zemina na trvalou skládku 
132736: 10,64m3=10,640 [A]m3 
zemina na deponii 
pro pol. č. 17411: 49,92m3=49,920 [B]m3 
Celkem: A+B=60,560 [C]m3</t>
  </si>
  <si>
    <t>dle pol. č. 13173: 18,0m3=18,000 [A]m3 
dle pol. č. 13273: 31,92m3=31,920 [B]m3 
Celkem: A+B=49,920 [C]m3</t>
  </si>
  <si>
    <t>pískové lože 
chodník: 0,2m*0,35m*152,0m=10,640 [A]m3</t>
  </si>
  <si>
    <t>ohyby trasy: 6ks=6,000 [A]ks</t>
  </si>
  <si>
    <t>KOAX vedení – stranové přeložení: 400,0m=400,000 [A]m</t>
  </si>
  <si>
    <t>75I813</t>
  </si>
  <si>
    <t>KABEL OPTICKÝ SINGLEMODE DO 72 VLÁKEN</t>
  </si>
  <si>
    <t>KMVLÁKNO</t>
  </si>
  <si>
    <t>OK 72vl. : 1283,0m=1 283,000 [A]m 
OK 72vl. : 550,0m=550,000 [B]m 
Celkem: A+B=1 833,000 [C]m</t>
  </si>
  <si>
    <t>1. Položka obsahuje:  
 – dodávku specifikované kabelizace včetně potřebného drobného montážního materiálu  
 – dodávku souvisejícího příslušenství pro specifickou kabelizaci  
 – náklady na dopravu a skladování  
 – práce spojené s montáží specifikované kabelizace specifikovaným způsobem  
 – veškeré potřebné mechanizmy, včetně obsluhy, náklady na mzdy a přibližné (průměrné) náklady na pořízení potřebných materiálů včetně všech ostatních vedlejších nákladů  
2. Položka neobsahuje:  
 X  
3. Způsob měření:  
 – Dodávka a montáž specifikované kabelizace se měří v délce udané v kmvláknech.</t>
  </si>
  <si>
    <t>stávající vedení 48vl. 300m – vyfouknutí a zafouknutí</t>
  </si>
  <si>
    <t>HDPE 40/32: 20,0m=20,000 [A]m</t>
  </si>
  <si>
    <t>75IH63</t>
  </si>
  <si>
    <t>UKONČENÍ KABELU OPTICKÉHO DO 72 VLÁKEN</t>
  </si>
  <si>
    <t>ukončení v rozvaděči: 3ks=3,000 [A]ks</t>
  </si>
  <si>
    <t>1. Položka obsahuje:  
 – kompletní ukončení specifikované kabelizace  specifikovaným způsobem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 –  Udává se počet kusů kompletní konstrukce nebo práce.</t>
  </si>
  <si>
    <t>75II71</t>
  </si>
  <si>
    <t>SPOJKA OPTICKÁ DO 72 VLÁKEN - DODÁVKA</t>
  </si>
  <si>
    <t>2x OK 72vl.</t>
  </si>
  <si>
    <t>75II7X</t>
  </si>
  <si>
    <t>SPOJKA OPTICKÁ - MONTÁŽ</t>
  </si>
  <si>
    <t>OK 1x 48vl. : 48vl.=48,000 [A]vl. 
OK 2x 72vl. : 2*72vl.=144,000 [B]vl. 
Celkem: A+B=192,000 [C]vl.</t>
  </si>
  <si>
    <t>SO 403</t>
  </si>
  <si>
    <t>Přeložka vedení TPS</t>
  </si>
  <si>
    <t>Veřejné osvětlení km 0,470-0,724</t>
  </si>
  <si>
    <t>z pol. č. 17120: 83,124m3*1,8t/m3=149,623 [A]t</t>
  </si>
  <si>
    <t>z pol. č. 966156: 15,74m3*2,4t/m3=37,776 [A]t</t>
  </si>
  <si>
    <t>12x0,8m3 (jáma pro stožárový základ 2,18m3 - stožárový základ 1,38m3): 12*(1,1m*1,1m*1,8m)=26,136 [A]m3 
5x0,53m3 (jáma pro stožárový základ 1,3m3 - stožárový základ 0,43m3): 5*(0,8m*0,8m*1,3m)=4,160 [B]m3 
4x0,56m3 (jáma pro stožárový základ 1,3m3 - stožárový základ 0,74m3): 4*(0,9m*0,9m*1,6m)=5,184 [C]m3 
Celkem: A+B+C=35,480 [D]m3 
odpočet pol. č. 131736: -21,624m3=-21,624 [E]m3 
Celkem: D+E=13,856 [F]m3</t>
  </si>
  <si>
    <t>12x stožárový základ á 1,38m3: 12*(0,9m*0,9m*1,7m)=16,524 [A]m3 
5x stožárový základ á 0,43m3: 5*(0,6m*0,6m*1,2m)=2,160 [B]m3 
4x stožárový základ á 0,74m3: 4*(0,7m*0,7m*1,5m)=2,940 [C]m3 
Celkem: A+B+C=21,624 [D]m3</t>
  </si>
  <si>
    <t>chodník: 0,3m*0,35m*690,0m=72,450 [A]m3 
zeleň: 0,6m*0,5m*20,0m=6,000 [B]m3 
komunikace: 0,9m*0,5m*48,0m=21,600 [C]m3 
Celkem: A+B+C=100,050 [D]m3</t>
  </si>
  <si>
    <t>chodník: 0,2m*0,35m*690,0m=48,300 [A]m3 
zeleň: 0,6m*0,5m*20,0m=6,000 [B]m3 
komunikace: 0,3m*0,5m*48,0m=7,200 [C]m3 
Celkem: A+B+C=61,500 [D]m3</t>
  </si>
  <si>
    <t>zemina na trvalou skládku 
131736: 21,624m3=21,624 [A]m3 
132736: 61,5m3=61,500 [B]m3 
Celkem: A+B=83,124 [C]m3 
zemina na deponii 
pro pol. č. 17411: 113,91m3=113,910 [D]m3 
Celkem: C+D=197,034 [E]m3</t>
  </si>
  <si>
    <t>dle pol. č. 13173: 13,86m3=13,860 [A]m3 
dle pol. č. 13273: 100,05m3=100,050 [B]m3 
Celkem: A+B=113,910 [C]m3</t>
  </si>
  <si>
    <t>12x stožárový základ á 1,34m3 (0,9*0,9*1,65) (A): 12*(0,9*0,9*1,65)=16,038 [A]m3 
5x stožárový základ á 0,41m3 (0,6*0,6*1,15) (B): 5*(0,6*0,6*1,15)=2,070 [B]m3 
4x stožárový základ á 0,71m3 (0,7*0,7*1,45) (P): 4*(0,7*0,7*1,45)=2,842 [C]m3 
Celkem: A+B+C=20,950 [D]m3</t>
  </si>
  <si>
    <t>12 x stožárový základ á 0,04m3 (0,6*0,6*0,05) (A): (0,9*0,9*0,05)*12=0,486 [A]m3 
5 x stožárový základ á 0,02m3 (0,6*0,6*0,05) (B): (0,6*0,6*0,05)*5=0,090 [B]m3 
4 x stožárový základ á 0,02m3 (0,7*0,7*0,05) (P): (0,7*0,7*0,05)*4=0,098 [C]m3 
Celkem: A+B+C=0,674 [D]m3</t>
  </si>
  <si>
    <t>pískové lože 
chodník: 0,2m*0,35m*710,0m=49,700 [A]m3</t>
  </si>
  <si>
    <t>základová konstrukce (pouzdro), připojovací svorkovnici, kabelové vedení ke svítidlům CYKY 5x1,5, uzavírací nátěr, ozn. B 
Stožár kuželový, ocelový, galvanizovaný délky 6 m, barva DB703, termoplastová ochrana</t>
  </si>
  <si>
    <t>základová konstrukce (pouzdro), připojovací svorkovnici, kabelové vedení ke svítidlům CYKY 5x1,5, uzavírací nátěr, ozn. A 
Stožár kuželový, ocelový, galvanizovaný délky 9 m, barva DB703, termoplastová ochrana</t>
  </si>
  <si>
    <t>základová konstrukce (pouzdro), připojovací svorkovnici, kabelové vedení ke svítidlům CYKY 5x1,5, uzavírací nátěr, ozn. P 
Stožár kuželový, ocelový, galvanizovaný délky 6 m, barva DB703, termoplastová ochrana</t>
  </si>
  <si>
    <t>zdroj a veškeré příslušenství ozn.B 
( IP 65, 53W, 5700lm, 3000K, Astro DIM, CLO output, optika O4, barva DB703, 100 000 h L80B10, Tempered glass, IK08 + adapter v barvě DB703 pro stožár 6 m)</t>
  </si>
  <si>
    <t>zdroj a veškeré příslušenství ozn.A 
( IP 65, 80W, 3000K ,9232lm, Astro DIM, CLO output, optika O7, barva DB703 100 000 h L80B10, Tempered glass, IK08 + konzole DB703 pro stožár 9 m)</t>
  </si>
  <si>
    <t>Zapuštěný rozváděč RVO94, RVO73</t>
  </si>
  <si>
    <t>pojistková skříň do výklenku – R77/24, R77/25</t>
  </si>
  <si>
    <t>stávající silniční sloupy: 10ks=10,000 [A]ks</t>
  </si>
  <si>
    <t>stávající svítidla uliční - výložník: 10ks=10,000 [A]ks</t>
  </si>
  <si>
    <t>stávající svítidla uliční: 10ks=10,000 [A]ks</t>
  </si>
  <si>
    <t>0,3m*0,5m*48,0m=7,200 [A]m3</t>
  </si>
  <si>
    <t>10 x stávající základ osvětlovacích bodů: 10ks*1,574m3=15,740 [A]m3</t>
  </si>
  <si>
    <t>Datové rozvody ul. Teplická km 0,470-0,724</t>
  </si>
  <si>
    <t>z pol. č. 17120: 62,03m3*1,8t/m3=111,654 [A]t</t>
  </si>
  <si>
    <t>4x0,5m3 (jáma - kabelová komora 1,04m3 – kabelová komora 0,54m3) 
(5*(1,3m*1,0m*0,8m))-(5*(1,1m*0,8m*0,61m))=2,516 [A]m3</t>
  </si>
  <si>
    <t>4x kabelová komora á 0,54m3: 5*(1,1m*0,8m*0,61m)=2,684 [A]m3</t>
  </si>
  <si>
    <t>chodník: 0,3m*0,35m*650,0m=68,250 [A]m3 
zeleň: 0,6m*0,5m*20,0m=6,000 [B]m3 
komunikace: 0,9m*0,5m*48,0m=21,600 [C]m3 
Celkem: A+B+C=95,850 [D]m3</t>
  </si>
  <si>
    <t>chodník: 0,2m*0,35m*650,0m=45,500 [A]m3 
zeleň: 0,6m*0,5m*20,0m=6,000 [B]m3 
komunikace: 0,3m*0,5m*48,0m=7,200 [C]m3 
Celkem: A+B+C=58,700 [D]m3</t>
  </si>
  <si>
    <t>zemina na trvalou skládku 
131736: 2,68m3=2,680 [A]m3 
132736: 58,7m3=58,700 [B]m3 
z pol. č. 272314: 0,65m3=0,650 [C]m3 
Celkem: A+B+C=62,030 [D]m3 
zemina na deponii 
pro pol. č. 17411: 98,37m3=98,370 [E]m3 
Celkem:D+E=160,400 [F]m3</t>
  </si>
  <si>
    <t>dle pol. č. 13173: 2,52m3=2,520 [A]m3 
dle pol. č. 13273: 95,85m3=95,850 [B]m3 
Celkem: A+B=98,370 [C]m3</t>
  </si>
  <si>
    <t>5*(1,3m*1,0m*0,1m)=0,650 [A]m3</t>
  </si>
  <si>
    <t>pískové lože 
chodník: 0,2m*0,35m*670,0m=46,900 [A]m3</t>
  </si>
  <si>
    <t>HDPE 12 modrá: 363,0m=363,000 [A]m</t>
  </si>
  <si>
    <t>HDPE 40/32 modrá: 822,0m=822,000 [A]m 
HDPE 40/32 modrá / 1bílý pruh: 822,0m=822,000 [B]m 
Celkem: A+B=1 644,000 [C]m</t>
  </si>
  <si>
    <t>0,5m*0,3m*48,0m=7,200 [A]m3</t>
  </si>
  <si>
    <t>LAVIČKA S OPĚRADLEM</t>
  </si>
  <si>
    <t>z pol. č. 17120.a: 177,92m3*2,0t/m3=355,840 [A]t</t>
  </si>
  <si>
    <t>strom č. 9: 20,64m3=20,640 [A]m3 
strom č. 10: 36,96m3=36,960 [B]m3 
strom č. 11: 17,52m3=17,520 [C]m3 
stromy č. 12-16: 73,7m3=73,700 [D]m3 
strom č. 17: 22,8m3=22,800 [E]m3 
Celkem: A+B+C+D+E=171,620 [F]m3</t>
  </si>
  <si>
    <t>HLOUBENÍ JAM PRO VLASTNÍ VÝSADBU STROMU, ŠÍŘKA JÁMY 1,5 ŠÍŘKY BALU STROMU - CA 1,2 M, HLOUBKA ODPOVÍDÁ HLOUBCE BALU STROMU - CA 0,6 M, VČ. ODVOZU DO RECYKLAČNÍHO STŘEDISKA, POPLATEK ZA SKLÁDKU UVEDEN V POLOŽCE 014102.a</t>
  </si>
  <si>
    <t>strom č. 9: 0,7m3=0,700 [A]m3 
strom č. 10: 0,7m3=0,700 [B]m3 
strom č. 11: 0,7m3=0,700 [C]m3 
stromy č. 12-16: 0,7m3*5=3,500 [D]m3 
strom č. 17: 0,7m3=0,700 [E]m3 
Celkem: A+B+C+D+E=6,300 [F]m3</t>
  </si>
  <si>
    <t>z pol. č. 13173.a: 171,62m3=171,620 [A]m3 
z pol. č. 13173.b: 6,3m3=6,300 [B]m3 
Celkem: A+B=177,920 [C]m3</t>
  </si>
  <si>
    <t>strom č. 9: 16,64m3=16,640 [A]m3 
strom č. 10: 29,02m3=29,020 [B]m3 
strom č. 11: 14,68m3=14,680 [C]m3 
stromy č. 12-16: 53,02m3=53,020 [D]m3 
strom č. 17: 18,28m3=18,280 [E]m3 
Celkem: A+B+C+D+E=131,640 [F]m3</t>
  </si>
  <si>
    <t>strom č. 9: 0,3m3=0,300 [A]m3 
strom č. 10: 0,3m3=0,300 [B]m3 
strom č. 11: 0,3m3=0,300 [C]m3 
stromy č. 12-16: 11,0m3=11,000 [D]m3 
strom č. 17: 0,3m3=0,300 [E]m3 
Celkem: A+B+C+D+E=12,200 [F]m3</t>
  </si>
  <si>
    <t>stromy č. 9: 1,44m2=1,440 [A]m2 
strom č. 10: 1,44m2=1,440 [B]m2 
strom č. 11: 1,44m2=1,440 [C]m2 
strom č. 17: 0,09m2=0,090 [D]m2 
Celkem: A+B+C+D=4,410 [E]m2</t>
  </si>
  <si>
    <t>stromy č. 12-16: 40,0m2=40,000 [A]m2</t>
  </si>
  <si>
    <t>18471</t>
  </si>
  <si>
    <t>OŠETŘENÍ DŘEVIN VE SKUPINÁCH</t>
  </si>
  <si>
    <t>ŘEZ ŽIVÉHO PLOTU, VČ. LIKVIDACE ODPADU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</si>
  <si>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</si>
  <si>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stromy č. 9: 1ks=1,000 [A]ks 
stromy č. 10: 1ks=1,000 [B]ks 
strom č. 11: 1ks=1,000 [C]ks 
strom č. 12-16: 5ks=5,000 [D]ks 
strom č. 17: 1ks=1,000 [E]ks 
Celkem: A+B+C+D+E=9,000 [F]ks</t>
  </si>
  <si>
    <t>78ks+64ks=142,000 [A]ks</t>
  </si>
  <si>
    <t>VÝSADBA STROMŮ LISTNATÝCH S BALEM OBVOD KMENE DO 35 CM, VČ. ÚKONŮ DLE TZ, VČ. OCHRANNÉHO NÁTĚRU KMENE, DRUHY STROMŮ VIZ TZ - POČET KUSŮ 9</t>
  </si>
  <si>
    <t>zalávání stromů, 100 l/ks,  13 x za vegetační období 
9ks*0,1m3*13=11,700 [A]m3</t>
  </si>
  <si>
    <t>stromy č. 9: 4,5m=4,500 [A]m 
stromy č. 10: 4,5m=4,500 [B]m 
strom č. 11: 4,5m=4,500 [C]m 
strom č. 12-16: 22,5m=22,500 [D]m 
strom č. 11: 4,5m=4,500 [E]m 
Celkem: A+B+C+D+E=40,500 [F]m</t>
  </si>
  <si>
    <t>provedení nehutněné dlažby mezi vnějším a vnitřním rámem z kovové obruby 
stromy č. 9: 6,2m2=6,200 [A]m2 
strom č. 10: 7,3m2=7,300 [B]m2 
strom č. 11: 7,7m2=7,700 [C]m2 
strom č. 17: 5,1m2=5,100 [D]m2 
Celkem: A+B+C+D=26,300 [E]m2</t>
  </si>
  <si>
    <t>13,09*0,0034=0,045 [A]</t>
  </si>
  <si>
    <t>((35,67-0,5)+48,57)/100=0,837 [A]</t>
  </si>
  <si>
    <t>(35,67-0,5)+48,57=83,740 [A]</t>
  </si>
  <si>
    <t>0,9*1,3*((35,67-0,5)+48,57)-(0,9*0,3*25,6 zeleň)-(0,9*0,3*(9,72+11,5+3,75+17,96+12,47) chodník)-(0,9*0,45*(0,39+0,4) vozovka)-(0,9*0,37*1,95 parkovací stání)=75,137 [A] 
0,9*0,9*0,67*4 prohloubení pro sedimentační šachty+0,9*0,9*0,37*8 prohloubení pro regulační šachty+0,9*0,9*0,17*2 prohloubení pro revizní šachty=4,844 [B] 
0,9*1,3*2,91-(0,9*0,3*2,91 chodník)+0,9*1,3*1,46-(0,9*0,3*1,46 chodník)+0,9*2,53*8,72-(0,9*0,3*2,45 chodník+0,9*0,45*4,02 vozovka+0,9*0,37*2,25 parkovací stání) výkop pro odstranění stávajícího potrubí=20,750 [C] 
54,017 zemina odvoz=54,017 [D] 
Celkem: A+B+C-D=46,714 [E]</t>
  </si>
  <si>
    <t>4,371+4,299 podsyp+26,976+15,737 obsyp+2,634 šachty=54,017 [A]</t>
  </si>
  <si>
    <t>0,9*0,46*(7,67+7,0+0,0+12,63+7,87) potrubí+(0,9*0,9*1,57-3,14*0,2125*0,2125*1,57)*4 sedimentační šachty+(0,9*0,9*1,27-3,14*0,2125*0,2125*1,27)*8 regulační šachty +(0,9*0,9*1,07-3,14*0,2125*0,2125*1,07)*2 revizní šachty=26,976 [A]</t>
  </si>
  <si>
    <t>0,9*0,36*(4,0+4,5+3,75+31,32+5,0)=15,737 [A]</t>
  </si>
  <si>
    <t>0,9*0,1*(4,0+4,5+3,75+31,32+5,0)=4,371 [A]</t>
  </si>
  <si>
    <t>0,9*0,1*(7,67+7,0+0,0+12,63+7,87) potrubí+(0,9*0,9*0,1)*(4+8+2) šachty=4,299 [A]</t>
  </si>
  <si>
    <t>7,67+7,0+0,0+12,63+(7,87+0,5 výšková etáž)=35,670 [A]</t>
  </si>
  <si>
    <t>4,0+4,5+3,75+31,32+5,0=48,570 [A]</t>
  </si>
  <si>
    <t>1+2+2+2+1=8,000 [A]</t>
  </si>
  <si>
    <t>0+2,91+1,46+8,72+0=13,090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</si>
</sst>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sharedStrings" Target="sharedStrings.xml" /><Relationship Id="rId3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SUM(C10:C42)</f>
      </c>
      <c s="1"/>
      <c s="1"/>
    </row>
    <row r="7" spans="1:5" ht="12.75" customHeight="1">
      <c r="A7" s="1"/>
      <c s="4" t="s">
        <v>4</v>
      </c>
      <c s="7">
        <f>SUM(E10:E42)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27</v>
      </c>
      <c s="19" t="s">
        <v>28</v>
      </c>
      <c s="20">
        <f>'etapa I._SO 000'!I3</f>
      </c>
      <c s="20">
        <f>'etapa I._SO 000'!O2</f>
      </c>
      <c s="20">
        <f>C10+D10</f>
      </c>
    </row>
    <row r="11" spans="1:5" ht="12.75" customHeight="1">
      <c r="A11" s="19" t="s">
        <v>90</v>
      </c>
      <c s="19" t="s">
        <v>91</v>
      </c>
      <c s="20">
        <f>'etapa I._SO 001'!I3</f>
      </c>
      <c s="20">
        <f>'etapa I._SO 001'!O2</f>
      </c>
      <c s="20">
        <f>C11+D11</f>
      </c>
    </row>
    <row r="12" spans="1:5" ht="12.75" customHeight="1">
      <c r="A12" s="19" t="s">
        <v>145</v>
      </c>
      <c s="19" t="s">
        <v>146</v>
      </c>
      <c s="20">
        <f>'etapa I._SO 101'!I3</f>
      </c>
      <c s="20">
        <f>'etapa I._SO 101'!O2</f>
      </c>
      <c s="20">
        <f>C12+D12</f>
      </c>
    </row>
    <row r="13" spans="1:5" ht="12.75" customHeight="1">
      <c r="A13" s="19" t="s">
        <v>531</v>
      </c>
      <c s="19" t="s">
        <v>532</v>
      </c>
      <c s="20">
        <f>'etapa I._SO 191'!I3</f>
      </c>
      <c s="20">
        <f>'etapa I._SO 191'!O2</f>
      </c>
      <c s="20">
        <f>C13+D13</f>
      </c>
    </row>
    <row r="14" spans="1:5" ht="12.75" customHeight="1">
      <c r="A14" s="19" t="s">
        <v>562</v>
      </c>
      <c s="19" t="s">
        <v>563</v>
      </c>
      <c s="20">
        <f>'etapa I._SO 301.1'!I3</f>
      </c>
      <c s="20">
        <f>'etapa I._SO 301.1'!O2</f>
      </c>
      <c s="20">
        <f>C14+D14</f>
      </c>
    </row>
    <row r="15" spans="1:5" ht="12.75" customHeight="1">
      <c r="A15" s="19" t="s">
        <v>648</v>
      </c>
      <c s="19" t="s">
        <v>649</v>
      </c>
      <c s="20">
        <f>'etapa I._SO 301.2'!I3</f>
      </c>
      <c s="20">
        <f>'etapa I._SO 301.2'!O2</f>
      </c>
      <c s="20">
        <f>C15+D15</f>
      </c>
    </row>
    <row r="16" spans="1:5" ht="12.75" customHeight="1">
      <c r="A16" s="19" t="s">
        <v>660</v>
      </c>
      <c s="19" t="s">
        <v>661</v>
      </c>
      <c s="20">
        <f>'etapa I._SO 401'!I3</f>
      </c>
      <c s="20">
        <f>'etapa I._SO 401'!O2</f>
      </c>
      <c s="20">
        <f>C16+D16</f>
      </c>
    </row>
    <row r="17" spans="1:5" ht="12.75" customHeight="1">
      <c r="A17" s="19" t="s">
        <v>667</v>
      </c>
      <c s="19" t="s">
        <v>668</v>
      </c>
      <c s="20">
        <f>'etapa I._SO 402'!I3</f>
      </c>
      <c s="20">
        <f>'etapa I._SO 402'!O2</f>
      </c>
      <c s="20">
        <f>C17+D17</f>
      </c>
    </row>
    <row r="18" spans="1:5" ht="12.75" customHeight="1">
      <c r="A18" s="19" t="s">
        <v>735</v>
      </c>
      <c s="19" t="s">
        <v>736</v>
      </c>
      <c s="20">
        <f>'etapa I._SO 421.1'!I3</f>
      </c>
      <c s="20">
        <f>'etapa I._SO 421.1'!O2</f>
      </c>
      <c s="20">
        <f>C18+D18</f>
      </c>
    </row>
    <row r="19" spans="1:5" ht="12.75" customHeight="1">
      <c r="A19" s="19" t="s">
        <v>842</v>
      </c>
      <c s="19" t="s">
        <v>843</v>
      </c>
      <c s="20">
        <f>'etapa I._SO 421.2'!I3</f>
      </c>
      <c s="20">
        <f>'etapa I._SO 421.2'!O2</f>
      </c>
      <c s="20">
        <f>C19+D19</f>
      </c>
    </row>
    <row r="20" spans="1:5" ht="12.75" customHeight="1">
      <c r="A20" s="19" t="s">
        <v>865</v>
      </c>
      <c s="19" t="s">
        <v>866</v>
      </c>
      <c s="20">
        <f>'etapa I._SO 701'!I3</f>
      </c>
      <c s="20">
        <f>'etapa I._SO 701'!O2</f>
      </c>
      <c s="20">
        <f>C20+D20</f>
      </c>
    </row>
    <row r="21" spans="1:5" ht="12.75" customHeight="1">
      <c r="A21" s="19" t="s">
        <v>884</v>
      </c>
      <c s="19" t="s">
        <v>885</v>
      </c>
      <c s="20">
        <f>'etapa I._SO 801.1'!I3</f>
      </c>
      <c s="20">
        <f>'etapa I._SO 801.1'!O2</f>
      </c>
      <c s="20">
        <f>C21+D21</f>
      </c>
    </row>
    <row r="22" spans="1:5" ht="12.75" customHeight="1">
      <c r="A22" s="19" t="s">
        <v>948</v>
      </c>
      <c s="19" t="s">
        <v>949</v>
      </c>
      <c s="20">
        <f>'etapa I._SO 801.2'!I3</f>
      </c>
      <c s="20">
        <f>'etapa I._SO 801.2'!O2</f>
      </c>
      <c s="20">
        <f>C22+D22</f>
      </c>
    </row>
    <row r="23" spans="1:5" ht="12.75" customHeight="1">
      <c r="A23" s="19" t="s">
        <v>993</v>
      </c>
      <c s="19" t="s">
        <v>994</v>
      </c>
      <c s="20">
        <f>'etapa I._SO 901'!I3</f>
      </c>
      <c s="20">
        <f>'etapa I._SO 901'!O2</f>
      </c>
      <c s="20">
        <f>C23+D23</f>
      </c>
    </row>
    <row r="24" spans="1:5" ht="12.75" customHeight="1">
      <c r="A24" s="19" t="s">
        <v>27</v>
      </c>
      <c s="19" t="s">
        <v>28</v>
      </c>
      <c s="20">
        <f>'etapa II._SO 000'!I3</f>
      </c>
      <c s="20">
        <f>'etapa II._SO 000'!O2</f>
      </c>
      <c s="20">
        <f>C24+D24</f>
      </c>
    </row>
    <row r="25" spans="1:5" ht="12.75" customHeight="1">
      <c r="A25" s="19" t="s">
        <v>90</v>
      </c>
      <c s="19" t="s">
        <v>91</v>
      </c>
      <c s="20">
        <f>'etapa II._SO 001'!I3</f>
      </c>
      <c s="20">
        <f>'etapa II._SO 001'!O2</f>
      </c>
      <c s="20">
        <f>C25+D25</f>
      </c>
    </row>
    <row r="26" spans="1:5" ht="12.75" customHeight="1">
      <c r="A26" s="19" t="s">
        <v>1012</v>
      </c>
      <c s="19" t="s">
        <v>1013</v>
      </c>
      <c s="20">
        <f>'etapa II._SO 102.1'!I3</f>
      </c>
      <c s="20">
        <f>'etapa II._SO 102.1'!O2</f>
      </c>
      <c s="20">
        <f>C26+D26</f>
      </c>
    </row>
    <row r="27" spans="1:5" ht="12.75" customHeight="1">
      <c r="A27" s="19" t="s">
        <v>531</v>
      </c>
      <c s="19" t="s">
        <v>532</v>
      </c>
      <c s="20">
        <f>'etapa II._SO 191'!I3</f>
      </c>
      <c s="20">
        <f>'etapa II._SO 191'!O2</f>
      </c>
      <c s="20">
        <f>C27+D27</f>
      </c>
    </row>
    <row r="28" spans="1:5" ht="12.75" customHeight="1">
      <c r="A28" s="19" t="s">
        <v>993</v>
      </c>
      <c s="19" t="s">
        <v>994</v>
      </c>
      <c s="20">
        <f>'etapa II._SO 901'!I3</f>
      </c>
      <c s="20">
        <f>'etapa II._SO 901'!O2</f>
      </c>
      <c s="20">
        <f>C28+D28</f>
      </c>
    </row>
    <row r="29" spans="1:5" ht="12.75" customHeight="1">
      <c r="A29" s="19" t="s">
        <v>27</v>
      </c>
      <c s="19" t="s">
        <v>28</v>
      </c>
      <c s="20">
        <f>'etapa III._SO 000'!I3</f>
      </c>
      <c s="20">
        <f>'etapa III._SO 000'!O2</f>
      </c>
      <c s="20">
        <f>C29+D29</f>
      </c>
    </row>
    <row r="30" spans="1:5" ht="12.75" customHeight="1">
      <c r="A30" s="19" t="s">
        <v>90</v>
      </c>
      <c s="19" t="s">
        <v>91</v>
      </c>
      <c s="20">
        <f>'etapa III._SO 001'!I3</f>
      </c>
      <c s="20">
        <f>'etapa III._SO 001'!O2</f>
      </c>
      <c s="20">
        <f>C30+D30</f>
      </c>
    </row>
    <row r="31" spans="1:5" ht="12.75" customHeight="1">
      <c r="A31" s="19" t="s">
        <v>1094</v>
      </c>
      <c s="19" t="s">
        <v>1013</v>
      </c>
      <c s="20">
        <f>'etapa III._SO 102.2'!I3</f>
      </c>
      <c s="20">
        <f>'etapa III._SO 102.2'!O2</f>
      </c>
      <c s="20">
        <f>C31+D31</f>
      </c>
    </row>
    <row r="32" spans="1:5" ht="12.75" customHeight="1">
      <c r="A32" s="19" t="s">
        <v>531</v>
      </c>
      <c s="19" t="s">
        <v>532</v>
      </c>
      <c s="20">
        <f>'etapa III._SO 191'!I3</f>
      </c>
      <c s="20">
        <f>'etapa III._SO 191'!O2</f>
      </c>
      <c s="20">
        <f>C32+D32</f>
      </c>
    </row>
    <row r="33" spans="1:5" ht="12.75" customHeight="1">
      <c r="A33" s="19" t="s">
        <v>1159</v>
      </c>
      <c s="19" t="s">
        <v>1160</v>
      </c>
      <c s="20">
        <f>'etapa III._SO 301'!I3</f>
      </c>
      <c s="20">
        <f>'etapa III._SO 301'!O2</f>
      </c>
      <c s="20">
        <f>C33+D33</f>
      </c>
    </row>
    <row r="34" spans="1:5" ht="12.75" customHeight="1">
      <c r="A34" s="19" t="s">
        <v>660</v>
      </c>
      <c s="19" t="s">
        <v>661</v>
      </c>
      <c s="20">
        <f>'etapa III._SO 401'!I3</f>
      </c>
      <c s="20">
        <f>'etapa III._SO 401'!O2</f>
      </c>
      <c s="20">
        <f>C34+D34</f>
      </c>
    </row>
    <row r="35" spans="1:5" ht="12.75" customHeight="1">
      <c r="A35" s="19" t="s">
        <v>667</v>
      </c>
      <c s="19" t="s">
        <v>1169</v>
      </c>
      <c s="20">
        <f>'etapa III._SO 402'!I3</f>
      </c>
      <c s="20">
        <f>'etapa III._SO 402'!O2</f>
      </c>
      <c s="20">
        <f>C35+D35</f>
      </c>
    </row>
    <row r="36" spans="1:5" ht="12.75" customHeight="1">
      <c r="A36" s="19" t="s">
        <v>1196</v>
      </c>
      <c s="19" t="s">
        <v>1197</v>
      </c>
      <c s="20">
        <f>'etapa III._SO 403'!I3</f>
      </c>
      <c s="20">
        <f>'etapa III._SO 403'!O2</f>
      </c>
      <c s="20">
        <f>C36+D36</f>
      </c>
    </row>
    <row r="37" spans="1:5" ht="12.75" customHeight="1">
      <c r="A37" s="19" t="s">
        <v>735</v>
      </c>
      <c s="19" t="s">
        <v>1198</v>
      </c>
      <c s="20">
        <f>'etapa III._SO 421.1'!I3</f>
      </c>
      <c s="20">
        <f>'etapa III._SO 421.1'!O2</f>
      </c>
      <c s="20">
        <f>C37+D37</f>
      </c>
    </row>
    <row r="38" spans="1:5" ht="12.75" customHeight="1">
      <c r="A38" s="19" t="s">
        <v>842</v>
      </c>
      <c s="19" t="s">
        <v>1222</v>
      </c>
      <c s="20">
        <f>'etapa III._SO 421.2'!I3</f>
      </c>
      <c s="20">
        <f>'etapa III._SO 421.2'!O2</f>
      </c>
      <c s="20">
        <f>C38+D38</f>
      </c>
    </row>
    <row r="39" spans="1:5" ht="12.75" customHeight="1">
      <c r="A39" s="19" t="s">
        <v>865</v>
      </c>
      <c s="19" t="s">
        <v>866</v>
      </c>
      <c s="20">
        <f>'etapa III._SO 701'!I3</f>
      </c>
      <c s="20">
        <f>'etapa III._SO 701'!O2</f>
      </c>
      <c s="20">
        <f>C39+D39</f>
      </c>
    </row>
    <row r="40" spans="1:5" ht="12.75" customHeight="1">
      <c r="A40" s="19" t="s">
        <v>884</v>
      </c>
      <c s="19" t="s">
        <v>885</v>
      </c>
      <c s="20">
        <f>'etapa III._SO 801.1'!I3</f>
      </c>
      <c s="20">
        <f>'etapa III._SO 801.1'!O2</f>
      </c>
      <c s="20">
        <f>C40+D40</f>
      </c>
    </row>
    <row r="41" spans="1:5" ht="12.75" customHeight="1">
      <c r="A41" s="19" t="s">
        <v>948</v>
      </c>
      <c s="19" t="s">
        <v>949</v>
      </c>
      <c s="20">
        <f>'etapa III._SO 801.2'!I3</f>
      </c>
      <c s="20">
        <f>'etapa III._SO 801.2'!O2</f>
      </c>
      <c s="20">
        <f>C41+D41</f>
      </c>
    </row>
    <row r="42" spans="1:5" ht="12.75" customHeight="1">
      <c r="A42" s="19" t="s">
        <v>993</v>
      </c>
      <c s="19" t="s">
        <v>994</v>
      </c>
      <c s="20">
        <f>'etapa III._SO 901'!I3</f>
      </c>
      <c s="20">
        <f>'etapa III._SO 901'!O2</f>
      </c>
      <c s="20">
        <f>C42+D42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5955.432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02">
      <c r="A12" s="37" t="s">
        <v>55</v>
      </c>
      <c r="E12" s="38" t="s">
        <v>96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67.5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103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105</v>
      </c>
      <c s="24" t="s">
        <v>56</v>
      </c>
      <c s="30" t="s">
        <v>106</v>
      </c>
      <c s="31" t="s">
        <v>101</v>
      </c>
      <c s="32">
        <v>1.3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25.5">
      <c r="A21" s="37" t="s">
        <v>55</v>
      </c>
      <c r="E21" s="38" t="s">
        <v>107</v>
      </c>
    </row>
    <row r="22" spans="1:5" ht="102">
      <c r="A22" t="s">
        <v>57</v>
      </c>
      <c r="E22" s="36" t="s">
        <v>108</v>
      </c>
    </row>
    <row r="23" spans="1:16" ht="12.75">
      <c r="A23" s="24" t="s">
        <v>48</v>
      </c>
      <c s="29" t="s">
        <v>36</v>
      </c>
      <c s="29" t="s">
        <v>109</v>
      </c>
      <c s="24" t="s">
        <v>56</v>
      </c>
      <c s="30" t="s">
        <v>110</v>
      </c>
      <c s="31" t="s">
        <v>101</v>
      </c>
      <c s="32">
        <v>93.84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25.5">
      <c r="A25" s="37" t="s">
        <v>55</v>
      </c>
      <c r="E25" s="38" t="s">
        <v>111</v>
      </c>
    </row>
    <row r="26" spans="1:5" ht="102">
      <c r="A26" t="s">
        <v>57</v>
      </c>
      <c r="E26" s="36" t="s">
        <v>108</v>
      </c>
    </row>
    <row r="27" spans="1:16" ht="25.5">
      <c r="A27" s="24" t="s">
        <v>48</v>
      </c>
      <c s="29" t="s">
        <v>38</v>
      </c>
      <c s="29" t="s">
        <v>112</v>
      </c>
      <c s="24" t="s">
        <v>56</v>
      </c>
      <c s="30" t="s">
        <v>113</v>
      </c>
      <c s="31" t="s">
        <v>101</v>
      </c>
      <c s="32">
        <v>738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76.5">
      <c r="A29" s="37" t="s">
        <v>55</v>
      </c>
      <c r="E29" s="38" t="s">
        <v>114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115</v>
      </c>
      <c s="24" t="s">
        <v>56</v>
      </c>
      <c s="30" t="s">
        <v>116</v>
      </c>
      <c s="31" t="s">
        <v>101</v>
      </c>
      <c s="32">
        <v>1066.16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102">
      <c r="A33" s="37" t="s">
        <v>55</v>
      </c>
      <c r="E33" s="38" t="s">
        <v>117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845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122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699.8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76.5">
      <c r="A41" s="37" t="s">
        <v>55</v>
      </c>
      <c r="E41" s="38" t="s">
        <v>125</v>
      </c>
    </row>
    <row r="42" spans="1:5" ht="89.25">
      <c r="A42" t="s">
        <v>57</v>
      </c>
      <c r="E42" s="36" t="s">
        <v>104</v>
      </c>
    </row>
    <row r="43" spans="1:16" ht="12.75">
      <c r="A43" s="24" t="s">
        <v>48</v>
      </c>
      <c s="29" t="s">
        <v>43</v>
      </c>
      <c s="29" t="s">
        <v>126</v>
      </c>
      <c s="24" t="s">
        <v>56</v>
      </c>
      <c s="30" t="s">
        <v>127</v>
      </c>
      <c s="31" t="s">
        <v>101</v>
      </c>
      <c s="32">
        <v>9.75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128</v>
      </c>
    </row>
    <row r="45" spans="1:5" ht="25.5">
      <c r="A45" s="37" t="s">
        <v>55</v>
      </c>
      <c r="E45" s="38" t="s">
        <v>129</v>
      </c>
    </row>
    <row r="46" spans="1:5" ht="63.75">
      <c r="A46" t="s">
        <v>57</v>
      </c>
      <c r="E46" s="36" t="s">
        <v>130</v>
      </c>
    </row>
    <row r="47" spans="1:18" ht="12.75" customHeight="1">
      <c r="A47" s="6" t="s">
        <v>46</v>
      </c>
      <c s="6"/>
      <c s="41" t="s">
        <v>43</v>
      </c>
      <c s="6"/>
      <c s="27" t="s">
        <v>131</v>
      </c>
      <c s="6"/>
      <c s="6"/>
      <c s="6"/>
      <c s="42">
        <f>0+Q47</f>
      </c>
      <c r="O47">
        <f>0+R47</f>
      </c>
      <c r="Q47">
        <f>0+I48+I52+I56</f>
      </c>
      <c>
        <f>0+O48+O52+O56</f>
      </c>
    </row>
    <row r="48" spans="1:16" ht="12.75">
      <c r="A48" s="24" t="s">
        <v>48</v>
      </c>
      <c s="29" t="s">
        <v>45</v>
      </c>
      <c s="29" t="s">
        <v>132</v>
      </c>
      <c s="24" t="s">
        <v>56</v>
      </c>
      <c s="30" t="s">
        <v>133</v>
      </c>
      <c s="31" t="s">
        <v>120</v>
      </c>
      <c s="32">
        <v>65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25.5">
      <c r="A49" s="35" t="s">
        <v>53</v>
      </c>
      <c r="E49" s="36" t="s">
        <v>134</v>
      </c>
    </row>
    <row r="50" spans="1:5" ht="25.5">
      <c r="A50" s="37" t="s">
        <v>55</v>
      </c>
      <c r="E50" s="38" t="s">
        <v>135</v>
      </c>
    </row>
    <row r="51" spans="1:5" ht="63.75">
      <c r="A51" t="s">
        <v>57</v>
      </c>
      <c r="E51" s="36" t="s">
        <v>136</v>
      </c>
    </row>
    <row r="52" spans="1:16" ht="12.75">
      <c r="A52" s="24" t="s">
        <v>48</v>
      </c>
      <c s="29" t="s">
        <v>86</v>
      </c>
      <c s="29" t="s">
        <v>137</v>
      </c>
      <c s="24" t="s">
        <v>56</v>
      </c>
      <c s="30" t="s">
        <v>138</v>
      </c>
      <c s="31" t="s">
        <v>120</v>
      </c>
      <c s="32">
        <v>49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134</v>
      </c>
    </row>
    <row r="54" spans="1:5" ht="102">
      <c r="A54" s="37" t="s">
        <v>55</v>
      </c>
      <c r="E54" s="38" t="s">
        <v>139</v>
      </c>
    </row>
    <row r="55" spans="1:5" ht="63.75">
      <c r="A55" t="s">
        <v>57</v>
      </c>
      <c r="E55" s="36" t="s">
        <v>136</v>
      </c>
    </row>
    <row r="56" spans="1:16" ht="12.75">
      <c r="A56" s="24" t="s">
        <v>48</v>
      </c>
      <c s="29" t="s">
        <v>140</v>
      </c>
      <c s="29" t="s">
        <v>141</v>
      </c>
      <c s="24" t="s">
        <v>56</v>
      </c>
      <c s="30" t="s">
        <v>142</v>
      </c>
      <c s="31" t="s">
        <v>101</v>
      </c>
      <c s="32">
        <v>27.5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25.5">
      <c r="A57" s="35" t="s">
        <v>53</v>
      </c>
      <c r="E57" s="36" t="s">
        <v>102</v>
      </c>
    </row>
    <row r="58" spans="1:5" ht="38.25">
      <c r="A58" s="37" t="s">
        <v>55</v>
      </c>
      <c r="E58" s="38" t="s">
        <v>143</v>
      </c>
    </row>
    <row r="59" spans="1:5" ht="114.75">
      <c r="A59" t="s">
        <v>57</v>
      </c>
      <c r="E59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0+O9+O22+O71+O100+O109+O138+O235+O256+O281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145</v>
      </c>
      <c s="39">
        <f>0+I9+I22+I71+I100+I109+I138+I235+I256+I281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145</v>
      </c>
      <c s="6"/>
      <c s="18" t="s">
        <v>146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1860.41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76.5">
      <c r="A12" s="37" t="s">
        <v>55</v>
      </c>
      <c r="E12" s="38" t="s">
        <v>147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2918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149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76.5">
      <c r="A19" s="35" t="s">
        <v>53</v>
      </c>
      <c r="E19" s="36" t="s">
        <v>152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986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156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726.55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102">
      <c r="A29" s="37" t="s">
        <v>55</v>
      </c>
      <c r="E29" s="38" t="s">
        <v>161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1459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102">
      <c r="A33" s="37" t="s">
        <v>55</v>
      </c>
      <c r="E33" s="38" t="s">
        <v>164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4.5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167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77.625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171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118.8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175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922.975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179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1459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182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152.561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40.25">
      <c r="A57" s="37" t="s">
        <v>55</v>
      </c>
      <c r="E57" s="38" t="s">
        <v>186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7008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216.75">
      <c r="A61" s="37" t="s">
        <v>55</v>
      </c>
      <c r="E61" s="38" t="s">
        <v>192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4.5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198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30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203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3203.2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210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770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216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2078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102">
      <c r="A82" s="37" t="s">
        <v>55</v>
      </c>
      <c r="E82" s="38" t="s">
        <v>222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225</v>
      </c>
      <c s="24" t="s">
        <v>56</v>
      </c>
      <c s="30" t="s">
        <v>226</v>
      </c>
      <c s="31" t="s">
        <v>101</v>
      </c>
      <c s="32">
        <v>24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12.75">
      <c r="A85" s="35" t="s">
        <v>53</v>
      </c>
      <c r="E85" s="36" t="s">
        <v>227</v>
      </c>
    </row>
    <row r="86" spans="1:5" ht="12.75">
      <c r="A86" s="37" t="s">
        <v>55</v>
      </c>
      <c r="E86" s="38" t="s">
        <v>228</v>
      </c>
    </row>
    <row r="87" spans="1:5" ht="395.25">
      <c r="A87" t="s">
        <v>57</v>
      </c>
      <c r="E87" s="36" t="s">
        <v>229</v>
      </c>
    </row>
    <row r="88" spans="1:16" ht="12.75">
      <c r="A88" s="24" t="s">
        <v>48</v>
      </c>
      <c s="29" t="s">
        <v>230</v>
      </c>
      <c s="29" t="s">
        <v>231</v>
      </c>
      <c s="24" t="s">
        <v>56</v>
      </c>
      <c s="30" t="s">
        <v>232</v>
      </c>
      <c s="31" t="s">
        <v>94</v>
      </c>
      <c s="32">
        <v>0.264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233</v>
      </c>
    </row>
    <row r="90" spans="1:5" ht="25.5">
      <c r="A90" s="37" t="s">
        <v>55</v>
      </c>
      <c r="E90" s="38" t="s">
        <v>234</v>
      </c>
    </row>
    <row r="91" spans="1:5" ht="306">
      <c r="A91" t="s">
        <v>57</v>
      </c>
      <c r="E91" s="36" t="s">
        <v>235</v>
      </c>
    </row>
    <row r="92" spans="1:16" ht="12.75">
      <c r="A92" s="24" t="s">
        <v>48</v>
      </c>
      <c s="29" t="s">
        <v>236</v>
      </c>
      <c s="29" t="s">
        <v>237</v>
      </c>
      <c s="24" t="s">
        <v>56</v>
      </c>
      <c s="30" t="s">
        <v>238</v>
      </c>
      <c s="31" t="s">
        <v>191</v>
      </c>
      <c s="32">
        <v>5402.8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239</v>
      </c>
    </row>
    <row r="94" spans="1:5" ht="12.75">
      <c r="A94" s="37" t="s">
        <v>55</v>
      </c>
      <c r="E94" s="38" t="s">
        <v>240</v>
      </c>
    </row>
    <row r="95" spans="1:5" ht="153">
      <c r="A95" t="s">
        <v>57</v>
      </c>
      <c r="E95" s="36" t="s">
        <v>241</v>
      </c>
    </row>
    <row r="96" spans="1:16" ht="12.75">
      <c r="A96" s="24" t="s">
        <v>48</v>
      </c>
      <c s="29" t="s">
        <v>242</v>
      </c>
      <c s="29" t="s">
        <v>243</v>
      </c>
      <c s="24" t="s">
        <v>56</v>
      </c>
      <c s="30" t="s">
        <v>244</v>
      </c>
      <c s="31" t="s">
        <v>191</v>
      </c>
      <c s="32">
        <v>5402.8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245</v>
      </c>
    </row>
    <row r="98" spans="1:5" ht="12.75">
      <c r="A98" s="37" t="s">
        <v>55</v>
      </c>
      <c r="E98" s="38" t="s">
        <v>240</v>
      </c>
    </row>
    <row r="99" spans="1:5" ht="153">
      <c r="A99" t="s">
        <v>57</v>
      </c>
      <c r="E99" s="36" t="s">
        <v>246</v>
      </c>
    </row>
    <row r="100" spans="1:18" ht="12.75" customHeight="1">
      <c r="A100" s="6" t="s">
        <v>46</v>
      </c>
      <c s="6"/>
      <c s="41" t="s">
        <v>25</v>
      </c>
      <c s="6"/>
      <c s="27" t="s">
        <v>247</v>
      </c>
      <c s="6"/>
      <c s="6"/>
      <c s="6"/>
      <c s="42">
        <f>0+Q100</f>
      </c>
      <c r="O100">
        <f>0+R100</f>
      </c>
      <c r="Q100">
        <f>0+I101+I105</f>
      </c>
      <c>
        <f>0+O101+O105</f>
      </c>
    </row>
    <row r="101" spans="1:16" ht="12.75">
      <c r="A101" s="24" t="s">
        <v>48</v>
      </c>
      <c s="29" t="s">
        <v>248</v>
      </c>
      <c s="29" t="s">
        <v>249</v>
      </c>
      <c s="24" t="s">
        <v>56</v>
      </c>
      <c s="30" t="s">
        <v>250</v>
      </c>
      <c s="31" t="s">
        <v>101</v>
      </c>
      <c s="32">
        <v>14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251</v>
      </c>
    </row>
    <row r="104" spans="1:5" ht="89.25">
      <c r="A104" t="s">
        <v>57</v>
      </c>
      <c r="E104" s="36" t="s">
        <v>252</v>
      </c>
    </row>
    <row r="105" spans="1:16" ht="12.75">
      <c r="A105" s="24" t="s">
        <v>48</v>
      </c>
      <c s="29" t="s">
        <v>253</v>
      </c>
      <c s="29" t="s">
        <v>254</v>
      </c>
      <c s="24" t="s">
        <v>56</v>
      </c>
      <c s="30" t="s">
        <v>255</v>
      </c>
      <c s="31" t="s">
        <v>101</v>
      </c>
      <c s="32">
        <v>2.4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25.5">
      <c r="A106" s="35" t="s">
        <v>53</v>
      </c>
      <c r="E106" s="36" t="s">
        <v>256</v>
      </c>
    </row>
    <row r="107" spans="1:5" ht="12.75">
      <c r="A107" s="37" t="s">
        <v>55</v>
      </c>
      <c r="E107" s="38" t="s">
        <v>257</v>
      </c>
    </row>
    <row r="108" spans="1:5" ht="76.5">
      <c r="A108" t="s">
        <v>57</v>
      </c>
      <c r="E108" s="36" t="s">
        <v>258</v>
      </c>
    </row>
    <row r="109" spans="1:18" ht="12.75" customHeight="1">
      <c r="A109" s="6" t="s">
        <v>46</v>
      </c>
      <c s="6"/>
      <c s="41" t="s">
        <v>36</v>
      </c>
      <c s="6"/>
      <c s="27" t="s">
        <v>259</v>
      </c>
      <c s="6"/>
      <c s="6"/>
      <c s="6"/>
      <c s="42">
        <f>0+Q109</f>
      </c>
      <c r="O109">
        <f>0+R109</f>
      </c>
      <c r="Q109">
        <f>0+I110+I114+I118+I122+I126+I130+I134</f>
      </c>
      <c>
        <f>0+O110+O114+O118+O122+O126+O130+O134</f>
      </c>
    </row>
    <row r="110" spans="1:16" ht="12.75">
      <c r="A110" s="24" t="s">
        <v>48</v>
      </c>
      <c s="29" t="s">
        <v>260</v>
      </c>
      <c s="29" t="s">
        <v>261</v>
      </c>
      <c s="24" t="s">
        <v>56</v>
      </c>
      <c s="30" t="s">
        <v>262</v>
      </c>
      <c s="31" t="s">
        <v>101</v>
      </c>
      <c s="32">
        <v>2.4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38.25">
      <c r="A111" s="35" t="s">
        <v>53</v>
      </c>
      <c r="E111" s="36" t="s">
        <v>263</v>
      </c>
    </row>
    <row r="112" spans="1:5" ht="12.75">
      <c r="A112" s="37" t="s">
        <v>55</v>
      </c>
      <c r="E112" s="38" t="s">
        <v>264</v>
      </c>
    </row>
    <row r="113" spans="1:5" ht="76.5">
      <c r="A113" t="s">
        <v>57</v>
      </c>
      <c r="E113" s="36" t="s">
        <v>265</v>
      </c>
    </row>
    <row r="114" spans="1:16" ht="12.75">
      <c r="A114" s="24" t="s">
        <v>48</v>
      </c>
      <c s="29" t="s">
        <v>266</v>
      </c>
      <c s="29" t="s">
        <v>267</v>
      </c>
      <c s="24" t="s">
        <v>56</v>
      </c>
      <c s="30" t="s">
        <v>268</v>
      </c>
      <c s="31" t="s">
        <v>101</v>
      </c>
      <c s="32">
        <v>3.5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269</v>
      </c>
    </row>
    <row r="116" spans="1:5" ht="12.75">
      <c r="A116" s="37" t="s">
        <v>55</v>
      </c>
      <c r="E116" s="38" t="s">
        <v>270</v>
      </c>
    </row>
    <row r="117" spans="1:5" ht="395.25">
      <c r="A117" t="s">
        <v>57</v>
      </c>
      <c r="E117" s="36" t="s">
        <v>229</v>
      </c>
    </row>
    <row r="118" spans="1:16" ht="12.75">
      <c r="A118" s="24" t="s">
        <v>48</v>
      </c>
      <c s="29" t="s">
        <v>271</v>
      </c>
      <c s="29" t="s">
        <v>272</v>
      </c>
      <c s="24" t="s">
        <v>56</v>
      </c>
      <c s="30" t="s">
        <v>273</v>
      </c>
      <c s="31" t="s">
        <v>101</v>
      </c>
      <c s="32">
        <v>1.05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274</v>
      </c>
    </row>
    <row r="121" spans="1:5" ht="395.25">
      <c r="A121" t="s">
        <v>57</v>
      </c>
      <c r="E121" s="36" t="s">
        <v>229</v>
      </c>
    </row>
    <row r="122" spans="1:16" ht="12.75">
      <c r="A122" s="24" t="s">
        <v>48</v>
      </c>
      <c s="29" t="s">
        <v>275</v>
      </c>
      <c s="29" t="s">
        <v>276</v>
      </c>
      <c s="24" t="s">
        <v>56</v>
      </c>
      <c s="30" t="s">
        <v>277</v>
      </c>
      <c s="31" t="s">
        <v>101</v>
      </c>
      <c s="32">
        <v>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278</v>
      </c>
    </row>
    <row r="124" spans="1:5" ht="12.75">
      <c r="A124" s="37" t="s">
        <v>55</v>
      </c>
      <c r="E124" s="38" t="s">
        <v>279</v>
      </c>
    </row>
    <row r="125" spans="1:5" ht="395.25">
      <c r="A125" t="s">
        <v>57</v>
      </c>
      <c r="E125" s="36" t="s">
        <v>229</v>
      </c>
    </row>
    <row r="126" spans="1:16" ht="12.75">
      <c r="A126" s="24" t="s">
        <v>48</v>
      </c>
      <c s="29" t="s">
        <v>280</v>
      </c>
      <c s="29" t="s">
        <v>281</v>
      </c>
      <c s="24" t="s">
        <v>56</v>
      </c>
      <c s="30" t="s">
        <v>282</v>
      </c>
      <c s="31" t="s">
        <v>94</v>
      </c>
      <c s="32">
        <v>7.061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283</v>
      </c>
    </row>
    <row r="128" spans="1:5" ht="25.5">
      <c r="A128" s="37" t="s">
        <v>55</v>
      </c>
      <c r="E128" s="38" t="s">
        <v>284</v>
      </c>
    </row>
    <row r="129" spans="1:5" ht="293.25">
      <c r="A129" t="s">
        <v>57</v>
      </c>
      <c r="E129" s="36" t="s">
        <v>285</v>
      </c>
    </row>
    <row r="130" spans="1:16" ht="12.75">
      <c r="A130" s="24" t="s">
        <v>48</v>
      </c>
      <c s="29" t="s">
        <v>286</v>
      </c>
      <c s="29" t="s">
        <v>287</v>
      </c>
      <c s="24" t="s">
        <v>56</v>
      </c>
      <c s="30" t="s">
        <v>288</v>
      </c>
      <c s="31" t="s">
        <v>101</v>
      </c>
      <c s="32">
        <v>27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289</v>
      </c>
    </row>
    <row r="132" spans="1:5" ht="38.25">
      <c r="A132" s="37" t="s">
        <v>55</v>
      </c>
      <c r="E132" s="38" t="s">
        <v>290</v>
      </c>
    </row>
    <row r="133" spans="1:5" ht="76.5">
      <c r="A133" t="s">
        <v>57</v>
      </c>
      <c r="E133" s="36" t="s">
        <v>223</v>
      </c>
    </row>
    <row r="134" spans="1:16" ht="12.75">
      <c r="A134" s="24" t="s">
        <v>48</v>
      </c>
      <c s="29" t="s">
        <v>291</v>
      </c>
      <c s="29" t="s">
        <v>292</v>
      </c>
      <c s="24" t="s">
        <v>56</v>
      </c>
      <c s="30" t="s">
        <v>293</v>
      </c>
      <c s="31" t="s">
        <v>101</v>
      </c>
      <c s="32">
        <v>97.68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56</v>
      </c>
    </row>
    <row r="136" spans="1:5" ht="25.5">
      <c r="A136" s="37" t="s">
        <v>55</v>
      </c>
      <c r="E136" s="38" t="s">
        <v>294</v>
      </c>
    </row>
    <row r="137" spans="1:5" ht="63.75">
      <c r="A137" t="s">
        <v>57</v>
      </c>
      <c r="E137" s="36" t="s">
        <v>295</v>
      </c>
    </row>
    <row r="138" spans="1:18" ht="12.75" customHeight="1">
      <c r="A138" s="6" t="s">
        <v>46</v>
      </c>
      <c s="6"/>
      <c s="41" t="s">
        <v>38</v>
      </c>
      <c s="6"/>
      <c s="27" t="s">
        <v>296</v>
      </c>
      <c s="6"/>
      <c s="6"/>
      <c s="6"/>
      <c s="42">
        <f>0+Q138</f>
      </c>
      <c r="O138">
        <f>0+R138</f>
      </c>
      <c r="Q138">
        <f>0+I139+I143+I147+I151+I155+I159+I163+I167+I171+I175+I179+I183+I187+I191+I195+I199+I203+I207+I211+I215+I219+I223+I227+I231</f>
      </c>
      <c>
        <f>0+O139+O143+O147+O151+O155+O159+O163+O167+O171+O175+O179+O183+O187+O191+O195+O199+O203+O207+O211+O215+O219+O223+O227+O231</f>
      </c>
    </row>
    <row r="139" spans="1:16" ht="12.75">
      <c r="A139" s="24" t="s">
        <v>48</v>
      </c>
      <c s="29" t="s">
        <v>297</v>
      </c>
      <c s="29" t="s">
        <v>298</v>
      </c>
      <c s="24" t="s">
        <v>56</v>
      </c>
      <c s="30" t="s">
        <v>299</v>
      </c>
      <c s="31" t="s">
        <v>191</v>
      </c>
      <c s="32">
        <v>343.75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25.5">
      <c r="A140" s="35" t="s">
        <v>53</v>
      </c>
      <c r="E140" s="36" t="s">
        <v>300</v>
      </c>
    </row>
    <row r="141" spans="1:5" ht="25.5">
      <c r="A141" s="37" t="s">
        <v>55</v>
      </c>
      <c r="E141" s="38" t="s">
        <v>301</v>
      </c>
    </row>
    <row r="142" spans="1:5" ht="127.5">
      <c r="A142" t="s">
        <v>57</v>
      </c>
      <c r="E142" s="36" t="s">
        <v>302</v>
      </c>
    </row>
    <row r="143" spans="1:16" ht="12.75">
      <c r="A143" s="24" t="s">
        <v>48</v>
      </c>
      <c s="29" t="s">
        <v>303</v>
      </c>
      <c s="29" t="s">
        <v>304</v>
      </c>
      <c s="24" t="s">
        <v>56</v>
      </c>
      <c s="30" t="s">
        <v>305</v>
      </c>
      <c s="31" t="s">
        <v>191</v>
      </c>
      <c s="32">
        <v>3786.95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306</v>
      </c>
    </row>
    <row r="145" spans="1:5" ht="114.75">
      <c r="A145" s="37" t="s">
        <v>55</v>
      </c>
      <c r="E145" s="38" t="s">
        <v>307</v>
      </c>
    </row>
    <row r="146" spans="1:5" ht="76.5">
      <c r="A146" t="s">
        <v>57</v>
      </c>
      <c r="E146" s="36" t="s">
        <v>308</v>
      </c>
    </row>
    <row r="147" spans="1:16" ht="12.75">
      <c r="A147" s="24" t="s">
        <v>48</v>
      </c>
      <c s="29" t="s">
        <v>309</v>
      </c>
      <c s="29" t="s">
        <v>310</v>
      </c>
      <c s="24" t="s">
        <v>50</v>
      </c>
      <c s="30" t="s">
        <v>311</v>
      </c>
      <c s="31" t="s">
        <v>191</v>
      </c>
      <c s="32">
        <v>2396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306</v>
      </c>
    </row>
    <row r="149" spans="1:5" ht="127.5">
      <c r="A149" s="37" t="s">
        <v>55</v>
      </c>
      <c r="E149" s="38" t="s">
        <v>312</v>
      </c>
    </row>
    <row r="150" spans="1:5" ht="76.5">
      <c r="A150" t="s">
        <v>57</v>
      </c>
      <c r="E150" s="36" t="s">
        <v>308</v>
      </c>
    </row>
    <row r="151" spans="1:16" ht="12.75">
      <c r="A151" s="24" t="s">
        <v>48</v>
      </c>
      <c s="29" t="s">
        <v>313</v>
      </c>
      <c s="29" t="s">
        <v>310</v>
      </c>
      <c s="24" t="s">
        <v>59</v>
      </c>
      <c s="30" t="s">
        <v>311</v>
      </c>
      <c s="31" t="s">
        <v>191</v>
      </c>
      <c s="32">
        <v>4487.5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306</v>
      </c>
    </row>
    <row r="153" spans="1:5" ht="127.5">
      <c r="A153" s="37" t="s">
        <v>55</v>
      </c>
      <c r="E153" s="38" t="s">
        <v>314</v>
      </c>
    </row>
    <row r="154" spans="1:5" ht="76.5">
      <c r="A154" t="s">
        <v>57</v>
      </c>
      <c r="E154" s="36" t="s">
        <v>308</v>
      </c>
    </row>
    <row r="155" spans="1:16" ht="12.75">
      <c r="A155" s="24" t="s">
        <v>48</v>
      </c>
      <c s="29" t="s">
        <v>315</v>
      </c>
      <c s="29" t="s">
        <v>316</v>
      </c>
      <c s="24" t="s">
        <v>56</v>
      </c>
      <c s="30" t="s">
        <v>317</v>
      </c>
      <c s="31" t="s">
        <v>191</v>
      </c>
      <c s="32">
        <v>235.75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318</v>
      </c>
    </row>
    <row r="157" spans="1:5" ht="25.5">
      <c r="A157" s="37" t="s">
        <v>55</v>
      </c>
      <c r="E157" s="38" t="s">
        <v>319</v>
      </c>
    </row>
    <row r="158" spans="1:5" ht="76.5">
      <c r="A158" t="s">
        <v>57</v>
      </c>
      <c r="E158" s="36" t="s">
        <v>308</v>
      </c>
    </row>
    <row r="159" spans="1:16" ht="12.75">
      <c r="A159" s="24" t="s">
        <v>48</v>
      </c>
      <c s="29" t="s">
        <v>320</v>
      </c>
      <c s="29" t="s">
        <v>321</v>
      </c>
      <c s="24" t="s">
        <v>56</v>
      </c>
      <c s="30" t="s">
        <v>322</v>
      </c>
      <c s="31" t="s">
        <v>191</v>
      </c>
      <c s="32">
        <v>3786.95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56</v>
      </c>
    </row>
    <row r="161" spans="1:5" ht="76.5">
      <c r="A161" s="37" t="s">
        <v>55</v>
      </c>
      <c r="E161" s="38" t="s">
        <v>323</v>
      </c>
    </row>
    <row r="162" spans="1:5" ht="89.25">
      <c r="A162" t="s">
        <v>57</v>
      </c>
      <c r="E162" s="36" t="s">
        <v>324</v>
      </c>
    </row>
    <row r="163" spans="1:16" ht="12.75">
      <c r="A163" s="24" t="s">
        <v>48</v>
      </c>
      <c s="29" t="s">
        <v>325</v>
      </c>
      <c s="29" t="s">
        <v>326</v>
      </c>
      <c s="24" t="s">
        <v>56</v>
      </c>
      <c s="30" t="s">
        <v>327</v>
      </c>
      <c s="31" t="s">
        <v>191</v>
      </c>
      <c s="32">
        <v>210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328</v>
      </c>
    </row>
    <row r="165" spans="1:5" ht="25.5">
      <c r="A165" s="37" t="s">
        <v>55</v>
      </c>
      <c r="E165" s="38" t="s">
        <v>329</v>
      </c>
    </row>
    <row r="166" spans="1:5" ht="89.25">
      <c r="A166" t="s">
        <v>57</v>
      </c>
      <c r="E166" s="36" t="s">
        <v>324</v>
      </c>
    </row>
    <row r="167" spans="1:16" ht="12.75">
      <c r="A167" s="24" t="s">
        <v>48</v>
      </c>
      <c s="29" t="s">
        <v>330</v>
      </c>
      <c s="29" t="s">
        <v>331</v>
      </c>
      <c s="24" t="s">
        <v>56</v>
      </c>
      <c s="30" t="s">
        <v>332</v>
      </c>
      <c s="31" t="s">
        <v>191</v>
      </c>
      <c s="32">
        <v>6746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328</v>
      </c>
    </row>
    <row r="169" spans="1:5" ht="63.75">
      <c r="A169" s="37" t="s">
        <v>55</v>
      </c>
      <c r="E169" s="38" t="s">
        <v>333</v>
      </c>
    </row>
    <row r="170" spans="1:5" ht="89.25">
      <c r="A170" t="s">
        <v>57</v>
      </c>
      <c r="E170" s="36" t="s">
        <v>324</v>
      </c>
    </row>
    <row r="171" spans="1:16" ht="12.75">
      <c r="A171" s="24" t="s">
        <v>48</v>
      </c>
      <c s="29" t="s">
        <v>334</v>
      </c>
      <c s="29" t="s">
        <v>335</v>
      </c>
      <c s="24" t="s">
        <v>56</v>
      </c>
      <c s="30" t="s">
        <v>336</v>
      </c>
      <c s="31" t="s">
        <v>191</v>
      </c>
      <c s="32">
        <v>210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337</v>
      </c>
    </row>
    <row r="173" spans="1:5" ht="76.5">
      <c r="A173" s="37" t="s">
        <v>55</v>
      </c>
      <c r="E173" s="38" t="s">
        <v>338</v>
      </c>
    </row>
    <row r="174" spans="1:5" ht="165.75">
      <c r="A174" t="s">
        <v>57</v>
      </c>
      <c r="E174" s="36" t="s">
        <v>339</v>
      </c>
    </row>
    <row r="175" spans="1:16" ht="12.75">
      <c r="A175" s="24" t="s">
        <v>48</v>
      </c>
      <c s="29" t="s">
        <v>340</v>
      </c>
      <c s="29" t="s">
        <v>341</v>
      </c>
      <c s="24" t="s">
        <v>56</v>
      </c>
      <c s="30" t="s">
        <v>342</v>
      </c>
      <c s="31" t="s">
        <v>191</v>
      </c>
      <c s="32">
        <v>3083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337</v>
      </c>
    </row>
    <row r="177" spans="1:5" ht="63.75">
      <c r="A177" s="37" t="s">
        <v>55</v>
      </c>
      <c r="E177" s="38" t="s">
        <v>343</v>
      </c>
    </row>
    <row r="178" spans="1:5" ht="165.75">
      <c r="A178" t="s">
        <v>57</v>
      </c>
      <c r="E178" s="36" t="s">
        <v>339</v>
      </c>
    </row>
    <row r="179" spans="1:16" ht="12.75">
      <c r="A179" s="24" t="s">
        <v>48</v>
      </c>
      <c s="29" t="s">
        <v>344</v>
      </c>
      <c s="29" t="s">
        <v>345</v>
      </c>
      <c s="24" t="s">
        <v>50</v>
      </c>
      <c s="30" t="s">
        <v>346</v>
      </c>
      <c s="31" t="s">
        <v>191</v>
      </c>
      <c s="32">
        <v>3083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347</v>
      </c>
    </row>
    <row r="181" spans="1:5" ht="63.75">
      <c r="A181" s="37" t="s">
        <v>55</v>
      </c>
      <c r="E181" s="38" t="s">
        <v>343</v>
      </c>
    </row>
    <row r="182" spans="1:5" ht="165.75">
      <c r="A182" t="s">
        <v>57</v>
      </c>
      <c r="E182" s="36" t="s">
        <v>339</v>
      </c>
    </row>
    <row r="183" spans="1:16" ht="12.75">
      <c r="A183" s="24" t="s">
        <v>48</v>
      </c>
      <c s="29" t="s">
        <v>348</v>
      </c>
      <c s="29" t="s">
        <v>345</v>
      </c>
      <c s="24" t="s">
        <v>59</v>
      </c>
      <c s="30" t="s">
        <v>346</v>
      </c>
      <c s="31" t="s">
        <v>191</v>
      </c>
      <c s="32">
        <v>290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12.75">
      <c r="A184" s="35" t="s">
        <v>53</v>
      </c>
      <c r="E184" s="36" t="s">
        <v>349</v>
      </c>
    </row>
    <row r="185" spans="1:5" ht="25.5">
      <c r="A185" s="37" t="s">
        <v>55</v>
      </c>
      <c r="E185" s="38" t="s">
        <v>350</v>
      </c>
    </row>
    <row r="186" spans="1:5" ht="165.75">
      <c r="A186" t="s">
        <v>57</v>
      </c>
      <c r="E186" s="36" t="s">
        <v>339</v>
      </c>
    </row>
    <row r="187" spans="1:16" ht="12.75">
      <c r="A187" s="24" t="s">
        <v>48</v>
      </c>
      <c s="29" t="s">
        <v>351</v>
      </c>
      <c s="29" t="s">
        <v>352</v>
      </c>
      <c s="24" t="s">
        <v>56</v>
      </c>
      <c s="30" t="s">
        <v>353</v>
      </c>
      <c s="31" t="s">
        <v>191</v>
      </c>
      <c s="32">
        <v>3083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12.75">
      <c r="A188" s="35" t="s">
        <v>53</v>
      </c>
      <c r="E188" s="36" t="s">
        <v>354</v>
      </c>
    </row>
    <row r="189" spans="1:5" ht="63.75">
      <c r="A189" s="37" t="s">
        <v>55</v>
      </c>
      <c r="E189" s="38" t="s">
        <v>343</v>
      </c>
    </row>
    <row r="190" spans="1:5" ht="165.75">
      <c r="A190" t="s">
        <v>57</v>
      </c>
      <c r="E190" s="36" t="s">
        <v>339</v>
      </c>
    </row>
    <row r="191" spans="1:16" ht="12.75">
      <c r="A191" s="24" t="s">
        <v>48</v>
      </c>
      <c s="29" t="s">
        <v>355</v>
      </c>
      <c s="29" t="s">
        <v>356</v>
      </c>
      <c s="24" t="s">
        <v>56</v>
      </c>
      <c s="30" t="s">
        <v>357</v>
      </c>
      <c s="31" t="s">
        <v>191</v>
      </c>
      <c s="32">
        <v>210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12.75">
      <c r="A192" s="35" t="s">
        <v>53</v>
      </c>
      <c r="E192" s="36" t="s">
        <v>354</v>
      </c>
    </row>
    <row r="193" spans="1:5" ht="76.5">
      <c r="A193" s="37" t="s">
        <v>55</v>
      </c>
      <c r="E193" s="38" t="s">
        <v>338</v>
      </c>
    </row>
    <row r="194" spans="1:5" ht="165.75">
      <c r="A194" t="s">
        <v>57</v>
      </c>
      <c r="E194" s="36" t="s">
        <v>339</v>
      </c>
    </row>
    <row r="195" spans="1:16" ht="12.75">
      <c r="A195" s="24" t="s">
        <v>48</v>
      </c>
      <c s="29" t="s">
        <v>358</v>
      </c>
      <c s="29" t="s">
        <v>359</v>
      </c>
      <c s="24" t="s">
        <v>56</v>
      </c>
      <c s="30" t="s">
        <v>360</v>
      </c>
      <c s="31" t="s">
        <v>191</v>
      </c>
      <c s="32">
        <v>290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12.75">
      <c r="A196" s="35" t="s">
        <v>53</v>
      </c>
      <c r="E196" s="36" t="s">
        <v>361</v>
      </c>
    </row>
    <row r="197" spans="1:5" ht="25.5">
      <c r="A197" s="37" t="s">
        <v>55</v>
      </c>
      <c r="E197" s="38" t="s">
        <v>350</v>
      </c>
    </row>
    <row r="198" spans="1:5" ht="165.75">
      <c r="A198" t="s">
        <v>57</v>
      </c>
      <c r="E198" s="36" t="s">
        <v>339</v>
      </c>
    </row>
    <row r="199" spans="1:16" ht="12.75">
      <c r="A199" s="24" t="s">
        <v>48</v>
      </c>
      <c s="29" t="s">
        <v>362</v>
      </c>
      <c s="29" t="s">
        <v>363</v>
      </c>
      <c s="24" t="s">
        <v>56</v>
      </c>
      <c s="30" t="s">
        <v>364</v>
      </c>
      <c s="31" t="s">
        <v>191</v>
      </c>
      <c s="32">
        <v>290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12.75">
      <c r="A200" s="35" t="s">
        <v>53</v>
      </c>
      <c r="E200" s="36" t="s">
        <v>56</v>
      </c>
    </row>
    <row r="201" spans="1:5" ht="25.5">
      <c r="A201" s="37" t="s">
        <v>55</v>
      </c>
      <c r="E201" s="38" t="s">
        <v>350</v>
      </c>
    </row>
    <row r="202" spans="1:5" ht="63.75">
      <c r="A202" t="s">
        <v>57</v>
      </c>
      <c r="E202" s="36" t="s">
        <v>365</v>
      </c>
    </row>
    <row r="203" spans="1:16" ht="12.75">
      <c r="A203" s="24" t="s">
        <v>48</v>
      </c>
      <c s="29" t="s">
        <v>366</v>
      </c>
      <c s="29" t="s">
        <v>367</v>
      </c>
      <c s="24" t="s">
        <v>56</v>
      </c>
      <c s="30" t="s">
        <v>368</v>
      </c>
      <c s="31" t="s">
        <v>191</v>
      </c>
      <c s="32">
        <v>275</v>
      </c>
      <c s="33">
        <v>0</v>
      </c>
      <c s="34">
        <f>ROUND(ROUND(H203,2)*ROUND(G203,3),2)</f>
      </c>
      <c r="O203">
        <f>(I203*21)/100</f>
      </c>
      <c t="s">
        <v>26</v>
      </c>
    </row>
    <row r="204" spans="1:5" ht="25.5">
      <c r="A204" s="35" t="s">
        <v>53</v>
      </c>
      <c r="E204" s="36" t="s">
        <v>369</v>
      </c>
    </row>
    <row r="205" spans="1:5" ht="25.5">
      <c r="A205" s="37" t="s">
        <v>55</v>
      </c>
      <c r="E205" s="38" t="s">
        <v>370</v>
      </c>
    </row>
    <row r="206" spans="1:5" ht="178.5">
      <c r="A206" t="s">
        <v>57</v>
      </c>
      <c r="E206" s="36" t="s">
        <v>371</v>
      </c>
    </row>
    <row r="207" spans="1:16" ht="12.75">
      <c r="A207" s="24" t="s">
        <v>48</v>
      </c>
      <c s="29" t="s">
        <v>372</v>
      </c>
      <c s="29" t="s">
        <v>373</v>
      </c>
      <c s="24" t="s">
        <v>50</v>
      </c>
      <c s="30" t="s">
        <v>374</v>
      </c>
      <c s="31" t="s">
        <v>191</v>
      </c>
      <c s="32">
        <v>221</v>
      </c>
      <c s="33">
        <v>0</v>
      </c>
      <c s="34">
        <f>ROUND(ROUND(H207,2)*ROUND(G207,3),2)</f>
      </c>
      <c r="O207">
        <f>(I207*21)/100</f>
      </c>
      <c t="s">
        <v>26</v>
      </c>
    </row>
    <row r="208" spans="1:5" ht="25.5">
      <c r="A208" s="35" t="s">
        <v>53</v>
      </c>
      <c r="E208" s="36" t="s">
        <v>375</v>
      </c>
    </row>
    <row r="209" spans="1:5" ht="25.5">
      <c r="A209" s="37" t="s">
        <v>55</v>
      </c>
      <c r="E209" s="38" t="s">
        <v>376</v>
      </c>
    </row>
    <row r="210" spans="1:5" ht="178.5">
      <c r="A210" t="s">
        <v>57</v>
      </c>
      <c r="E210" s="36" t="s">
        <v>371</v>
      </c>
    </row>
    <row r="211" spans="1:16" ht="12.75">
      <c r="A211" s="24" t="s">
        <v>48</v>
      </c>
      <c s="29" t="s">
        <v>377</v>
      </c>
      <c s="29" t="s">
        <v>373</v>
      </c>
      <c s="24" t="s">
        <v>59</v>
      </c>
      <c s="30" t="s">
        <v>374</v>
      </c>
      <c s="31" t="s">
        <v>191</v>
      </c>
      <c s="32">
        <v>205</v>
      </c>
      <c s="33">
        <v>0</v>
      </c>
      <c s="34">
        <f>ROUND(ROUND(H211,2)*ROUND(G211,3),2)</f>
      </c>
      <c r="O211">
        <f>(I211*21)/100</f>
      </c>
      <c t="s">
        <v>26</v>
      </c>
    </row>
    <row r="212" spans="1:5" ht="25.5">
      <c r="A212" s="35" t="s">
        <v>53</v>
      </c>
      <c r="E212" s="36" t="s">
        <v>375</v>
      </c>
    </row>
    <row r="213" spans="1:5" ht="25.5">
      <c r="A213" s="37" t="s">
        <v>55</v>
      </c>
      <c r="E213" s="38" t="s">
        <v>378</v>
      </c>
    </row>
    <row r="214" spans="1:5" ht="178.5">
      <c r="A214" t="s">
        <v>57</v>
      </c>
      <c r="E214" s="36" t="s">
        <v>371</v>
      </c>
    </row>
    <row r="215" spans="1:16" ht="25.5">
      <c r="A215" s="24" t="s">
        <v>48</v>
      </c>
      <c s="29" t="s">
        <v>379</v>
      </c>
      <c s="29" t="s">
        <v>380</v>
      </c>
      <c s="24" t="s">
        <v>56</v>
      </c>
      <c s="30" t="s">
        <v>381</v>
      </c>
      <c s="31" t="s">
        <v>191</v>
      </c>
      <c s="32">
        <v>1850</v>
      </c>
      <c s="33">
        <v>0</v>
      </c>
      <c s="34">
        <f>ROUND(ROUND(H215,2)*ROUND(G215,3),2)</f>
      </c>
      <c r="O215">
        <f>(I215*21)/100</f>
      </c>
      <c t="s">
        <v>26</v>
      </c>
    </row>
    <row r="216" spans="1:5" ht="25.5">
      <c r="A216" s="35" t="s">
        <v>53</v>
      </c>
      <c r="E216" s="36" t="s">
        <v>382</v>
      </c>
    </row>
    <row r="217" spans="1:5" ht="25.5">
      <c r="A217" s="37" t="s">
        <v>55</v>
      </c>
      <c r="E217" s="38" t="s">
        <v>383</v>
      </c>
    </row>
    <row r="218" spans="1:5" ht="178.5">
      <c r="A218" t="s">
        <v>57</v>
      </c>
      <c r="E218" s="36" t="s">
        <v>371</v>
      </c>
    </row>
    <row r="219" spans="1:16" ht="25.5">
      <c r="A219" s="24" t="s">
        <v>48</v>
      </c>
      <c s="29" t="s">
        <v>384</v>
      </c>
      <c s="29" t="s">
        <v>385</v>
      </c>
      <c s="24" t="s">
        <v>50</v>
      </c>
      <c s="30" t="s">
        <v>386</v>
      </c>
      <c s="31" t="s">
        <v>191</v>
      </c>
      <c s="32">
        <v>180.5</v>
      </c>
      <c s="33">
        <v>0</v>
      </c>
      <c s="34">
        <f>ROUND(ROUND(H219,2)*ROUND(G219,3),2)</f>
      </c>
      <c r="O219">
        <f>(I219*21)/100</f>
      </c>
      <c t="s">
        <v>26</v>
      </c>
    </row>
    <row r="220" spans="1:5" ht="25.5">
      <c r="A220" s="35" t="s">
        <v>53</v>
      </c>
      <c r="E220" s="36" t="s">
        <v>387</v>
      </c>
    </row>
    <row r="221" spans="1:5" ht="63.75">
      <c r="A221" s="37" t="s">
        <v>55</v>
      </c>
      <c r="E221" s="38" t="s">
        <v>388</v>
      </c>
    </row>
    <row r="222" spans="1:5" ht="178.5">
      <c r="A222" t="s">
        <v>57</v>
      </c>
      <c r="E222" s="36" t="s">
        <v>371</v>
      </c>
    </row>
    <row r="223" spans="1:16" ht="25.5">
      <c r="A223" s="24" t="s">
        <v>48</v>
      </c>
      <c s="29" t="s">
        <v>389</v>
      </c>
      <c s="29" t="s">
        <v>385</v>
      </c>
      <c s="24" t="s">
        <v>59</v>
      </c>
      <c s="30" t="s">
        <v>386</v>
      </c>
      <c s="31" t="s">
        <v>191</v>
      </c>
      <c s="32">
        <v>15</v>
      </c>
      <c s="33">
        <v>0</v>
      </c>
      <c s="34">
        <f>ROUND(ROUND(H223,2)*ROUND(G223,3),2)</f>
      </c>
      <c r="O223">
        <f>(I223*21)/100</f>
      </c>
      <c t="s">
        <v>26</v>
      </c>
    </row>
    <row r="224" spans="1:5" ht="25.5">
      <c r="A224" s="35" t="s">
        <v>53</v>
      </c>
      <c r="E224" s="36" t="s">
        <v>390</v>
      </c>
    </row>
    <row r="225" spans="1:5" ht="25.5">
      <c r="A225" s="37" t="s">
        <v>55</v>
      </c>
      <c r="E225" s="38" t="s">
        <v>391</v>
      </c>
    </row>
    <row r="226" spans="1:5" ht="178.5">
      <c r="A226" t="s">
        <v>57</v>
      </c>
      <c r="E226" s="36" t="s">
        <v>371</v>
      </c>
    </row>
    <row r="227" spans="1:16" ht="12.75">
      <c r="A227" s="24" t="s">
        <v>48</v>
      </c>
      <c s="29" t="s">
        <v>392</v>
      </c>
      <c s="29" t="s">
        <v>393</v>
      </c>
      <c s="24" t="s">
        <v>56</v>
      </c>
      <c s="30" t="s">
        <v>394</v>
      </c>
      <c s="31" t="s">
        <v>191</v>
      </c>
      <c s="32">
        <v>1150</v>
      </c>
      <c s="33">
        <v>0</v>
      </c>
      <c s="34">
        <f>ROUND(ROUND(H227,2)*ROUND(G227,3),2)</f>
      </c>
      <c r="O227">
        <f>(I227*21)/100</f>
      </c>
      <c t="s">
        <v>26</v>
      </c>
    </row>
    <row r="228" spans="1:5" ht="25.5">
      <c r="A228" s="35" t="s">
        <v>53</v>
      </c>
      <c r="E228" s="36" t="s">
        <v>395</v>
      </c>
    </row>
    <row r="229" spans="1:5" ht="25.5">
      <c r="A229" s="37" t="s">
        <v>55</v>
      </c>
      <c r="E229" s="38" t="s">
        <v>396</v>
      </c>
    </row>
    <row r="230" spans="1:5" ht="178.5">
      <c r="A230" t="s">
        <v>57</v>
      </c>
      <c r="E230" s="36" t="s">
        <v>371</v>
      </c>
    </row>
    <row r="231" spans="1:16" ht="12.75">
      <c r="A231" s="24" t="s">
        <v>48</v>
      </c>
      <c s="29" t="s">
        <v>397</v>
      </c>
      <c s="29" t="s">
        <v>398</v>
      </c>
      <c s="24" t="s">
        <v>56</v>
      </c>
      <c s="30" t="s">
        <v>399</v>
      </c>
      <c s="31" t="s">
        <v>120</v>
      </c>
      <c s="32">
        <v>1111</v>
      </c>
      <c s="33">
        <v>0</v>
      </c>
      <c s="34">
        <f>ROUND(ROUND(H231,2)*ROUND(G231,3),2)</f>
      </c>
      <c r="O231">
        <f>(I231*21)/100</f>
      </c>
      <c t="s">
        <v>26</v>
      </c>
    </row>
    <row r="232" spans="1:5" ht="12.75">
      <c r="A232" s="35" t="s">
        <v>53</v>
      </c>
      <c r="E232" s="36" t="s">
        <v>56</v>
      </c>
    </row>
    <row r="233" spans="1:5" ht="76.5">
      <c r="A233" s="37" t="s">
        <v>55</v>
      </c>
      <c r="E233" s="38" t="s">
        <v>400</v>
      </c>
    </row>
    <row r="234" spans="1:5" ht="63.75">
      <c r="A234" t="s">
        <v>57</v>
      </c>
      <c r="E234" s="36" t="s">
        <v>401</v>
      </c>
    </row>
    <row r="235" spans="1:18" ht="12.75" customHeight="1">
      <c r="A235" s="6" t="s">
        <v>46</v>
      </c>
      <c s="6"/>
      <c s="41" t="s">
        <v>75</v>
      </c>
      <c s="6"/>
      <c s="27" t="s">
        <v>402</v>
      </c>
      <c s="6"/>
      <c s="6"/>
      <c s="6"/>
      <c s="42">
        <f>0+Q235</f>
      </c>
      <c r="O235">
        <f>0+R235</f>
      </c>
      <c r="Q235">
        <f>0+I236+I240+I244+I248+I252</f>
      </c>
      <c>
        <f>0+O236+O240+O244+O248+O252</f>
      </c>
    </row>
    <row r="236" spans="1:16" ht="12.75">
      <c r="A236" s="24" t="s">
        <v>48</v>
      </c>
      <c s="29" t="s">
        <v>403</v>
      </c>
      <c s="29" t="s">
        <v>404</v>
      </c>
      <c s="24" t="s">
        <v>56</v>
      </c>
      <c s="30" t="s">
        <v>405</v>
      </c>
      <c s="31" t="s">
        <v>191</v>
      </c>
      <c s="32">
        <v>680</v>
      </c>
      <c s="33">
        <v>0</v>
      </c>
      <c s="34">
        <f>ROUND(ROUND(H236,2)*ROUND(G236,3),2)</f>
      </c>
      <c r="O236">
        <f>(I236*21)/100</f>
      </c>
      <c t="s">
        <v>26</v>
      </c>
    </row>
    <row r="237" spans="1:5" ht="12.75">
      <c r="A237" s="35" t="s">
        <v>53</v>
      </c>
      <c r="E237" s="36" t="s">
        <v>406</v>
      </c>
    </row>
    <row r="238" spans="1:5" ht="12.75">
      <c r="A238" s="37" t="s">
        <v>55</v>
      </c>
      <c r="E238" s="38" t="s">
        <v>407</v>
      </c>
    </row>
    <row r="239" spans="1:5" ht="63.75">
      <c r="A239" t="s">
        <v>57</v>
      </c>
      <c r="E239" s="36" t="s">
        <v>408</v>
      </c>
    </row>
    <row r="240" spans="1:16" ht="12.75">
      <c r="A240" s="24" t="s">
        <v>48</v>
      </c>
      <c s="29" t="s">
        <v>409</v>
      </c>
      <c s="29" t="s">
        <v>410</v>
      </c>
      <c s="24" t="s">
        <v>56</v>
      </c>
      <c s="30" t="s">
        <v>411</v>
      </c>
      <c s="31" t="s">
        <v>191</v>
      </c>
      <c s="32">
        <v>680</v>
      </c>
      <c s="33">
        <v>0</v>
      </c>
      <c s="34">
        <f>ROUND(ROUND(H240,2)*ROUND(G240,3),2)</f>
      </c>
      <c r="O240">
        <f>(I240*21)/100</f>
      </c>
      <c t="s">
        <v>26</v>
      </c>
    </row>
    <row r="241" spans="1:5" ht="12.75">
      <c r="A241" s="35" t="s">
        <v>53</v>
      </c>
      <c r="E241" s="36" t="s">
        <v>412</v>
      </c>
    </row>
    <row r="242" spans="1:5" ht="12.75">
      <c r="A242" s="37" t="s">
        <v>55</v>
      </c>
      <c r="E242" s="38" t="s">
        <v>407</v>
      </c>
    </row>
    <row r="243" spans="1:5" ht="63.75">
      <c r="A243" t="s">
        <v>57</v>
      </c>
      <c r="E243" s="36" t="s">
        <v>408</v>
      </c>
    </row>
    <row r="244" spans="1:16" ht="12.75">
      <c r="A244" s="24" t="s">
        <v>48</v>
      </c>
      <c s="29" t="s">
        <v>413</v>
      </c>
      <c s="29" t="s">
        <v>414</v>
      </c>
      <c s="24" t="s">
        <v>56</v>
      </c>
      <c s="30" t="s">
        <v>415</v>
      </c>
      <c s="31" t="s">
        <v>416</v>
      </c>
      <c s="32">
        <v>46</v>
      </c>
      <c s="33">
        <v>0</v>
      </c>
      <c s="34">
        <f>ROUND(ROUND(H244,2)*ROUND(G244,3),2)</f>
      </c>
      <c r="O244">
        <f>(I244*21)/100</f>
      </c>
      <c t="s">
        <v>26</v>
      </c>
    </row>
    <row r="245" spans="1:5" ht="12.75">
      <c r="A245" s="35" t="s">
        <v>53</v>
      </c>
      <c r="E245" s="36" t="s">
        <v>417</v>
      </c>
    </row>
    <row r="246" spans="1:5" ht="12.75">
      <c r="A246" s="37" t="s">
        <v>55</v>
      </c>
      <c r="E246" s="38" t="s">
        <v>56</v>
      </c>
    </row>
    <row r="247" spans="1:5" ht="191.25">
      <c r="A247" t="s">
        <v>57</v>
      </c>
      <c r="E247" s="36" t="s">
        <v>418</v>
      </c>
    </row>
    <row r="248" spans="1:16" ht="12.75">
      <c r="A248" s="24" t="s">
        <v>48</v>
      </c>
      <c s="29" t="s">
        <v>419</v>
      </c>
      <c s="29" t="s">
        <v>420</v>
      </c>
      <c s="24" t="s">
        <v>56</v>
      </c>
      <c s="30" t="s">
        <v>421</v>
      </c>
      <c s="31" t="s">
        <v>416</v>
      </c>
      <c s="32">
        <v>1</v>
      </c>
      <c s="33">
        <v>0</v>
      </c>
      <c s="34">
        <f>ROUND(ROUND(H248,2)*ROUND(G248,3),2)</f>
      </c>
      <c r="O248">
        <f>(I248*21)/100</f>
      </c>
      <c t="s">
        <v>26</v>
      </c>
    </row>
    <row r="249" spans="1:5" ht="25.5">
      <c r="A249" s="35" t="s">
        <v>53</v>
      </c>
      <c r="E249" s="36" t="s">
        <v>422</v>
      </c>
    </row>
    <row r="250" spans="1:5" ht="12.75">
      <c r="A250" s="37" t="s">
        <v>55</v>
      </c>
      <c r="E250" s="38" t="s">
        <v>56</v>
      </c>
    </row>
    <row r="251" spans="1:5" ht="140.25">
      <c r="A251" t="s">
        <v>57</v>
      </c>
      <c r="E251" s="36" t="s">
        <v>423</v>
      </c>
    </row>
    <row r="252" spans="1:16" ht="12.75">
      <c r="A252" s="24" t="s">
        <v>48</v>
      </c>
      <c s="29" t="s">
        <v>424</v>
      </c>
      <c s="29" t="s">
        <v>425</v>
      </c>
      <c s="24" t="s">
        <v>56</v>
      </c>
      <c s="30" t="s">
        <v>426</v>
      </c>
      <c s="31" t="s">
        <v>416</v>
      </c>
      <c s="32">
        <v>1</v>
      </c>
      <c s="33">
        <v>0</v>
      </c>
      <c s="34">
        <f>ROUND(ROUND(H252,2)*ROUND(G252,3),2)</f>
      </c>
      <c r="O252">
        <f>(I252*21)/100</f>
      </c>
      <c t="s">
        <v>26</v>
      </c>
    </row>
    <row r="253" spans="1:5" ht="25.5">
      <c r="A253" s="35" t="s">
        <v>53</v>
      </c>
      <c r="E253" s="36" t="s">
        <v>427</v>
      </c>
    </row>
    <row r="254" spans="1:5" ht="12.75">
      <c r="A254" s="37" t="s">
        <v>55</v>
      </c>
      <c r="E254" s="38" t="s">
        <v>56</v>
      </c>
    </row>
    <row r="255" spans="1:5" ht="153">
      <c r="A255" t="s">
        <v>57</v>
      </c>
      <c r="E255" s="36" t="s">
        <v>428</v>
      </c>
    </row>
    <row r="256" spans="1:18" ht="12.75" customHeight="1">
      <c r="A256" s="6" t="s">
        <v>46</v>
      </c>
      <c s="6"/>
      <c s="41" t="s">
        <v>79</v>
      </c>
      <c s="6"/>
      <c s="27" t="s">
        <v>429</v>
      </c>
      <c s="6"/>
      <c s="6"/>
      <c s="6"/>
      <c s="42">
        <f>0+Q256</f>
      </c>
      <c r="O256">
        <f>0+R256</f>
      </c>
      <c r="Q256">
        <f>0+I257+I261+I265+I269+I273+I277</f>
      </c>
      <c>
        <f>0+O257+O261+O265+O269+O273+O277</f>
      </c>
    </row>
    <row r="257" spans="1:16" ht="12.75">
      <c r="A257" s="24" t="s">
        <v>48</v>
      </c>
      <c s="29" t="s">
        <v>430</v>
      </c>
      <c s="29" t="s">
        <v>431</v>
      </c>
      <c s="24" t="s">
        <v>56</v>
      </c>
      <c s="30" t="s">
        <v>432</v>
      </c>
      <c s="31" t="s">
        <v>120</v>
      </c>
      <c s="32">
        <v>450</v>
      </c>
      <c s="33">
        <v>0</v>
      </c>
      <c s="34">
        <f>ROUND(ROUND(H257,2)*ROUND(G257,3),2)</f>
      </c>
      <c r="O257">
        <f>(I257*21)/100</f>
      </c>
      <c t="s">
        <v>26</v>
      </c>
    </row>
    <row r="258" spans="1:5" ht="12.75">
      <c r="A258" s="35" t="s">
        <v>53</v>
      </c>
      <c r="E258" s="36" t="s">
        <v>433</v>
      </c>
    </row>
    <row r="259" spans="1:5" ht="38.25">
      <c r="A259" s="37" t="s">
        <v>55</v>
      </c>
      <c r="E259" s="38" t="s">
        <v>434</v>
      </c>
    </row>
    <row r="260" spans="1:5" ht="255">
      <c r="A260" t="s">
        <v>57</v>
      </c>
      <c r="E260" s="36" t="s">
        <v>435</v>
      </c>
    </row>
    <row r="261" spans="1:16" ht="12.75">
      <c r="A261" s="24" t="s">
        <v>48</v>
      </c>
      <c s="29" t="s">
        <v>436</v>
      </c>
      <c s="29" t="s">
        <v>437</v>
      </c>
      <c s="24" t="s">
        <v>56</v>
      </c>
      <c s="30" t="s">
        <v>438</v>
      </c>
      <c s="31" t="s">
        <v>120</v>
      </c>
      <c s="32">
        <v>119</v>
      </c>
      <c s="33">
        <v>0</v>
      </c>
      <c s="34">
        <f>ROUND(ROUND(H261,2)*ROUND(G261,3),2)</f>
      </c>
      <c r="O261">
        <f>(I261*21)/100</f>
      </c>
      <c t="s">
        <v>26</v>
      </c>
    </row>
    <row r="262" spans="1:5" ht="12.75">
      <c r="A262" s="35" t="s">
        <v>53</v>
      </c>
      <c r="E262" s="36" t="s">
        <v>439</v>
      </c>
    </row>
    <row r="263" spans="1:5" ht="51">
      <c r="A263" s="37" t="s">
        <v>55</v>
      </c>
      <c r="E263" s="38" t="s">
        <v>440</v>
      </c>
    </row>
    <row r="264" spans="1:5" ht="255">
      <c r="A264" t="s">
        <v>57</v>
      </c>
      <c r="E264" s="36" t="s">
        <v>441</v>
      </c>
    </row>
    <row r="265" spans="1:16" ht="12.75">
      <c r="A265" s="24" t="s">
        <v>48</v>
      </c>
      <c s="29" t="s">
        <v>442</v>
      </c>
      <c s="29" t="s">
        <v>443</v>
      </c>
      <c s="24" t="s">
        <v>56</v>
      </c>
      <c s="30" t="s">
        <v>444</v>
      </c>
      <c s="31" t="s">
        <v>416</v>
      </c>
      <c s="32">
        <v>24</v>
      </c>
      <c s="33">
        <v>0</v>
      </c>
      <c s="34">
        <f>ROUND(ROUND(H265,2)*ROUND(G265,3),2)</f>
      </c>
      <c r="O265">
        <f>(I265*21)/100</f>
      </c>
      <c t="s">
        <v>26</v>
      </c>
    </row>
    <row r="266" spans="1:5" ht="12.75">
      <c r="A266" s="35" t="s">
        <v>53</v>
      </c>
      <c r="E266" s="36" t="s">
        <v>445</v>
      </c>
    </row>
    <row r="267" spans="1:5" ht="38.25">
      <c r="A267" s="37" t="s">
        <v>55</v>
      </c>
      <c r="E267" s="38" t="s">
        <v>446</v>
      </c>
    </row>
    <row r="268" spans="1:5" ht="102">
      <c r="A268" t="s">
        <v>57</v>
      </c>
      <c r="E268" s="36" t="s">
        <v>447</v>
      </c>
    </row>
    <row r="269" spans="1:16" ht="12.75">
      <c r="A269" s="24" t="s">
        <v>48</v>
      </c>
      <c s="29" t="s">
        <v>448</v>
      </c>
      <c s="29" t="s">
        <v>449</v>
      </c>
      <c s="24" t="s">
        <v>56</v>
      </c>
      <c s="30" t="s">
        <v>450</v>
      </c>
      <c s="31" t="s">
        <v>416</v>
      </c>
      <c s="32">
        <v>4</v>
      </c>
      <c s="33">
        <v>0</v>
      </c>
      <c s="34">
        <f>ROUND(ROUND(H269,2)*ROUND(G269,3),2)</f>
      </c>
      <c r="O269">
        <f>(I269*21)/100</f>
      </c>
      <c t="s">
        <v>26</v>
      </c>
    </row>
    <row r="270" spans="1:5" ht="12.75">
      <c r="A270" s="35" t="s">
        <v>53</v>
      </c>
      <c r="E270" s="36" t="s">
        <v>451</v>
      </c>
    </row>
    <row r="271" spans="1:5" ht="12.75">
      <c r="A271" s="37" t="s">
        <v>55</v>
      </c>
      <c r="E271" s="38" t="s">
        <v>56</v>
      </c>
    </row>
    <row r="272" spans="1:5" ht="51">
      <c r="A272" t="s">
        <v>57</v>
      </c>
      <c r="E272" s="36" t="s">
        <v>452</v>
      </c>
    </row>
    <row r="273" spans="1:16" ht="12.75">
      <c r="A273" s="24" t="s">
        <v>48</v>
      </c>
      <c s="29" t="s">
        <v>453</v>
      </c>
      <c s="29" t="s">
        <v>454</v>
      </c>
      <c s="24" t="s">
        <v>56</v>
      </c>
      <c s="30" t="s">
        <v>455</v>
      </c>
      <c s="31" t="s">
        <v>416</v>
      </c>
      <c s="32">
        <v>1</v>
      </c>
      <c s="33">
        <v>0</v>
      </c>
      <c s="34">
        <f>ROUND(ROUND(H273,2)*ROUND(G273,3),2)</f>
      </c>
      <c r="O273">
        <f>(I273*21)/100</f>
      </c>
      <c t="s">
        <v>26</v>
      </c>
    </row>
    <row r="274" spans="1:5" ht="12.75">
      <c r="A274" s="35" t="s">
        <v>53</v>
      </c>
      <c r="E274" s="36" t="s">
        <v>451</v>
      </c>
    </row>
    <row r="275" spans="1:5" ht="12.75">
      <c r="A275" s="37" t="s">
        <v>55</v>
      </c>
      <c r="E275" s="38" t="s">
        <v>56</v>
      </c>
    </row>
    <row r="276" spans="1:5" ht="51">
      <c r="A276" t="s">
        <v>57</v>
      </c>
      <c r="E276" s="36" t="s">
        <v>452</v>
      </c>
    </row>
    <row r="277" spans="1:16" ht="12.75">
      <c r="A277" s="24" t="s">
        <v>48</v>
      </c>
      <c s="29" t="s">
        <v>456</v>
      </c>
      <c s="29" t="s">
        <v>457</v>
      </c>
      <c s="24" t="s">
        <v>56</v>
      </c>
      <c s="30" t="s">
        <v>458</v>
      </c>
      <c s="31" t="s">
        <v>416</v>
      </c>
      <c s="32">
        <v>70</v>
      </c>
      <c s="33">
        <v>0</v>
      </c>
      <c s="34">
        <f>ROUND(ROUND(H277,2)*ROUND(G277,3),2)</f>
      </c>
      <c r="O277">
        <f>(I277*21)/100</f>
      </c>
      <c t="s">
        <v>26</v>
      </c>
    </row>
    <row r="278" spans="1:5" ht="12.75">
      <c r="A278" s="35" t="s">
        <v>53</v>
      </c>
      <c r="E278" s="36" t="s">
        <v>56</v>
      </c>
    </row>
    <row r="279" spans="1:5" ht="12.75">
      <c r="A279" s="37" t="s">
        <v>55</v>
      </c>
      <c r="E279" s="38" t="s">
        <v>459</v>
      </c>
    </row>
    <row r="280" spans="1:5" ht="63.75">
      <c r="A280" t="s">
        <v>57</v>
      </c>
      <c r="E280" s="36" t="s">
        <v>460</v>
      </c>
    </row>
    <row r="281" spans="1:18" ht="12.75" customHeight="1">
      <c r="A281" s="6" t="s">
        <v>46</v>
      </c>
      <c s="6"/>
      <c s="41" t="s">
        <v>43</v>
      </c>
      <c s="6"/>
      <c s="27" t="s">
        <v>131</v>
      </c>
      <c s="6"/>
      <c s="6"/>
      <c s="6"/>
      <c s="42">
        <f>0+Q281</f>
      </c>
      <c r="O281">
        <f>0+R281</f>
      </c>
      <c r="Q281">
        <f>0+I282+I286+I290+I294+I298+I302+I306+I310+I314+I318+I322+I326+I330+I334+I338</f>
      </c>
      <c>
        <f>0+O282+O286+O290+O294+O298+O302+O306+O310+O314+O318+O322+O326+O330+O334+O338</f>
      </c>
    </row>
    <row r="282" spans="1:16" ht="12.75">
      <c r="A282" s="24" t="s">
        <v>48</v>
      </c>
      <c s="29" t="s">
        <v>461</v>
      </c>
      <c s="29" t="s">
        <v>462</v>
      </c>
      <c s="24" t="s">
        <v>56</v>
      </c>
      <c s="30" t="s">
        <v>463</v>
      </c>
      <c s="31" t="s">
        <v>120</v>
      </c>
      <c s="32">
        <v>24</v>
      </c>
      <c s="33">
        <v>0</v>
      </c>
      <c s="34">
        <f>ROUND(ROUND(H282,2)*ROUND(G282,3),2)</f>
      </c>
      <c r="O282">
        <f>(I282*21)/100</f>
      </c>
      <c t="s">
        <v>26</v>
      </c>
    </row>
    <row r="283" spans="1:5" ht="12.75">
      <c r="A283" s="35" t="s">
        <v>53</v>
      </c>
      <c r="E283" s="36" t="s">
        <v>464</v>
      </c>
    </row>
    <row r="284" spans="1:5" ht="38.25">
      <c r="A284" s="37" t="s">
        <v>55</v>
      </c>
      <c r="E284" s="38" t="s">
        <v>465</v>
      </c>
    </row>
    <row r="285" spans="1:5" ht="63.75">
      <c r="A285" t="s">
        <v>57</v>
      </c>
      <c r="E285" s="36" t="s">
        <v>466</v>
      </c>
    </row>
    <row r="286" spans="1:16" ht="12.75">
      <c r="A286" s="24" t="s">
        <v>48</v>
      </c>
      <c s="29" t="s">
        <v>467</v>
      </c>
      <c s="29" t="s">
        <v>468</v>
      </c>
      <c s="24" t="s">
        <v>56</v>
      </c>
      <c s="30" t="s">
        <v>469</v>
      </c>
      <c s="31" t="s">
        <v>120</v>
      </c>
      <c s="32">
        <v>5</v>
      </c>
      <c s="33">
        <v>0</v>
      </c>
      <c s="34">
        <f>ROUND(ROUND(H286,2)*ROUND(G286,3),2)</f>
      </c>
      <c r="O286">
        <f>(I286*21)/100</f>
      </c>
      <c t="s">
        <v>26</v>
      </c>
    </row>
    <row r="287" spans="1:5" ht="51">
      <c r="A287" s="35" t="s">
        <v>53</v>
      </c>
      <c r="E287" s="36" t="s">
        <v>470</v>
      </c>
    </row>
    <row r="288" spans="1:5" ht="12.75">
      <c r="A288" s="37" t="s">
        <v>55</v>
      </c>
      <c r="E288" s="38" t="s">
        <v>471</v>
      </c>
    </row>
    <row r="289" spans="1:5" ht="89.25">
      <c r="A289" t="s">
        <v>57</v>
      </c>
      <c r="E289" s="36" t="s">
        <v>472</v>
      </c>
    </row>
    <row r="290" spans="1:16" ht="12.75">
      <c r="A290" s="24" t="s">
        <v>48</v>
      </c>
      <c s="29" t="s">
        <v>473</v>
      </c>
      <c s="29" t="s">
        <v>474</v>
      </c>
      <c s="24" t="s">
        <v>56</v>
      </c>
      <c s="30" t="s">
        <v>475</v>
      </c>
      <c s="31" t="s">
        <v>120</v>
      </c>
      <c s="32">
        <v>375</v>
      </c>
      <c s="33">
        <v>0</v>
      </c>
      <c s="34">
        <f>ROUND(ROUND(H290,2)*ROUND(G290,3),2)</f>
      </c>
      <c r="O290">
        <f>(I290*21)/100</f>
      </c>
      <c t="s">
        <v>26</v>
      </c>
    </row>
    <row r="291" spans="1:5" ht="25.5">
      <c r="A291" s="35" t="s">
        <v>53</v>
      </c>
      <c r="E291" s="36" t="s">
        <v>476</v>
      </c>
    </row>
    <row r="292" spans="1:5" ht="25.5">
      <c r="A292" s="37" t="s">
        <v>55</v>
      </c>
      <c r="E292" s="38" t="s">
        <v>477</v>
      </c>
    </row>
    <row r="293" spans="1:5" ht="76.5">
      <c r="A293" t="s">
        <v>57</v>
      </c>
      <c r="E293" s="36" t="s">
        <v>478</v>
      </c>
    </row>
    <row r="294" spans="1:16" ht="12.75">
      <c r="A294" s="24" t="s">
        <v>48</v>
      </c>
      <c s="29" t="s">
        <v>479</v>
      </c>
      <c s="29" t="s">
        <v>480</v>
      </c>
      <c s="24" t="s">
        <v>56</v>
      </c>
      <c s="30" t="s">
        <v>481</v>
      </c>
      <c s="31" t="s">
        <v>120</v>
      </c>
      <c s="32">
        <v>870</v>
      </c>
      <c s="33">
        <v>0</v>
      </c>
      <c s="34">
        <f>ROUND(ROUND(H294,2)*ROUND(G294,3),2)</f>
      </c>
      <c r="O294">
        <f>(I294*21)/100</f>
      </c>
      <c t="s">
        <v>26</v>
      </c>
    </row>
    <row r="295" spans="1:5" ht="25.5">
      <c r="A295" s="35" t="s">
        <v>53</v>
      </c>
      <c r="E295" s="36" t="s">
        <v>482</v>
      </c>
    </row>
    <row r="296" spans="1:5" ht="25.5">
      <c r="A296" s="37" t="s">
        <v>55</v>
      </c>
      <c r="E296" s="38" t="s">
        <v>483</v>
      </c>
    </row>
    <row r="297" spans="1:5" ht="76.5">
      <c r="A297" t="s">
        <v>57</v>
      </c>
      <c r="E297" s="36" t="s">
        <v>478</v>
      </c>
    </row>
    <row r="298" spans="1:16" ht="12.75">
      <c r="A298" s="24" t="s">
        <v>48</v>
      </c>
      <c s="29" t="s">
        <v>484</v>
      </c>
      <c s="29" t="s">
        <v>485</v>
      </c>
      <c s="24" t="s">
        <v>56</v>
      </c>
      <c s="30" t="s">
        <v>486</v>
      </c>
      <c s="31" t="s">
        <v>120</v>
      </c>
      <c s="32">
        <v>40</v>
      </c>
      <c s="33">
        <v>0</v>
      </c>
      <c s="34">
        <f>ROUND(ROUND(H298,2)*ROUND(G298,3),2)</f>
      </c>
      <c r="O298">
        <f>(I298*21)/100</f>
      </c>
      <c t="s">
        <v>26</v>
      </c>
    </row>
    <row r="299" spans="1:5" ht="25.5">
      <c r="A299" s="35" t="s">
        <v>53</v>
      </c>
      <c r="E299" s="36" t="s">
        <v>487</v>
      </c>
    </row>
    <row r="300" spans="1:5" ht="25.5">
      <c r="A300" s="37" t="s">
        <v>55</v>
      </c>
      <c r="E300" s="38" t="s">
        <v>488</v>
      </c>
    </row>
    <row r="301" spans="1:5" ht="76.5">
      <c r="A301" t="s">
        <v>57</v>
      </c>
      <c r="E301" s="36" t="s">
        <v>489</v>
      </c>
    </row>
    <row r="302" spans="1:16" ht="12.75">
      <c r="A302" s="24" t="s">
        <v>48</v>
      </c>
      <c s="29" t="s">
        <v>490</v>
      </c>
      <c s="29" t="s">
        <v>491</v>
      </c>
      <c s="24" t="s">
        <v>56</v>
      </c>
      <c s="30" t="s">
        <v>492</v>
      </c>
      <c s="31" t="s">
        <v>120</v>
      </c>
      <c s="32">
        <v>125</v>
      </c>
      <c s="33">
        <v>0</v>
      </c>
      <c s="34">
        <f>ROUND(ROUND(H302,2)*ROUND(G302,3),2)</f>
      </c>
      <c r="O302">
        <f>(I302*21)/100</f>
      </c>
      <c t="s">
        <v>26</v>
      </c>
    </row>
    <row r="303" spans="1:5" ht="25.5">
      <c r="A303" s="35" t="s">
        <v>53</v>
      </c>
      <c r="E303" s="36" t="s">
        <v>134</v>
      </c>
    </row>
    <row r="304" spans="1:5" ht="25.5">
      <c r="A304" s="37" t="s">
        <v>55</v>
      </c>
      <c r="E304" s="38" t="s">
        <v>493</v>
      </c>
    </row>
    <row r="305" spans="1:5" ht="63.75">
      <c r="A305" t="s">
        <v>57</v>
      </c>
      <c r="E305" s="36" t="s">
        <v>136</v>
      </c>
    </row>
    <row r="306" spans="1:16" ht="25.5">
      <c r="A306" s="24" t="s">
        <v>48</v>
      </c>
      <c s="29" t="s">
        <v>494</v>
      </c>
      <c s="29" t="s">
        <v>495</v>
      </c>
      <c s="24" t="s">
        <v>56</v>
      </c>
      <c s="30" t="s">
        <v>496</v>
      </c>
      <c s="31" t="s">
        <v>120</v>
      </c>
      <c s="32">
        <v>5</v>
      </c>
      <c s="33">
        <v>0</v>
      </c>
      <c s="34">
        <f>ROUND(ROUND(H306,2)*ROUND(G306,3),2)</f>
      </c>
      <c r="O306">
        <f>(I306*21)/100</f>
      </c>
      <c t="s">
        <v>26</v>
      </c>
    </row>
    <row r="307" spans="1:5" ht="12.75">
      <c r="A307" s="35" t="s">
        <v>53</v>
      </c>
      <c r="E307" s="36" t="s">
        <v>497</v>
      </c>
    </row>
    <row r="308" spans="1:5" ht="12.75">
      <c r="A308" s="37" t="s">
        <v>55</v>
      </c>
      <c r="E308" s="38" t="s">
        <v>56</v>
      </c>
    </row>
    <row r="309" spans="1:5" ht="127.5">
      <c r="A309" t="s">
        <v>57</v>
      </c>
      <c r="E309" s="36" t="s">
        <v>498</v>
      </c>
    </row>
    <row r="310" spans="1:16" ht="12.75">
      <c r="A310" s="24" t="s">
        <v>48</v>
      </c>
      <c s="29" t="s">
        <v>499</v>
      </c>
      <c s="29" t="s">
        <v>500</v>
      </c>
      <c s="24" t="s">
        <v>56</v>
      </c>
      <c s="30" t="s">
        <v>501</v>
      </c>
      <c s="31" t="s">
        <v>120</v>
      </c>
      <c s="32">
        <v>40</v>
      </c>
      <c s="33">
        <v>0</v>
      </c>
      <c s="34">
        <f>ROUND(ROUND(H310,2)*ROUND(G310,3),2)</f>
      </c>
      <c r="O310">
        <f>(I310*21)/100</f>
      </c>
      <c t="s">
        <v>26</v>
      </c>
    </row>
    <row r="311" spans="1:5" ht="12.75">
      <c r="A311" s="35" t="s">
        <v>53</v>
      </c>
      <c r="E311" s="36" t="s">
        <v>502</v>
      </c>
    </row>
    <row r="312" spans="1:5" ht="25.5">
      <c r="A312" s="37" t="s">
        <v>55</v>
      </c>
      <c r="E312" s="38" t="s">
        <v>503</v>
      </c>
    </row>
    <row r="313" spans="1:5" ht="102">
      <c r="A313" t="s">
        <v>57</v>
      </c>
      <c r="E313" s="36" t="s">
        <v>504</v>
      </c>
    </row>
    <row r="314" spans="1:16" ht="12.75">
      <c r="A314" s="24" t="s">
        <v>48</v>
      </c>
      <c s="29" t="s">
        <v>505</v>
      </c>
      <c s="29" t="s">
        <v>506</v>
      </c>
      <c s="24" t="s">
        <v>56</v>
      </c>
      <c s="30" t="s">
        <v>507</v>
      </c>
      <c s="31" t="s">
        <v>101</v>
      </c>
      <c s="32">
        <v>1.44</v>
      </c>
      <c s="33">
        <v>0</v>
      </c>
      <c s="34">
        <f>ROUND(ROUND(H314,2)*ROUND(G314,3),2)</f>
      </c>
      <c r="O314">
        <f>(I314*21)/100</f>
      </c>
      <c t="s">
        <v>26</v>
      </c>
    </row>
    <row r="315" spans="1:5" ht="12.75">
      <c r="A315" s="35" t="s">
        <v>53</v>
      </c>
      <c r="E315" s="36" t="s">
        <v>121</v>
      </c>
    </row>
    <row r="316" spans="1:5" ht="12.75">
      <c r="A316" s="37" t="s">
        <v>55</v>
      </c>
      <c r="E316" s="38" t="s">
        <v>508</v>
      </c>
    </row>
    <row r="317" spans="1:5" ht="114.75">
      <c r="A317" t="s">
        <v>57</v>
      </c>
      <c r="E317" s="36" t="s">
        <v>144</v>
      </c>
    </row>
    <row r="318" spans="1:16" ht="12.75">
      <c r="A318" s="24" t="s">
        <v>48</v>
      </c>
      <c s="29" t="s">
        <v>509</v>
      </c>
      <c s="29" t="s">
        <v>141</v>
      </c>
      <c s="24" t="s">
        <v>50</v>
      </c>
      <c s="30" t="s">
        <v>142</v>
      </c>
      <c s="31" t="s">
        <v>101</v>
      </c>
      <c s="32">
        <v>0.4</v>
      </c>
      <c s="33">
        <v>0</v>
      </c>
      <c s="34">
        <f>ROUND(ROUND(H318,2)*ROUND(G318,3),2)</f>
      </c>
      <c r="O318">
        <f>(I318*21)/100</f>
      </c>
      <c t="s">
        <v>26</v>
      </c>
    </row>
    <row r="319" spans="1:5" ht="25.5">
      <c r="A319" s="35" t="s">
        <v>53</v>
      </c>
      <c r="E319" s="36" t="s">
        <v>102</v>
      </c>
    </row>
    <row r="320" spans="1:5" ht="12.75">
      <c r="A320" s="37" t="s">
        <v>55</v>
      </c>
      <c r="E320" s="38" t="s">
        <v>510</v>
      </c>
    </row>
    <row r="321" spans="1:5" ht="114.75">
      <c r="A321" t="s">
        <v>57</v>
      </c>
      <c r="E321" s="36" t="s">
        <v>144</v>
      </c>
    </row>
    <row r="322" spans="1:16" ht="12.75">
      <c r="A322" s="24" t="s">
        <v>48</v>
      </c>
      <c s="29" t="s">
        <v>511</v>
      </c>
      <c s="29" t="s">
        <v>141</v>
      </c>
      <c s="24" t="s">
        <v>59</v>
      </c>
      <c s="30" t="s">
        <v>142</v>
      </c>
      <c s="31" t="s">
        <v>101</v>
      </c>
      <c s="32">
        <v>8</v>
      </c>
      <c s="33">
        <v>0</v>
      </c>
      <c s="34">
        <f>ROUND(ROUND(H322,2)*ROUND(G322,3),2)</f>
      </c>
      <c r="O322">
        <f>(I322*21)/100</f>
      </c>
      <c t="s">
        <v>26</v>
      </c>
    </row>
    <row r="323" spans="1:5" ht="12.75">
      <c r="A323" s="35" t="s">
        <v>53</v>
      </c>
      <c r="E323" s="36" t="s">
        <v>464</v>
      </c>
    </row>
    <row r="324" spans="1:5" ht="12.75">
      <c r="A324" s="37" t="s">
        <v>55</v>
      </c>
      <c r="E324" s="38" t="s">
        <v>512</v>
      </c>
    </row>
    <row r="325" spans="1:5" ht="114.75">
      <c r="A325" t="s">
        <v>57</v>
      </c>
      <c r="E325" s="36" t="s">
        <v>144</v>
      </c>
    </row>
    <row r="326" spans="1:16" ht="12.75">
      <c r="A326" s="24" t="s">
        <v>48</v>
      </c>
      <c s="29" t="s">
        <v>513</v>
      </c>
      <c s="29" t="s">
        <v>514</v>
      </c>
      <c s="24" t="s">
        <v>56</v>
      </c>
      <c s="30" t="s">
        <v>515</v>
      </c>
      <c s="31" t="s">
        <v>120</v>
      </c>
      <c s="32">
        <v>12</v>
      </c>
      <c s="33">
        <v>0</v>
      </c>
      <c s="34">
        <f>ROUND(ROUND(H326,2)*ROUND(G326,3),2)</f>
      </c>
      <c r="O326">
        <f>(I326*21)/100</f>
      </c>
      <c t="s">
        <v>26</v>
      </c>
    </row>
    <row r="327" spans="1:5" ht="25.5">
      <c r="A327" s="35" t="s">
        <v>53</v>
      </c>
      <c r="E327" s="36" t="s">
        <v>102</v>
      </c>
    </row>
    <row r="328" spans="1:5" ht="12.75">
      <c r="A328" s="37" t="s">
        <v>55</v>
      </c>
      <c r="E328" s="38" t="s">
        <v>516</v>
      </c>
    </row>
    <row r="329" spans="1:5" ht="89.25">
      <c r="A329" t="s">
        <v>57</v>
      </c>
      <c r="E329" s="36" t="s">
        <v>517</v>
      </c>
    </row>
    <row r="330" spans="1:16" ht="12.75">
      <c r="A330" s="24" t="s">
        <v>48</v>
      </c>
      <c s="29" t="s">
        <v>518</v>
      </c>
      <c s="29" t="s">
        <v>519</v>
      </c>
      <c s="24" t="s">
        <v>520</v>
      </c>
      <c s="30" t="s">
        <v>521</v>
      </c>
      <c s="31" t="s">
        <v>416</v>
      </c>
      <c s="32">
        <v>3</v>
      </c>
      <c s="33">
        <v>0</v>
      </c>
      <c s="34">
        <f>ROUND(ROUND(H330,2)*ROUND(G330,3),2)</f>
      </c>
      <c r="O330">
        <f>(I330*21)/100</f>
      </c>
      <c t="s">
        <v>26</v>
      </c>
    </row>
    <row r="331" spans="1:5" ht="12.75">
      <c r="A331" s="35" t="s">
        <v>53</v>
      </c>
      <c r="E331" s="36" t="s">
        <v>464</v>
      </c>
    </row>
    <row r="332" spans="1:5" ht="12.75">
      <c r="A332" s="37" t="s">
        <v>55</v>
      </c>
      <c r="E332" s="38" t="s">
        <v>56</v>
      </c>
    </row>
    <row r="333" spans="1:5" ht="12.75">
      <c r="A333" t="s">
        <v>57</v>
      </c>
      <c r="E333" s="36" t="s">
        <v>56</v>
      </c>
    </row>
    <row r="334" spans="1:16" ht="12.75">
      <c r="A334" s="24" t="s">
        <v>48</v>
      </c>
      <c s="29" t="s">
        <v>522</v>
      </c>
      <c s="29" t="s">
        <v>523</v>
      </c>
      <c s="24" t="s">
        <v>56</v>
      </c>
      <c s="30" t="s">
        <v>524</v>
      </c>
      <c s="31" t="s">
        <v>416</v>
      </c>
      <c s="32">
        <v>20</v>
      </c>
      <c s="33">
        <v>0</v>
      </c>
      <c s="34">
        <f>ROUND(ROUND(H334,2)*ROUND(G334,3),2)</f>
      </c>
      <c r="O334">
        <f>(I334*21)/100</f>
      </c>
      <c t="s">
        <v>26</v>
      </c>
    </row>
    <row r="335" spans="1:5" ht="25.5">
      <c r="A335" s="35" t="s">
        <v>53</v>
      </c>
      <c r="E335" s="36" t="s">
        <v>102</v>
      </c>
    </row>
    <row r="336" spans="1:5" ht="12.75">
      <c r="A336" s="37" t="s">
        <v>55</v>
      </c>
      <c r="E336" s="38" t="s">
        <v>56</v>
      </c>
    </row>
    <row r="337" spans="1:5" ht="102">
      <c r="A337" t="s">
        <v>57</v>
      </c>
      <c r="E337" s="36" t="s">
        <v>525</v>
      </c>
    </row>
    <row r="338" spans="1:16" ht="12.75">
      <c r="A338" s="24" t="s">
        <v>48</v>
      </c>
      <c s="29" t="s">
        <v>526</v>
      </c>
      <c s="29" t="s">
        <v>527</v>
      </c>
      <c s="24" t="s">
        <v>56</v>
      </c>
      <c s="30" t="s">
        <v>528</v>
      </c>
      <c s="31" t="s">
        <v>416</v>
      </c>
      <c s="32">
        <v>46</v>
      </c>
      <c s="33">
        <v>0</v>
      </c>
      <c s="34">
        <f>ROUND(ROUND(H338,2)*ROUND(G338,3),2)</f>
      </c>
      <c r="O338">
        <f>(I338*21)/100</f>
      </c>
      <c t="s">
        <v>26</v>
      </c>
    </row>
    <row r="339" spans="1:5" ht="12.75">
      <c r="A339" s="35" t="s">
        <v>53</v>
      </c>
      <c r="E339" s="36" t="s">
        <v>464</v>
      </c>
    </row>
    <row r="340" spans="1:5" ht="12.75">
      <c r="A340" s="37" t="s">
        <v>55</v>
      </c>
      <c r="E340" s="38" t="s">
        <v>529</v>
      </c>
    </row>
    <row r="341" spans="1:5" ht="89.25">
      <c r="A341" t="s">
        <v>57</v>
      </c>
      <c r="E341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531</v>
      </c>
      <c s="6"/>
      <c s="18" t="s">
        <v>532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48</v>
      </c>
      <c s="29" t="s">
        <v>32</v>
      </c>
      <c s="29" t="s">
        <v>533</v>
      </c>
      <c s="24" t="s">
        <v>56</v>
      </c>
      <c s="30" t="s">
        <v>534</v>
      </c>
      <c s="31" t="s">
        <v>416</v>
      </c>
      <c s="32">
        <v>37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369.75">
      <c r="A12" s="37" t="s">
        <v>55</v>
      </c>
      <c r="E12" s="38" t="s">
        <v>535</v>
      </c>
    </row>
    <row r="13" spans="1:5" ht="51">
      <c r="A13" t="s">
        <v>57</v>
      </c>
      <c r="E13" s="36" t="s">
        <v>536</v>
      </c>
    </row>
    <row r="14" spans="1:16" ht="12.75">
      <c r="A14" s="24" t="s">
        <v>48</v>
      </c>
      <c s="29" t="s">
        <v>26</v>
      </c>
      <c s="29" t="s">
        <v>537</v>
      </c>
      <c s="24" t="s">
        <v>56</v>
      </c>
      <c s="30" t="s">
        <v>538</v>
      </c>
      <c s="31" t="s">
        <v>416</v>
      </c>
      <c s="32">
        <v>31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539</v>
      </c>
    </row>
    <row r="16" spans="1:5" ht="318.75">
      <c r="A16" s="37" t="s">
        <v>55</v>
      </c>
      <c r="E16" s="38" t="s">
        <v>540</v>
      </c>
    </row>
    <row r="17" spans="1:5" ht="51">
      <c r="A17" t="s">
        <v>57</v>
      </c>
      <c r="E17" s="36" t="s">
        <v>541</v>
      </c>
    </row>
    <row r="18" spans="1:16" ht="12.75">
      <c r="A18" s="24" t="s">
        <v>48</v>
      </c>
      <c s="29" t="s">
        <v>25</v>
      </c>
      <c s="29" t="s">
        <v>542</v>
      </c>
      <c s="24" t="s">
        <v>56</v>
      </c>
      <c s="30" t="s">
        <v>543</v>
      </c>
      <c s="31" t="s">
        <v>416</v>
      </c>
      <c s="32">
        <v>15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382.5">
      <c r="A20" s="37" t="s">
        <v>55</v>
      </c>
      <c r="E20" s="38" t="s">
        <v>544</v>
      </c>
    </row>
    <row r="21" spans="1:5" ht="76.5">
      <c r="A21" t="s">
        <v>57</v>
      </c>
      <c r="E21" s="36" t="s">
        <v>545</v>
      </c>
    </row>
    <row r="22" spans="1:16" ht="12.75">
      <c r="A22" s="24" t="s">
        <v>48</v>
      </c>
      <c s="29" t="s">
        <v>36</v>
      </c>
      <c s="29" t="s">
        <v>546</v>
      </c>
      <c s="24" t="s">
        <v>56</v>
      </c>
      <c s="30" t="s">
        <v>547</v>
      </c>
      <c s="31" t="s">
        <v>416</v>
      </c>
      <c s="32">
        <v>23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539</v>
      </c>
    </row>
    <row r="24" spans="1:5" ht="331.5">
      <c r="A24" s="37" t="s">
        <v>55</v>
      </c>
      <c r="E24" s="38" t="s">
        <v>548</v>
      </c>
    </row>
    <row r="25" spans="1:5" ht="51">
      <c r="A25" t="s">
        <v>57</v>
      </c>
      <c r="E25" s="36" t="s">
        <v>541</v>
      </c>
    </row>
    <row r="26" spans="1:16" ht="25.5">
      <c r="A26" s="24" t="s">
        <v>48</v>
      </c>
      <c s="29" t="s">
        <v>38</v>
      </c>
      <c s="29" t="s">
        <v>549</v>
      </c>
      <c s="24" t="s">
        <v>56</v>
      </c>
      <c s="30" t="s">
        <v>550</v>
      </c>
      <c s="31" t="s">
        <v>191</v>
      </c>
      <c s="32">
        <v>171.002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551</v>
      </c>
    </row>
    <row r="28" spans="1:5" ht="178.5">
      <c r="A28" s="37" t="s">
        <v>55</v>
      </c>
      <c r="E28" s="38" t="s">
        <v>552</v>
      </c>
    </row>
    <row r="29" spans="1:5" ht="89.25">
      <c r="A29" t="s">
        <v>57</v>
      </c>
      <c r="E29" s="36" t="s">
        <v>553</v>
      </c>
    </row>
    <row r="30" spans="1:16" ht="12.75">
      <c r="A30" s="24" t="s">
        <v>48</v>
      </c>
      <c s="29" t="s">
        <v>40</v>
      </c>
      <c s="29" t="s">
        <v>554</v>
      </c>
      <c s="24" t="s">
        <v>56</v>
      </c>
      <c s="30" t="s">
        <v>555</v>
      </c>
      <c s="31" t="s">
        <v>416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556</v>
      </c>
    </row>
    <row r="33" spans="1:5" ht="63.75">
      <c r="A33" t="s">
        <v>57</v>
      </c>
      <c r="E33" s="36" t="s">
        <v>557</v>
      </c>
    </row>
    <row r="34" spans="1:16" ht="12.75">
      <c r="A34" s="24" t="s">
        <v>48</v>
      </c>
      <c s="29" t="s">
        <v>75</v>
      </c>
      <c s="29" t="s">
        <v>558</v>
      </c>
      <c s="24" t="s">
        <v>56</v>
      </c>
      <c s="30" t="s">
        <v>559</v>
      </c>
      <c s="31" t="s">
        <v>416</v>
      </c>
      <c s="32">
        <v>12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560</v>
      </c>
    </row>
    <row r="37" spans="1:5" ht="63.75">
      <c r="A37" t="s">
        <v>57</v>
      </c>
      <c r="E37" s="36" t="s">
        <v>561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562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562</v>
      </c>
      <c s="6"/>
      <c s="18" t="s">
        <v>563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31.286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564</v>
      </c>
    </row>
    <row r="12" spans="1:5" ht="12.75">
      <c r="A12" s="37" t="s">
        <v>55</v>
      </c>
      <c r="E12" s="38" t="s">
        <v>565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569</v>
      </c>
      <c s="24" t="s">
        <v>56</v>
      </c>
      <c s="30" t="s">
        <v>570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571</v>
      </c>
    </row>
    <row r="27" spans="1:16" ht="12.75">
      <c r="A27" s="24" t="s">
        <v>48</v>
      </c>
      <c s="29" t="s">
        <v>38</v>
      </c>
      <c s="29" t="s">
        <v>572</v>
      </c>
      <c s="24" t="s">
        <v>56</v>
      </c>
      <c s="30" t="s">
        <v>573</v>
      </c>
      <c s="31" t="s">
        <v>120</v>
      </c>
      <c s="32">
        <v>1.2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574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8.715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575</v>
      </c>
    </row>
    <row r="33" spans="1:5" ht="114.75">
      <c r="A33" s="37" t="s">
        <v>55</v>
      </c>
      <c r="E33" s="38" t="s">
        <v>576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6.928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579</v>
      </c>
    </row>
    <row r="37" spans="1:5" ht="63.75">
      <c r="A37" s="37" t="s">
        <v>55</v>
      </c>
      <c r="E37" s="38" t="s">
        <v>580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15.643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575</v>
      </c>
    </row>
    <row r="41" spans="1:5" ht="12.75">
      <c r="A41" s="37" t="s">
        <v>55</v>
      </c>
      <c r="E41" s="38" t="s">
        <v>581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8.715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575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2.097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584</v>
      </c>
    </row>
    <row r="49" spans="1:5" ht="12.75">
      <c r="A49" s="37" t="s">
        <v>55</v>
      </c>
      <c r="E49" s="38" t="s">
        <v>585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0.312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587</v>
      </c>
    </row>
    <row r="53" spans="1:5" ht="12.75">
      <c r="A53" s="37" t="s">
        <v>55</v>
      </c>
      <c r="E53" s="38" t="s">
        <v>588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267</v>
      </c>
      <c s="24" t="s">
        <v>56</v>
      </c>
      <c s="30" t="s">
        <v>268</v>
      </c>
      <c s="31" t="s">
        <v>101</v>
      </c>
      <c s="32">
        <v>0.159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589</v>
      </c>
    </row>
    <row r="58" spans="1:5" ht="12.75">
      <c r="A58" s="37" t="s">
        <v>55</v>
      </c>
      <c r="E58" s="38" t="s">
        <v>590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0.655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584</v>
      </c>
    </row>
    <row r="62" spans="1:5" ht="12.75">
      <c r="A62" s="37" t="s">
        <v>55</v>
      </c>
      <c r="E62" s="38" t="s">
        <v>591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592</v>
      </c>
      <c s="24" t="s">
        <v>56</v>
      </c>
      <c s="30" t="s">
        <v>593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595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596</v>
      </c>
      <c s="24" t="s">
        <v>56</v>
      </c>
      <c s="30" t="s">
        <v>597</v>
      </c>
      <c s="31" t="s">
        <v>120</v>
      </c>
      <c s="32">
        <v>1.2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589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598</v>
      </c>
    </row>
    <row r="74" spans="1:16" ht="12.75">
      <c r="A74" s="24" t="s">
        <v>48</v>
      </c>
      <c s="29" t="s">
        <v>206</v>
      </c>
      <c s="29" t="s">
        <v>599</v>
      </c>
      <c s="24" t="s">
        <v>56</v>
      </c>
      <c s="30" t="s">
        <v>600</v>
      </c>
      <c s="31" t="s">
        <v>120</v>
      </c>
      <c s="32">
        <v>8.78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602</v>
      </c>
      <c s="24" t="s">
        <v>56</v>
      </c>
      <c s="30" t="s">
        <v>603</v>
      </c>
      <c s="31" t="s">
        <v>416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605</v>
      </c>
    </row>
    <row r="82" spans="1:16" ht="12.75">
      <c r="A82" s="24" t="s">
        <v>48</v>
      </c>
      <c s="29" t="s">
        <v>218</v>
      </c>
      <c s="29" t="s">
        <v>606</v>
      </c>
      <c s="24" t="s">
        <v>56</v>
      </c>
      <c s="30" t="s">
        <v>607</v>
      </c>
      <c s="31" t="s">
        <v>416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608</v>
      </c>
    </row>
    <row r="84" spans="1:5" ht="12.75">
      <c r="A84" s="37" t="s">
        <v>55</v>
      </c>
      <c r="E84" s="38" t="s">
        <v>609</v>
      </c>
    </row>
    <row r="85" spans="1:5" ht="76.5">
      <c r="A85" t="s">
        <v>57</v>
      </c>
      <c r="E85" s="36" t="s">
        <v>605</v>
      </c>
    </row>
    <row r="86" spans="1:16" ht="12.75">
      <c r="A86" s="24" t="s">
        <v>48</v>
      </c>
      <c s="29" t="s">
        <v>224</v>
      </c>
      <c s="29" t="s">
        <v>610</v>
      </c>
      <c s="24" t="s">
        <v>56</v>
      </c>
      <c s="30" t="s">
        <v>611</v>
      </c>
      <c s="31" t="s">
        <v>416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605</v>
      </c>
    </row>
    <row r="90" spans="1:16" ht="12.75">
      <c r="A90" s="24" t="s">
        <v>48</v>
      </c>
      <c s="29" t="s">
        <v>230</v>
      </c>
      <c s="29" t="s">
        <v>613</v>
      </c>
      <c s="24" t="s">
        <v>56</v>
      </c>
      <c s="30" t="s">
        <v>614</v>
      </c>
      <c s="31" t="s">
        <v>416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605</v>
      </c>
    </row>
    <row r="94" spans="1:16" ht="12.75">
      <c r="A94" s="24" t="s">
        <v>48</v>
      </c>
      <c s="29" t="s">
        <v>236</v>
      </c>
      <c s="29" t="s">
        <v>616</v>
      </c>
      <c s="24" t="s">
        <v>56</v>
      </c>
      <c s="30" t="s">
        <v>617</v>
      </c>
      <c s="31" t="s">
        <v>416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605</v>
      </c>
    </row>
    <row r="98" spans="1:16" ht="12.75">
      <c r="A98" s="24" t="s">
        <v>48</v>
      </c>
      <c s="29" t="s">
        <v>242</v>
      </c>
      <c s="29" t="s">
        <v>619</v>
      </c>
      <c s="24" t="s">
        <v>56</v>
      </c>
      <c s="30" t="s">
        <v>620</v>
      </c>
      <c s="31" t="s">
        <v>416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605</v>
      </c>
    </row>
    <row r="102" spans="1:16" ht="12.75">
      <c r="A102" s="24" t="s">
        <v>48</v>
      </c>
      <c s="29" t="s">
        <v>248</v>
      </c>
      <c s="29" t="s">
        <v>622</v>
      </c>
      <c s="24" t="s">
        <v>56</v>
      </c>
      <c s="30" t="s">
        <v>623</v>
      </c>
      <c s="31" t="s">
        <v>416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625</v>
      </c>
    </row>
    <row r="106" spans="1:16" ht="12.75">
      <c r="A106" s="24" t="s">
        <v>48</v>
      </c>
      <c s="29" t="s">
        <v>253</v>
      </c>
      <c s="29" t="s">
        <v>626</v>
      </c>
      <c s="24" t="s">
        <v>56</v>
      </c>
      <c s="30" t="s">
        <v>627</v>
      </c>
      <c s="31" t="s">
        <v>120</v>
      </c>
      <c s="32">
        <v>8.48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628</v>
      </c>
    </row>
    <row r="108" spans="1:5" ht="25.5">
      <c r="A108" s="37" t="s">
        <v>55</v>
      </c>
      <c r="E108" s="38" t="s">
        <v>629</v>
      </c>
    </row>
    <row r="109" spans="1:5" ht="76.5">
      <c r="A109" t="s">
        <v>57</v>
      </c>
      <c r="E109" s="36" t="s">
        <v>630</v>
      </c>
    </row>
    <row r="110" spans="1:16" ht="12.75">
      <c r="A110" s="24" t="s">
        <v>48</v>
      </c>
      <c s="29" t="s">
        <v>260</v>
      </c>
      <c s="29" t="s">
        <v>631</v>
      </c>
      <c s="24" t="s">
        <v>56</v>
      </c>
      <c s="30" t="s">
        <v>632</v>
      </c>
      <c s="31" t="s">
        <v>120</v>
      </c>
      <c s="32">
        <v>8.78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634</v>
      </c>
    </row>
    <row r="114" spans="1:16" ht="12.75">
      <c r="A114" s="24" t="s">
        <v>48</v>
      </c>
      <c s="29" t="s">
        <v>266</v>
      </c>
      <c s="29" t="s">
        <v>635</v>
      </c>
      <c s="24" t="s">
        <v>56</v>
      </c>
      <c s="30" t="s">
        <v>636</v>
      </c>
      <c s="31" t="s">
        <v>120</v>
      </c>
      <c s="32">
        <v>1.2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589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634</v>
      </c>
    </row>
    <row r="118" spans="1:16" ht="12.75">
      <c r="A118" s="24" t="s">
        <v>48</v>
      </c>
      <c s="29" t="s">
        <v>271</v>
      </c>
      <c s="29" t="s">
        <v>637</v>
      </c>
      <c s="24" t="s">
        <v>56</v>
      </c>
      <c s="30" t="s">
        <v>638</v>
      </c>
      <c s="31" t="s">
        <v>120</v>
      </c>
      <c s="32">
        <v>8.78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639</v>
      </c>
    </row>
    <row r="122" spans="1:16" ht="12.75">
      <c r="A122" s="24" t="s">
        <v>48</v>
      </c>
      <c s="29" t="s">
        <v>275</v>
      </c>
      <c s="29" t="s">
        <v>640</v>
      </c>
      <c s="24" t="s">
        <v>56</v>
      </c>
      <c s="30" t="s">
        <v>641</v>
      </c>
      <c s="31" t="s">
        <v>120</v>
      </c>
      <c s="32">
        <v>1.2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589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642</v>
      </c>
    </row>
    <row r="126" spans="1:16" ht="12.75">
      <c r="A126" s="24" t="s">
        <v>48</v>
      </c>
      <c s="29" t="s">
        <v>280</v>
      </c>
      <c s="29" t="s">
        <v>643</v>
      </c>
      <c s="24" t="s">
        <v>56</v>
      </c>
      <c s="30" t="s">
        <v>644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645</v>
      </c>
    </row>
    <row r="128" spans="1:5" ht="38.25">
      <c r="A128" s="37" t="s">
        <v>55</v>
      </c>
      <c r="E128" s="38" t="s">
        <v>646</v>
      </c>
    </row>
    <row r="129" spans="1:5" ht="63.75">
      <c r="A129" t="s">
        <v>57</v>
      </c>
      <c r="E129" s="36" t="s">
        <v>647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648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648</v>
      </c>
      <c s="6"/>
      <c s="18" t="s">
        <v>649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564</v>
      </c>
    </row>
    <row r="12" spans="1:5" ht="12.75">
      <c r="A12" s="37" t="s">
        <v>55</v>
      </c>
      <c r="E12" s="38" t="s">
        <v>650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569</v>
      </c>
      <c s="24" t="s">
        <v>56</v>
      </c>
      <c s="30" t="s">
        <v>570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571</v>
      </c>
    </row>
    <row r="27" spans="1:16" ht="12.75">
      <c r="A27" s="24" t="s">
        <v>48</v>
      </c>
      <c s="29" t="s">
        <v>38</v>
      </c>
      <c s="29" t="s">
        <v>572</v>
      </c>
      <c s="24" t="s">
        <v>56</v>
      </c>
      <c s="30" t="s">
        <v>573</v>
      </c>
      <c s="31" t="s">
        <v>120</v>
      </c>
      <c s="32">
        <v>2.06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574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8.941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575</v>
      </c>
    </row>
    <row r="33" spans="1:5" ht="114.75">
      <c r="A33" s="37" t="s">
        <v>55</v>
      </c>
      <c r="E33" s="38" t="s">
        <v>651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7.874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579</v>
      </c>
    </row>
    <row r="37" spans="1:5" ht="63.75">
      <c r="A37" s="37" t="s">
        <v>55</v>
      </c>
      <c r="E37" s="38" t="s">
        <v>652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16.815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575</v>
      </c>
    </row>
    <row r="41" spans="1:5" ht="12.75">
      <c r="A41" s="37" t="s">
        <v>55</v>
      </c>
      <c r="E41" s="38" t="s">
        <v>653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8.941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575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2.56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584</v>
      </c>
    </row>
    <row r="49" spans="1:5" ht="12.75">
      <c r="A49" s="37" t="s">
        <v>55</v>
      </c>
      <c r="E49" s="38" t="s">
        <v>654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0.536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587</v>
      </c>
    </row>
    <row r="53" spans="1:5" ht="12.75">
      <c r="A53" s="37" t="s">
        <v>55</v>
      </c>
      <c r="E53" s="38" t="s">
        <v>655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267</v>
      </c>
      <c s="24" t="s">
        <v>56</v>
      </c>
      <c s="30" t="s">
        <v>268</v>
      </c>
      <c s="31" t="s">
        <v>101</v>
      </c>
      <c s="32">
        <v>0.273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589</v>
      </c>
    </row>
    <row r="58" spans="1:5" ht="12.75">
      <c r="A58" s="37" t="s">
        <v>55</v>
      </c>
      <c r="E58" s="38" t="s">
        <v>656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0.8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584</v>
      </c>
    </row>
    <row r="62" spans="1:5" ht="12.75">
      <c r="A62" s="37" t="s">
        <v>55</v>
      </c>
      <c r="E62" s="38" t="s">
        <v>657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592</v>
      </c>
      <c s="24" t="s">
        <v>56</v>
      </c>
      <c s="30" t="s">
        <v>593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595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596</v>
      </c>
      <c s="24" t="s">
        <v>56</v>
      </c>
      <c s="30" t="s">
        <v>597</v>
      </c>
      <c s="31" t="s">
        <v>120</v>
      </c>
      <c s="32">
        <v>2.06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589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598</v>
      </c>
    </row>
    <row r="74" spans="1:16" ht="12.75">
      <c r="A74" s="24" t="s">
        <v>48</v>
      </c>
      <c s="29" t="s">
        <v>206</v>
      </c>
      <c s="29" t="s">
        <v>599</v>
      </c>
      <c s="24" t="s">
        <v>56</v>
      </c>
      <c s="30" t="s">
        <v>600</v>
      </c>
      <c s="31" t="s">
        <v>120</v>
      </c>
      <c s="32">
        <v>10.39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602</v>
      </c>
      <c s="24" t="s">
        <v>56</v>
      </c>
      <c s="30" t="s">
        <v>603</v>
      </c>
      <c s="31" t="s">
        <v>416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605</v>
      </c>
    </row>
    <row r="82" spans="1:16" ht="12.75">
      <c r="A82" s="24" t="s">
        <v>48</v>
      </c>
      <c s="29" t="s">
        <v>218</v>
      </c>
      <c s="29" t="s">
        <v>606</v>
      </c>
      <c s="24" t="s">
        <v>56</v>
      </c>
      <c s="30" t="s">
        <v>607</v>
      </c>
      <c s="31" t="s">
        <v>416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608</v>
      </c>
    </row>
    <row r="84" spans="1:5" ht="12.75">
      <c r="A84" s="37" t="s">
        <v>55</v>
      </c>
      <c r="E84" s="38" t="s">
        <v>609</v>
      </c>
    </row>
    <row r="85" spans="1:5" ht="76.5">
      <c r="A85" t="s">
        <v>57</v>
      </c>
      <c r="E85" s="36" t="s">
        <v>605</v>
      </c>
    </row>
    <row r="86" spans="1:16" ht="12.75">
      <c r="A86" s="24" t="s">
        <v>48</v>
      </c>
      <c s="29" t="s">
        <v>224</v>
      </c>
      <c s="29" t="s">
        <v>610</v>
      </c>
      <c s="24" t="s">
        <v>56</v>
      </c>
      <c s="30" t="s">
        <v>611</v>
      </c>
      <c s="31" t="s">
        <v>416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605</v>
      </c>
    </row>
    <row r="90" spans="1:16" ht="12.75">
      <c r="A90" s="24" t="s">
        <v>48</v>
      </c>
      <c s="29" t="s">
        <v>230</v>
      </c>
      <c s="29" t="s">
        <v>613</v>
      </c>
      <c s="24" t="s">
        <v>56</v>
      </c>
      <c s="30" t="s">
        <v>614</v>
      </c>
      <c s="31" t="s">
        <v>416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605</v>
      </c>
    </row>
    <row r="94" spans="1:16" ht="12.75">
      <c r="A94" s="24" t="s">
        <v>48</v>
      </c>
      <c s="29" t="s">
        <v>236</v>
      </c>
      <c s="29" t="s">
        <v>616</v>
      </c>
      <c s="24" t="s">
        <v>56</v>
      </c>
      <c s="30" t="s">
        <v>617</v>
      </c>
      <c s="31" t="s">
        <v>416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605</v>
      </c>
    </row>
    <row r="98" spans="1:16" ht="12.75">
      <c r="A98" s="24" t="s">
        <v>48</v>
      </c>
      <c s="29" t="s">
        <v>242</v>
      </c>
      <c s="29" t="s">
        <v>619</v>
      </c>
      <c s="24" t="s">
        <v>56</v>
      </c>
      <c s="30" t="s">
        <v>620</v>
      </c>
      <c s="31" t="s">
        <v>416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605</v>
      </c>
    </row>
    <row r="102" spans="1:16" ht="12.75">
      <c r="A102" s="24" t="s">
        <v>48</v>
      </c>
      <c s="29" t="s">
        <v>248</v>
      </c>
      <c s="29" t="s">
        <v>622</v>
      </c>
      <c s="24" t="s">
        <v>56</v>
      </c>
      <c s="30" t="s">
        <v>623</v>
      </c>
      <c s="31" t="s">
        <v>416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625</v>
      </c>
    </row>
    <row r="106" spans="1:16" ht="12.75">
      <c r="A106" s="24" t="s">
        <v>48</v>
      </c>
      <c s="29" t="s">
        <v>253</v>
      </c>
      <c s="29" t="s">
        <v>626</v>
      </c>
      <c s="24" t="s">
        <v>56</v>
      </c>
      <c s="30" t="s">
        <v>627</v>
      </c>
      <c s="31" t="s">
        <v>120</v>
      </c>
      <c s="32">
        <v>10.95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628</v>
      </c>
    </row>
    <row r="108" spans="1:5" ht="25.5">
      <c r="A108" s="37" t="s">
        <v>55</v>
      </c>
      <c r="E108" s="38" t="s">
        <v>658</v>
      </c>
    </row>
    <row r="109" spans="1:5" ht="76.5">
      <c r="A109" t="s">
        <v>57</v>
      </c>
      <c r="E109" s="36" t="s">
        <v>630</v>
      </c>
    </row>
    <row r="110" spans="1:16" ht="12.75">
      <c r="A110" s="24" t="s">
        <v>48</v>
      </c>
      <c s="29" t="s">
        <v>260</v>
      </c>
      <c s="29" t="s">
        <v>631</v>
      </c>
      <c s="24" t="s">
        <v>56</v>
      </c>
      <c s="30" t="s">
        <v>632</v>
      </c>
      <c s="31" t="s">
        <v>120</v>
      </c>
      <c s="32">
        <v>10.39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634</v>
      </c>
    </row>
    <row r="114" spans="1:16" ht="12.75">
      <c r="A114" s="24" t="s">
        <v>48</v>
      </c>
      <c s="29" t="s">
        <v>266</v>
      </c>
      <c s="29" t="s">
        <v>635</v>
      </c>
      <c s="24" t="s">
        <v>56</v>
      </c>
      <c s="30" t="s">
        <v>636</v>
      </c>
      <c s="31" t="s">
        <v>120</v>
      </c>
      <c s="32">
        <v>2.06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589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634</v>
      </c>
    </row>
    <row r="118" spans="1:16" ht="12.75">
      <c r="A118" s="24" t="s">
        <v>48</v>
      </c>
      <c s="29" t="s">
        <v>271</v>
      </c>
      <c s="29" t="s">
        <v>637</v>
      </c>
      <c s="24" t="s">
        <v>56</v>
      </c>
      <c s="30" t="s">
        <v>638</v>
      </c>
      <c s="31" t="s">
        <v>120</v>
      </c>
      <c s="32">
        <v>10.39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639</v>
      </c>
    </row>
    <row r="122" spans="1:16" ht="12.75">
      <c r="A122" s="24" t="s">
        <v>48</v>
      </c>
      <c s="29" t="s">
        <v>275</v>
      </c>
      <c s="29" t="s">
        <v>640</v>
      </c>
      <c s="24" t="s">
        <v>56</v>
      </c>
      <c s="30" t="s">
        <v>641</v>
      </c>
      <c s="31" t="s">
        <v>120</v>
      </c>
      <c s="32">
        <v>2.06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589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642</v>
      </c>
    </row>
    <row r="126" spans="1:16" ht="12.75">
      <c r="A126" s="24" t="s">
        <v>48</v>
      </c>
      <c s="29" t="s">
        <v>280</v>
      </c>
      <c s="29" t="s">
        <v>643</v>
      </c>
      <c s="24" t="s">
        <v>56</v>
      </c>
      <c s="30" t="s">
        <v>644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645</v>
      </c>
    </row>
    <row r="128" spans="1:5" ht="38.25">
      <c r="A128" s="37" t="s">
        <v>55</v>
      </c>
      <c r="E128" s="38" t="s">
        <v>659</v>
      </c>
    </row>
    <row r="129" spans="1:5" ht="63.75">
      <c r="A129" t="s">
        <v>57</v>
      </c>
      <c r="E129" s="36" t="s">
        <v>647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660</v>
      </c>
      <c s="6"/>
      <c s="18" t="s">
        <v>661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667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667</v>
      </c>
      <c s="6"/>
      <c s="18" t="s">
        <v>668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47.88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670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36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671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79.8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672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26.6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673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142.4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674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675</v>
      </c>
      <c s="24" t="s">
        <v>56</v>
      </c>
      <c s="30" t="s">
        <v>676</v>
      </c>
      <c s="31" t="s">
        <v>101</v>
      </c>
      <c s="32">
        <v>115.8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677</v>
      </c>
    </row>
    <row r="46" spans="1:5" ht="255">
      <c r="A46" t="s">
        <v>57</v>
      </c>
      <c r="E46" s="36" t="s">
        <v>678</v>
      </c>
    </row>
    <row r="47" spans="1:18" ht="12.75" customHeight="1">
      <c r="A47" s="6" t="s">
        <v>46</v>
      </c>
      <c s="6"/>
      <c s="41" t="s">
        <v>36</v>
      </c>
      <c s="6"/>
      <c s="27" t="s">
        <v>259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287</v>
      </c>
      <c s="24" t="s">
        <v>56</v>
      </c>
      <c s="30" t="s">
        <v>288</v>
      </c>
      <c s="31" t="s">
        <v>101</v>
      </c>
      <c s="32">
        <v>26.6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679</v>
      </c>
    </row>
    <row r="51" spans="1:5" ht="76.5">
      <c r="A51" t="s">
        <v>57</v>
      </c>
      <c r="E51" s="36" t="s">
        <v>223</v>
      </c>
    </row>
    <row r="52" spans="1:18" ht="12.75" customHeight="1">
      <c r="A52" s="6" t="s">
        <v>46</v>
      </c>
      <c s="6"/>
      <c s="41" t="s">
        <v>75</v>
      </c>
      <c s="6"/>
      <c s="27" t="s">
        <v>402</v>
      </c>
      <c s="6"/>
      <c s="6"/>
      <c s="6"/>
      <c s="42">
        <f>0+Q52</f>
      </c>
      <c r="O52">
        <f>0+R52</f>
      </c>
      <c r="Q52">
        <f>0+I53+I57+I61+I65+I69+I73+I77+I81+I85+I89+I93+I97+I101+I105+I109+I113+I117+I121</f>
      </c>
      <c>
        <f>0+O53+O57+O61+O65+O69+O73+O77+O81+O85+O89+O93+O97+O101+O105+O109+O113+O117+O121</f>
      </c>
    </row>
    <row r="53" spans="1:16" ht="12.75">
      <c r="A53" s="24" t="s">
        <v>48</v>
      </c>
      <c s="29" t="s">
        <v>86</v>
      </c>
      <c s="29" t="s">
        <v>680</v>
      </c>
      <c s="24" t="s">
        <v>56</v>
      </c>
      <c s="30" t="s">
        <v>681</v>
      </c>
      <c s="31" t="s">
        <v>416</v>
      </c>
      <c s="32">
        <v>12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682</v>
      </c>
    </row>
    <row r="56" spans="1:5" ht="76.5">
      <c r="A56" t="s">
        <v>57</v>
      </c>
      <c r="E56" s="36" t="s">
        <v>683</v>
      </c>
    </row>
    <row r="57" spans="1:16" ht="12.75">
      <c r="A57" s="24" t="s">
        <v>48</v>
      </c>
      <c s="29" t="s">
        <v>140</v>
      </c>
      <c s="29" t="s">
        <v>684</v>
      </c>
      <c s="24" t="s">
        <v>56</v>
      </c>
      <c s="30" t="s">
        <v>685</v>
      </c>
      <c s="31" t="s">
        <v>120</v>
      </c>
      <c s="32">
        <v>380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686</v>
      </c>
    </row>
    <row r="61" spans="1:16" ht="12.75">
      <c r="A61" s="24" t="s">
        <v>48</v>
      </c>
      <c s="29" t="s">
        <v>188</v>
      </c>
      <c s="29" t="s">
        <v>687</v>
      </c>
      <c s="24" t="s">
        <v>56</v>
      </c>
      <c s="30" t="s">
        <v>688</v>
      </c>
      <c s="31" t="s">
        <v>120</v>
      </c>
      <c s="32">
        <v>380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689</v>
      </c>
    </row>
    <row r="65" spans="1:16" ht="25.5">
      <c r="A65" s="24" t="s">
        <v>48</v>
      </c>
      <c s="29" t="s">
        <v>194</v>
      </c>
      <c s="29" t="s">
        <v>690</v>
      </c>
      <c s="24" t="s">
        <v>56</v>
      </c>
      <c s="30" t="s">
        <v>691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692</v>
      </c>
    </row>
    <row r="69" spans="1:16" ht="12.75">
      <c r="A69" s="24" t="s">
        <v>48</v>
      </c>
      <c s="29" t="s">
        <v>200</v>
      </c>
      <c s="29" t="s">
        <v>693</v>
      </c>
      <c s="24" t="s">
        <v>56</v>
      </c>
      <c s="30" t="s">
        <v>694</v>
      </c>
      <c s="31" t="s">
        <v>120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695</v>
      </c>
    </row>
    <row r="73" spans="1:16" ht="12.75">
      <c r="A73" s="24" t="s">
        <v>48</v>
      </c>
      <c s="29" t="s">
        <v>206</v>
      </c>
      <c s="29" t="s">
        <v>696</v>
      </c>
      <c s="24" t="s">
        <v>56</v>
      </c>
      <c s="30" t="s">
        <v>697</v>
      </c>
      <c s="31" t="s">
        <v>120</v>
      </c>
      <c s="32">
        <v>770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698</v>
      </c>
    </row>
    <row r="76" spans="1:5" ht="127.5">
      <c r="A76" t="s">
        <v>57</v>
      </c>
      <c r="E76" s="36" t="s">
        <v>699</v>
      </c>
    </row>
    <row r="77" spans="1:16" ht="12.75">
      <c r="A77" s="24" t="s">
        <v>48</v>
      </c>
      <c s="29" t="s">
        <v>212</v>
      </c>
      <c s="29" t="s">
        <v>700</v>
      </c>
      <c s="24" t="s">
        <v>50</v>
      </c>
      <c s="30" t="s">
        <v>701</v>
      </c>
      <c s="31" t="s">
        <v>120</v>
      </c>
      <c s="32">
        <v>800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702</v>
      </c>
    </row>
    <row r="80" spans="1:5" ht="127.5">
      <c r="A80" t="s">
        <v>57</v>
      </c>
      <c r="E80" s="36" t="s">
        <v>703</v>
      </c>
    </row>
    <row r="81" spans="1:16" ht="12.75">
      <c r="A81" s="24" t="s">
        <v>48</v>
      </c>
      <c s="29" t="s">
        <v>218</v>
      </c>
      <c s="29" t="s">
        <v>700</v>
      </c>
      <c s="24" t="s">
        <v>59</v>
      </c>
      <c s="30" t="s">
        <v>701</v>
      </c>
      <c s="31" t="s">
        <v>120</v>
      </c>
      <c s="32">
        <v>650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704</v>
      </c>
    </row>
    <row r="84" spans="1:5" ht="127.5">
      <c r="A84" t="s">
        <v>57</v>
      </c>
      <c r="E84" s="36" t="s">
        <v>703</v>
      </c>
    </row>
    <row r="85" spans="1:16" ht="12.75">
      <c r="A85" s="24" t="s">
        <v>48</v>
      </c>
      <c s="29" t="s">
        <v>224</v>
      </c>
      <c s="29" t="s">
        <v>705</v>
      </c>
      <c s="24" t="s">
        <v>56</v>
      </c>
      <c s="30" t="s">
        <v>706</v>
      </c>
      <c s="31" t="s">
        <v>120</v>
      </c>
      <c s="32">
        <v>650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12.75">
      <c r="A87" s="37" t="s">
        <v>55</v>
      </c>
      <c r="E87" s="38" t="s">
        <v>704</v>
      </c>
    </row>
    <row r="88" spans="1:5" ht="153">
      <c r="A88" t="s">
        <v>57</v>
      </c>
      <c r="E88" s="36" t="s">
        <v>707</v>
      </c>
    </row>
    <row r="89" spans="1:16" ht="12.75">
      <c r="A89" s="24" t="s">
        <v>48</v>
      </c>
      <c s="29" t="s">
        <v>230</v>
      </c>
      <c s="29" t="s">
        <v>708</v>
      </c>
      <c s="24" t="s">
        <v>59</v>
      </c>
      <c s="30" t="s">
        <v>709</v>
      </c>
      <c s="31" t="s">
        <v>120</v>
      </c>
      <c s="32">
        <v>40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38.25">
      <c r="A91" s="37" t="s">
        <v>55</v>
      </c>
      <c r="E91" s="38" t="s">
        <v>710</v>
      </c>
    </row>
    <row r="92" spans="1:5" ht="165.75">
      <c r="A92" t="s">
        <v>57</v>
      </c>
      <c r="E92" s="36" t="s">
        <v>695</v>
      </c>
    </row>
    <row r="93" spans="1:16" ht="12.75">
      <c r="A93" s="24" t="s">
        <v>48</v>
      </c>
      <c s="29" t="s">
        <v>236</v>
      </c>
      <c s="29" t="s">
        <v>711</v>
      </c>
      <c s="24" t="s">
        <v>56</v>
      </c>
      <c s="30" t="s">
        <v>712</v>
      </c>
      <c s="31" t="s">
        <v>713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714</v>
      </c>
    </row>
    <row r="97" spans="1:16" ht="12.75">
      <c r="A97" s="24" t="s">
        <v>48</v>
      </c>
      <c s="29" t="s">
        <v>242</v>
      </c>
      <c s="29" t="s">
        <v>715</v>
      </c>
      <c s="24" t="s">
        <v>56</v>
      </c>
      <c s="30" t="s">
        <v>716</v>
      </c>
      <c s="31" t="s">
        <v>120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717</v>
      </c>
    </row>
    <row r="101" spans="1:16" ht="12.75">
      <c r="A101" s="24" t="s">
        <v>48</v>
      </c>
      <c s="29" t="s">
        <v>248</v>
      </c>
      <c s="29" t="s">
        <v>718</v>
      </c>
      <c s="24" t="s">
        <v>56</v>
      </c>
      <c s="30" t="s">
        <v>719</v>
      </c>
      <c s="31" t="s">
        <v>416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720</v>
      </c>
    </row>
    <row r="105" spans="1:16" ht="12.75">
      <c r="A105" s="24" t="s">
        <v>48</v>
      </c>
      <c s="29" t="s">
        <v>253</v>
      </c>
      <c s="29" t="s">
        <v>721</v>
      </c>
      <c s="24" t="s">
        <v>56</v>
      </c>
      <c s="30" t="s">
        <v>722</v>
      </c>
      <c s="31" t="s">
        <v>416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723</v>
      </c>
    </row>
    <row r="109" spans="1:16" ht="12.75">
      <c r="A109" s="24" t="s">
        <v>48</v>
      </c>
      <c s="29" t="s">
        <v>260</v>
      </c>
      <c s="29" t="s">
        <v>724</v>
      </c>
      <c s="24" t="s">
        <v>56</v>
      </c>
      <c s="30" t="s">
        <v>725</v>
      </c>
      <c s="31" t="s">
        <v>416</v>
      </c>
      <c s="32">
        <v>2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56</v>
      </c>
    </row>
    <row r="112" spans="1:5" ht="153">
      <c r="A112" t="s">
        <v>57</v>
      </c>
      <c r="E112" s="36" t="s">
        <v>720</v>
      </c>
    </row>
    <row r="113" spans="1:16" ht="12.75">
      <c r="A113" s="24" t="s">
        <v>48</v>
      </c>
      <c s="29" t="s">
        <v>266</v>
      </c>
      <c s="29" t="s">
        <v>726</v>
      </c>
      <c s="24" t="s">
        <v>56</v>
      </c>
      <c s="30" t="s">
        <v>727</v>
      </c>
      <c s="31" t="s">
        <v>416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56</v>
      </c>
    </row>
    <row r="116" spans="1:5" ht="127.5">
      <c r="A116" t="s">
        <v>57</v>
      </c>
      <c r="E116" s="36" t="s">
        <v>723</v>
      </c>
    </row>
    <row r="117" spans="1:16" ht="12.75">
      <c r="A117" s="24" t="s">
        <v>48</v>
      </c>
      <c s="29" t="s">
        <v>271</v>
      </c>
      <c s="29" t="s">
        <v>728</v>
      </c>
      <c s="24" t="s">
        <v>56</v>
      </c>
      <c s="30" t="s">
        <v>729</v>
      </c>
      <c s="31" t="s">
        <v>713</v>
      </c>
      <c s="32">
        <v>16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56</v>
      </c>
    </row>
    <row r="120" spans="1:5" ht="140.25">
      <c r="A120" t="s">
        <v>57</v>
      </c>
      <c r="E120" s="36" t="s">
        <v>714</v>
      </c>
    </row>
    <row r="121" spans="1:16" ht="12.75">
      <c r="A121" s="24" t="s">
        <v>48</v>
      </c>
      <c s="29" t="s">
        <v>275</v>
      </c>
      <c s="29" t="s">
        <v>730</v>
      </c>
      <c s="24" t="s">
        <v>56</v>
      </c>
      <c s="30" t="s">
        <v>731</v>
      </c>
      <c s="31" t="s">
        <v>732</v>
      </c>
      <c s="32">
        <v>240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38.25">
      <c r="A123" s="37" t="s">
        <v>55</v>
      </c>
      <c r="E123" s="38" t="s">
        <v>733</v>
      </c>
    </row>
    <row r="124" spans="1:5" ht="178.5">
      <c r="A124" t="s">
        <v>57</v>
      </c>
      <c r="E124" s="36" t="s">
        <v>734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0+O9+O30+O55+O64+O69+O178+O183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735</v>
      </c>
      <c s="39">
        <f>0+I9+I30+I55+I64+I69+I178+I183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735</v>
      </c>
      <c s="6"/>
      <c s="18" t="s">
        <v>736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237.366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737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64.219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738</v>
      </c>
    </row>
    <row r="16" spans="1:5" ht="12.75">
      <c r="A16" s="37" t="s">
        <v>55</v>
      </c>
      <c r="E16" s="38" t="s">
        <v>739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666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98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169</v>
      </c>
      <c s="24" t="s">
        <v>56</v>
      </c>
      <c s="30" t="s">
        <v>170</v>
      </c>
      <c s="31" t="s">
        <v>101</v>
      </c>
      <c s="32">
        <v>25.704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740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741</v>
      </c>
      <c s="24" t="s">
        <v>56</v>
      </c>
      <c s="30" t="s">
        <v>742</v>
      </c>
      <c s="31" t="s">
        <v>101</v>
      </c>
      <c s="32">
        <v>39.126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743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173</v>
      </c>
      <c s="24" t="s">
        <v>56</v>
      </c>
      <c s="30" t="s">
        <v>174</v>
      </c>
      <c s="31" t="s">
        <v>101</v>
      </c>
      <c s="32">
        <v>156.21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744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577</v>
      </c>
      <c s="24" t="s">
        <v>56</v>
      </c>
      <c s="30" t="s">
        <v>578</v>
      </c>
      <c s="31" t="s">
        <v>101</v>
      </c>
      <c s="32">
        <v>92.74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745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56</v>
      </c>
      <c s="30" t="s">
        <v>177</v>
      </c>
      <c s="31" t="s">
        <v>101</v>
      </c>
      <c s="32">
        <v>313.15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746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675</v>
      </c>
      <c s="24" t="s">
        <v>56</v>
      </c>
      <c s="30" t="s">
        <v>676</v>
      </c>
      <c s="31" t="s">
        <v>101</v>
      </c>
      <c s="32">
        <v>181.28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747</v>
      </c>
    </row>
    <row r="54" spans="1:5" ht="255">
      <c r="A54" t="s">
        <v>57</v>
      </c>
      <c r="E54" s="36" t="s">
        <v>678</v>
      </c>
    </row>
    <row r="55" spans="1:18" ht="12.75" customHeight="1">
      <c r="A55" s="6" t="s">
        <v>46</v>
      </c>
      <c s="6"/>
      <c s="41" t="s">
        <v>26</v>
      </c>
      <c s="6"/>
      <c s="27" t="s">
        <v>205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748</v>
      </c>
      <c s="24" t="s">
        <v>56</v>
      </c>
      <c s="30" t="s">
        <v>749</v>
      </c>
      <c s="31" t="s">
        <v>101</v>
      </c>
      <c s="32">
        <v>37.919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750</v>
      </c>
    </row>
    <row r="58" spans="1:5" ht="89.25">
      <c r="A58" s="37" t="s">
        <v>55</v>
      </c>
      <c r="E58" s="38" t="s">
        <v>751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225</v>
      </c>
      <c s="24" t="s">
        <v>56</v>
      </c>
      <c s="30" t="s">
        <v>226</v>
      </c>
      <c s="31" t="s">
        <v>101</v>
      </c>
      <c s="32">
        <v>1.207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752</v>
      </c>
    </row>
    <row r="62" spans="1:5" ht="89.25">
      <c r="A62" s="37" t="s">
        <v>55</v>
      </c>
      <c r="E62" s="38" t="s">
        <v>753</v>
      </c>
    </row>
    <row r="63" spans="1:5" ht="395.25">
      <c r="A63" t="s">
        <v>57</v>
      </c>
      <c r="E63" s="36" t="s">
        <v>229</v>
      </c>
    </row>
    <row r="64" spans="1:18" ht="12.75" customHeight="1">
      <c r="A64" s="6" t="s">
        <v>46</v>
      </c>
      <c s="6"/>
      <c s="41" t="s">
        <v>36</v>
      </c>
      <c s="6"/>
      <c s="27" t="s">
        <v>259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287</v>
      </c>
      <c s="24" t="s">
        <v>56</v>
      </c>
      <c s="30" t="s">
        <v>288</v>
      </c>
      <c s="31" t="s">
        <v>101</v>
      </c>
      <c s="32">
        <v>81.34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754</v>
      </c>
    </row>
    <row r="68" spans="1:5" ht="76.5">
      <c r="A68" t="s">
        <v>57</v>
      </c>
      <c r="E68" s="36" t="s">
        <v>223</v>
      </c>
    </row>
    <row r="69" spans="1:18" ht="12.75" customHeight="1">
      <c r="A69" s="6" t="s">
        <v>46</v>
      </c>
      <c s="6"/>
      <c s="41" t="s">
        <v>75</v>
      </c>
      <c s="6"/>
      <c s="27" t="s">
        <v>402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0+I70+I74+I78+I82+I86+I90+I94+I98+I102+I106+I110+I114+I118+I122+I126+I130+I134+I138+I142+I146+I150+I154+I158+I162+I166+I170+I174</f>
      </c>
      <c>
        <f>0+O70+O74+O78+O82+O86+O90+O94+O98+O102+O106+O110+O114+O118+O122+O126+O130+O134+O138+O142+O146+O150+O154+O158+O162+O166+O170+O174</f>
      </c>
    </row>
    <row r="70" spans="1:16" ht="12.75">
      <c r="A70" s="24" t="s">
        <v>48</v>
      </c>
      <c s="29" t="s">
        <v>200</v>
      </c>
      <c s="29" t="s">
        <v>680</v>
      </c>
      <c s="24" t="s">
        <v>56</v>
      </c>
      <c s="30" t="s">
        <v>681</v>
      </c>
      <c s="31" t="s">
        <v>416</v>
      </c>
      <c s="32">
        <v>16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755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683</v>
      </c>
    </row>
    <row r="74" spans="1:16" ht="12.75">
      <c r="A74" s="24" t="s">
        <v>48</v>
      </c>
      <c s="29" t="s">
        <v>206</v>
      </c>
      <c s="29" t="s">
        <v>756</v>
      </c>
      <c s="24" t="s">
        <v>56</v>
      </c>
      <c s="30" t="s">
        <v>757</v>
      </c>
      <c s="31" t="s">
        <v>120</v>
      </c>
      <c s="32">
        <v>1790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758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759</v>
      </c>
    </row>
    <row r="78" spans="1:16" ht="12.75">
      <c r="A78" s="24" t="s">
        <v>48</v>
      </c>
      <c s="29" t="s">
        <v>212</v>
      </c>
      <c s="29" t="s">
        <v>760</v>
      </c>
      <c s="24" t="s">
        <v>56</v>
      </c>
      <c s="30" t="s">
        <v>761</v>
      </c>
      <c s="31" t="s">
        <v>120</v>
      </c>
      <c s="32">
        <v>272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762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759</v>
      </c>
    </row>
    <row r="82" spans="1:16" ht="12.75">
      <c r="A82" s="24" t="s">
        <v>48</v>
      </c>
      <c s="29" t="s">
        <v>218</v>
      </c>
      <c s="29" t="s">
        <v>684</v>
      </c>
      <c s="24" t="s">
        <v>56</v>
      </c>
      <c s="30" t="s">
        <v>685</v>
      </c>
      <c s="31" t="s">
        <v>120</v>
      </c>
      <c s="32">
        <v>1240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686</v>
      </c>
    </row>
    <row r="86" spans="1:16" ht="12.75">
      <c r="A86" s="24" t="s">
        <v>48</v>
      </c>
      <c s="29" t="s">
        <v>224</v>
      </c>
      <c s="29" t="s">
        <v>687</v>
      </c>
      <c s="24" t="s">
        <v>56</v>
      </c>
      <c s="30" t="s">
        <v>688</v>
      </c>
      <c s="31" t="s">
        <v>120</v>
      </c>
      <c s="32">
        <v>1162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689</v>
      </c>
    </row>
    <row r="90" spans="1:16" ht="12.75">
      <c r="A90" s="24" t="s">
        <v>48</v>
      </c>
      <c s="29" t="s">
        <v>230</v>
      </c>
      <c s="29" t="s">
        <v>763</v>
      </c>
      <c s="24" t="s">
        <v>56</v>
      </c>
      <c s="30" t="s">
        <v>764</v>
      </c>
      <c s="31" t="s">
        <v>120</v>
      </c>
      <c s="32">
        <v>1750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765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766</v>
      </c>
    </row>
    <row r="94" spans="1:16" ht="12.75">
      <c r="A94" s="24" t="s">
        <v>48</v>
      </c>
      <c s="29" t="s">
        <v>236</v>
      </c>
      <c s="29" t="s">
        <v>767</v>
      </c>
      <c s="24" t="s">
        <v>56</v>
      </c>
      <c s="30" t="s">
        <v>768</v>
      </c>
      <c s="31" t="s">
        <v>416</v>
      </c>
      <c s="32">
        <v>130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769</v>
      </c>
    </row>
    <row r="98" spans="1:16" ht="12.75">
      <c r="A98" s="24" t="s">
        <v>48</v>
      </c>
      <c s="29" t="s">
        <v>242</v>
      </c>
      <c s="29" t="s">
        <v>770</v>
      </c>
      <c s="24" t="s">
        <v>56</v>
      </c>
      <c s="30" t="s">
        <v>771</v>
      </c>
      <c s="31" t="s">
        <v>120</v>
      </c>
      <c s="32">
        <v>40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772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773</v>
      </c>
    </row>
    <row r="102" spans="1:16" ht="12.75">
      <c r="A102" s="24" t="s">
        <v>48</v>
      </c>
      <c s="29" t="s">
        <v>248</v>
      </c>
      <c s="29" t="s">
        <v>774</v>
      </c>
      <c s="24" t="s">
        <v>56</v>
      </c>
      <c s="30" t="s">
        <v>775</v>
      </c>
      <c s="31" t="s">
        <v>120</v>
      </c>
      <c s="32">
        <v>340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776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773</v>
      </c>
    </row>
    <row r="106" spans="1:16" ht="12.75">
      <c r="A106" s="24" t="s">
        <v>48</v>
      </c>
      <c s="29" t="s">
        <v>253</v>
      </c>
      <c s="29" t="s">
        <v>777</v>
      </c>
      <c s="24" t="s">
        <v>56</v>
      </c>
      <c s="30" t="s">
        <v>778</v>
      </c>
      <c s="31" t="s">
        <v>120</v>
      </c>
      <c s="32">
        <v>1864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779</v>
      </c>
    </row>
    <row r="108" spans="1:5" ht="12.75">
      <c r="A108" s="37" t="s">
        <v>55</v>
      </c>
      <c r="E108" s="38" t="s">
        <v>56</v>
      </c>
    </row>
    <row r="109" spans="1:5" ht="89.25">
      <c r="A109" t="s">
        <v>57</v>
      </c>
      <c r="E109" s="36" t="s">
        <v>773</v>
      </c>
    </row>
    <row r="110" spans="1:16" ht="25.5">
      <c r="A110" s="24" t="s">
        <v>48</v>
      </c>
      <c s="29" t="s">
        <v>260</v>
      </c>
      <c s="29" t="s">
        <v>780</v>
      </c>
      <c s="24" t="s">
        <v>56</v>
      </c>
      <c s="30" t="s">
        <v>781</v>
      </c>
      <c s="31" t="s">
        <v>416</v>
      </c>
      <c s="32">
        <v>52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782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783</v>
      </c>
    </row>
    <row r="114" spans="1:16" ht="12.75">
      <c r="A114" s="24" t="s">
        <v>48</v>
      </c>
      <c s="29" t="s">
        <v>266</v>
      </c>
      <c s="29" t="s">
        <v>784</v>
      </c>
      <c s="24" t="s">
        <v>56</v>
      </c>
      <c s="30" t="s">
        <v>785</v>
      </c>
      <c s="31" t="s">
        <v>120</v>
      </c>
      <c s="32">
        <v>1904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76.5">
      <c r="A117" t="s">
        <v>57</v>
      </c>
      <c r="E117" s="36" t="s">
        <v>786</v>
      </c>
    </row>
    <row r="118" spans="1:16" ht="12.75">
      <c r="A118" s="24" t="s">
        <v>48</v>
      </c>
      <c s="29" t="s">
        <v>271</v>
      </c>
      <c s="29" t="s">
        <v>787</v>
      </c>
      <c s="24" t="s">
        <v>56</v>
      </c>
      <c s="30" t="s">
        <v>788</v>
      </c>
      <c s="31" t="s">
        <v>416</v>
      </c>
      <c s="32">
        <v>52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89.25">
      <c r="A121" t="s">
        <v>57</v>
      </c>
      <c r="E121" s="36" t="s">
        <v>789</v>
      </c>
    </row>
    <row r="122" spans="1:16" ht="12.75">
      <c r="A122" s="24" t="s">
        <v>48</v>
      </c>
      <c s="29" t="s">
        <v>275</v>
      </c>
      <c s="29" t="s">
        <v>790</v>
      </c>
      <c s="24" t="s">
        <v>56</v>
      </c>
      <c s="30" t="s">
        <v>791</v>
      </c>
      <c s="31" t="s">
        <v>416</v>
      </c>
      <c s="32">
        <v>3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38.25">
      <c r="A123" s="35" t="s">
        <v>53</v>
      </c>
      <c r="E123" s="36" t="s">
        <v>792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793</v>
      </c>
    </row>
    <row r="126" spans="1:16" ht="25.5">
      <c r="A126" s="24" t="s">
        <v>48</v>
      </c>
      <c s="29" t="s">
        <v>280</v>
      </c>
      <c s="29" t="s">
        <v>794</v>
      </c>
      <c s="24" t="s">
        <v>56</v>
      </c>
      <c s="30" t="s">
        <v>795</v>
      </c>
      <c s="31" t="s">
        <v>416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796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793</v>
      </c>
    </row>
    <row r="130" spans="1:16" ht="12.75">
      <c r="A130" s="24" t="s">
        <v>48</v>
      </c>
      <c s="29" t="s">
        <v>286</v>
      </c>
      <c s="29" t="s">
        <v>797</v>
      </c>
      <c s="24" t="s">
        <v>56</v>
      </c>
      <c s="30" t="s">
        <v>798</v>
      </c>
      <c s="31" t="s">
        <v>416</v>
      </c>
      <c s="32">
        <v>14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51">
      <c r="A131" s="35" t="s">
        <v>53</v>
      </c>
      <c r="E131" s="36" t="s">
        <v>799</v>
      </c>
    </row>
    <row r="132" spans="1:5" ht="12.75">
      <c r="A132" s="37" t="s">
        <v>55</v>
      </c>
      <c r="E132" s="38" t="s">
        <v>56</v>
      </c>
    </row>
    <row r="133" spans="1:5" ht="114.75">
      <c r="A133" t="s">
        <v>57</v>
      </c>
      <c r="E133" s="36" t="s">
        <v>793</v>
      </c>
    </row>
    <row r="134" spans="1:16" ht="25.5">
      <c r="A134" s="24" t="s">
        <v>48</v>
      </c>
      <c s="29" t="s">
        <v>291</v>
      </c>
      <c s="29" t="s">
        <v>800</v>
      </c>
      <c s="24" t="s">
        <v>56</v>
      </c>
      <c s="30" t="s">
        <v>801</v>
      </c>
      <c s="31" t="s">
        <v>416</v>
      </c>
      <c s="32">
        <v>14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12.75">
      <c r="A135" s="35" t="s">
        <v>53</v>
      </c>
      <c r="E135" s="36" t="s">
        <v>802</v>
      </c>
    </row>
    <row r="136" spans="1:5" ht="12.75">
      <c r="A136" s="37" t="s">
        <v>55</v>
      </c>
      <c r="E136" s="38" t="s">
        <v>56</v>
      </c>
    </row>
    <row r="137" spans="1:5" ht="102">
      <c r="A137" t="s">
        <v>57</v>
      </c>
      <c r="E137" s="36" t="s">
        <v>803</v>
      </c>
    </row>
    <row r="138" spans="1:16" ht="25.5">
      <c r="A138" s="24" t="s">
        <v>48</v>
      </c>
      <c s="29" t="s">
        <v>297</v>
      </c>
      <c s="29" t="s">
        <v>804</v>
      </c>
      <c s="24" t="s">
        <v>56</v>
      </c>
      <c s="30" t="s">
        <v>805</v>
      </c>
      <c s="31" t="s">
        <v>416</v>
      </c>
      <c s="32">
        <v>14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51">
      <c r="A139" s="35" t="s">
        <v>53</v>
      </c>
      <c r="E139" s="36" t="s">
        <v>806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807</v>
      </c>
    </row>
    <row r="142" spans="1:16" ht="12.75">
      <c r="A142" s="24" t="s">
        <v>48</v>
      </c>
      <c s="29" t="s">
        <v>303</v>
      </c>
      <c s="29" t="s">
        <v>808</v>
      </c>
      <c s="24" t="s">
        <v>59</v>
      </c>
      <c s="30" t="s">
        <v>809</v>
      </c>
      <c s="31" t="s">
        <v>416</v>
      </c>
      <c s="32">
        <v>20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810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807</v>
      </c>
    </row>
    <row r="146" spans="1:16" ht="25.5">
      <c r="A146" s="24" t="s">
        <v>48</v>
      </c>
      <c s="29" t="s">
        <v>309</v>
      </c>
      <c s="29" t="s">
        <v>811</v>
      </c>
      <c s="24" t="s">
        <v>56</v>
      </c>
      <c s="30" t="s">
        <v>812</v>
      </c>
      <c s="31" t="s">
        <v>416</v>
      </c>
      <c s="32">
        <v>1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813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814</v>
      </c>
    </row>
    <row r="150" spans="1:16" ht="25.5">
      <c r="A150" s="24" t="s">
        <v>48</v>
      </c>
      <c s="29" t="s">
        <v>313</v>
      </c>
      <c s="29" t="s">
        <v>815</v>
      </c>
      <c s="24" t="s">
        <v>56</v>
      </c>
      <c s="30" t="s">
        <v>816</v>
      </c>
      <c s="31" t="s">
        <v>416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817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818</v>
      </c>
    </row>
    <row r="154" spans="1:16" ht="25.5">
      <c r="A154" s="24" t="s">
        <v>48</v>
      </c>
      <c s="29" t="s">
        <v>315</v>
      </c>
      <c s="29" t="s">
        <v>819</v>
      </c>
      <c s="24" t="s">
        <v>56</v>
      </c>
      <c s="30" t="s">
        <v>820</v>
      </c>
      <c s="31" t="s">
        <v>416</v>
      </c>
      <c s="32">
        <v>2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821</v>
      </c>
    </row>
    <row r="157" spans="1:5" ht="89.25">
      <c r="A157" t="s">
        <v>57</v>
      </c>
      <c r="E157" s="36" t="s">
        <v>822</v>
      </c>
    </row>
    <row r="158" spans="1:16" ht="12.75">
      <c r="A158" s="24" t="s">
        <v>48</v>
      </c>
      <c s="29" t="s">
        <v>320</v>
      </c>
      <c s="29" t="s">
        <v>823</v>
      </c>
      <c s="24" t="s">
        <v>56</v>
      </c>
      <c s="30" t="s">
        <v>824</v>
      </c>
      <c s="31" t="s">
        <v>416</v>
      </c>
      <c s="32">
        <v>17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825</v>
      </c>
    </row>
    <row r="161" spans="1:5" ht="114.75">
      <c r="A161" t="s">
        <v>57</v>
      </c>
      <c r="E161" s="36" t="s">
        <v>826</v>
      </c>
    </row>
    <row r="162" spans="1:16" ht="12.75">
      <c r="A162" s="24" t="s">
        <v>48</v>
      </c>
      <c s="29" t="s">
        <v>325</v>
      </c>
      <c s="29" t="s">
        <v>827</v>
      </c>
      <c s="24" t="s">
        <v>56</v>
      </c>
      <c s="30" t="s">
        <v>828</v>
      </c>
      <c s="31" t="s">
        <v>416</v>
      </c>
      <c s="32">
        <v>17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38.25">
      <c r="A164" s="37" t="s">
        <v>55</v>
      </c>
      <c r="E164" s="38" t="s">
        <v>829</v>
      </c>
    </row>
    <row r="165" spans="1:5" ht="114.75">
      <c r="A165" t="s">
        <v>57</v>
      </c>
      <c r="E165" s="36" t="s">
        <v>826</v>
      </c>
    </row>
    <row r="166" spans="1:16" ht="12.75">
      <c r="A166" s="24" t="s">
        <v>48</v>
      </c>
      <c s="29" t="s">
        <v>330</v>
      </c>
      <c s="29" t="s">
        <v>830</v>
      </c>
      <c s="24" t="s">
        <v>56</v>
      </c>
      <c s="30" t="s">
        <v>831</v>
      </c>
      <c s="31" t="s">
        <v>416</v>
      </c>
      <c s="32">
        <v>20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38.25">
      <c r="A168" s="37" t="s">
        <v>55</v>
      </c>
      <c r="E168" s="38" t="s">
        <v>832</v>
      </c>
    </row>
    <row r="169" spans="1:5" ht="114.75">
      <c r="A169" t="s">
        <v>57</v>
      </c>
      <c r="E169" s="36" t="s">
        <v>826</v>
      </c>
    </row>
    <row r="170" spans="1:16" ht="25.5">
      <c r="A170" s="24" t="s">
        <v>48</v>
      </c>
      <c s="29" t="s">
        <v>334</v>
      </c>
      <c s="29" t="s">
        <v>690</v>
      </c>
      <c s="24" t="s">
        <v>56</v>
      </c>
      <c s="30" t="s">
        <v>691</v>
      </c>
      <c s="31" t="s">
        <v>416</v>
      </c>
      <c s="32">
        <v>1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692</v>
      </c>
    </row>
    <row r="174" spans="1:16" ht="38.25">
      <c r="A174" s="24" t="s">
        <v>48</v>
      </c>
      <c s="29" t="s">
        <v>340</v>
      </c>
      <c s="29" t="s">
        <v>833</v>
      </c>
      <c s="24" t="s">
        <v>56</v>
      </c>
      <c s="30" t="s">
        <v>834</v>
      </c>
      <c s="31" t="s">
        <v>416</v>
      </c>
      <c s="32">
        <v>8</v>
      </c>
      <c s="33">
        <v>0</v>
      </c>
      <c s="34">
        <f>ROUND(ROUND(H174,2)*ROUND(G174,3),2)</f>
      </c>
      <c r="O174">
        <f>(I174*21)/100</f>
      </c>
      <c t="s">
        <v>26</v>
      </c>
    </row>
    <row r="175" spans="1:5" ht="12.75">
      <c r="A175" s="35" t="s">
        <v>53</v>
      </c>
      <c r="E175" s="36" t="s">
        <v>56</v>
      </c>
    </row>
    <row r="176" spans="1:5" ht="12.75">
      <c r="A176" s="37" t="s">
        <v>55</v>
      </c>
      <c r="E176" s="38" t="s">
        <v>56</v>
      </c>
    </row>
    <row r="177" spans="1:5" ht="114.75">
      <c r="A177" t="s">
        <v>57</v>
      </c>
      <c r="E177" s="36" t="s">
        <v>692</v>
      </c>
    </row>
    <row r="178" spans="1:18" ht="12.75" customHeight="1">
      <c r="A178" s="6" t="s">
        <v>46</v>
      </c>
      <c s="6"/>
      <c s="41" t="s">
        <v>79</v>
      </c>
      <c s="6"/>
      <c s="27" t="s">
        <v>429</v>
      </c>
      <c s="6"/>
      <c s="6"/>
      <c s="6"/>
      <c s="42">
        <f>0+Q178</f>
      </c>
      <c r="O178">
        <f>0+R178</f>
      </c>
      <c r="Q178">
        <f>0+I179</f>
      </c>
      <c>
        <f>0+O179</f>
      </c>
    </row>
    <row r="179" spans="1:16" ht="12.75">
      <c r="A179" s="24" t="s">
        <v>48</v>
      </c>
      <c s="29" t="s">
        <v>344</v>
      </c>
      <c s="29" t="s">
        <v>835</v>
      </c>
      <c s="24" t="s">
        <v>56</v>
      </c>
      <c s="30" t="s">
        <v>836</v>
      </c>
      <c s="31" t="s">
        <v>101</v>
      </c>
      <c s="32">
        <v>11.4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12.75">
      <c r="A180" s="35" t="s">
        <v>53</v>
      </c>
      <c r="E180" s="36" t="s">
        <v>56</v>
      </c>
    </row>
    <row r="181" spans="1:5" ht="12.75">
      <c r="A181" s="37" t="s">
        <v>55</v>
      </c>
      <c r="E181" s="38" t="s">
        <v>837</v>
      </c>
    </row>
    <row r="182" spans="1:5" ht="408">
      <c r="A182" t="s">
        <v>57</v>
      </c>
      <c r="E182" s="36" t="s">
        <v>838</v>
      </c>
    </row>
    <row r="183" spans="1:18" ht="12.75" customHeight="1">
      <c r="A183" s="6" t="s">
        <v>46</v>
      </c>
      <c s="6"/>
      <c s="41" t="s">
        <v>43</v>
      </c>
      <c s="6"/>
      <c s="27" t="s">
        <v>131</v>
      </c>
      <c s="6"/>
      <c s="6"/>
      <c s="6"/>
      <c s="42">
        <f>0+Q183</f>
      </c>
      <c r="O183">
        <f>0+R183</f>
      </c>
      <c r="Q183">
        <f>0+I184</f>
      </c>
      <c>
        <f>0+O184</f>
      </c>
    </row>
    <row r="184" spans="1:16" ht="12.75">
      <c r="A184" s="24" t="s">
        <v>48</v>
      </c>
      <c s="29" t="s">
        <v>348</v>
      </c>
      <c s="29" t="s">
        <v>839</v>
      </c>
      <c s="24" t="s">
        <v>56</v>
      </c>
      <c s="30" t="s">
        <v>840</v>
      </c>
      <c s="31" t="s">
        <v>101</v>
      </c>
      <c s="32">
        <v>26.758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56</v>
      </c>
    </row>
    <row r="186" spans="1:5" ht="12.75">
      <c r="A186" s="37" t="s">
        <v>55</v>
      </c>
      <c r="E186" s="38" t="s">
        <v>841</v>
      </c>
    </row>
    <row r="187" spans="1:5" ht="114.75">
      <c r="A187" t="s">
        <v>57</v>
      </c>
      <c r="E187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842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842</v>
      </c>
      <c s="6"/>
      <c s="18" t="s">
        <v>843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172.8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844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1.51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845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741</v>
      </c>
      <c s="24" t="s">
        <v>56</v>
      </c>
      <c s="30" t="s">
        <v>742</v>
      </c>
      <c s="31" t="s">
        <v>101</v>
      </c>
      <c s="32">
        <v>1.61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846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158.1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38.25">
      <c r="A37" s="37" t="s">
        <v>55</v>
      </c>
      <c r="E37" s="38" t="s">
        <v>847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577</v>
      </c>
      <c s="24" t="s">
        <v>56</v>
      </c>
      <c s="30" t="s">
        <v>578</v>
      </c>
      <c s="31" t="s">
        <v>101</v>
      </c>
      <c s="32">
        <v>94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38.25">
      <c r="A41" s="37" t="s">
        <v>55</v>
      </c>
      <c r="E41" s="38" t="s">
        <v>848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194.37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849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675</v>
      </c>
      <c s="24" t="s">
        <v>56</v>
      </c>
      <c s="30" t="s">
        <v>676</v>
      </c>
      <c s="31" t="s">
        <v>101</v>
      </c>
      <c s="32">
        <v>159.61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850</v>
      </c>
    </row>
    <row r="50" spans="1:5" ht="255">
      <c r="A50" t="s">
        <v>57</v>
      </c>
      <c r="E50" s="36" t="s">
        <v>678</v>
      </c>
    </row>
    <row r="51" spans="1:18" ht="12.75" customHeight="1">
      <c r="A51" s="6" t="s">
        <v>46</v>
      </c>
      <c s="6"/>
      <c s="41" t="s">
        <v>26</v>
      </c>
      <c s="6"/>
      <c s="27" t="s">
        <v>205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86</v>
      </c>
      <c s="29" t="s">
        <v>748</v>
      </c>
      <c s="24" t="s">
        <v>56</v>
      </c>
      <c s="30" t="s">
        <v>749</v>
      </c>
      <c s="31" t="s">
        <v>101</v>
      </c>
      <c s="32">
        <v>0.39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851</v>
      </c>
    </row>
    <row r="54" spans="1:5" ht="12.75">
      <c r="A54" s="37" t="s">
        <v>55</v>
      </c>
      <c r="E54" s="38" t="s">
        <v>852</v>
      </c>
    </row>
    <row r="55" spans="1:5" ht="395.25">
      <c r="A55" t="s">
        <v>57</v>
      </c>
      <c r="E55" s="36" t="s">
        <v>229</v>
      </c>
    </row>
    <row r="56" spans="1:18" ht="12.75" customHeight="1">
      <c r="A56" s="6" t="s">
        <v>46</v>
      </c>
      <c s="6"/>
      <c s="41" t="s">
        <v>36</v>
      </c>
      <c s="6"/>
      <c s="27" t="s">
        <v>259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140</v>
      </c>
      <c s="29" t="s">
        <v>287</v>
      </c>
      <c s="24" t="s">
        <v>56</v>
      </c>
      <c s="30" t="s">
        <v>288</v>
      </c>
      <c s="31" t="s">
        <v>101</v>
      </c>
      <c s="32">
        <v>82.6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853</v>
      </c>
    </row>
    <row r="60" spans="1:5" ht="76.5">
      <c r="A60" t="s">
        <v>57</v>
      </c>
      <c r="E60" s="36" t="s">
        <v>223</v>
      </c>
    </row>
    <row r="61" spans="1:18" ht="12.75" customHeight="1">
      <c r="A61" s="6" t="s">
        <v>46</v>
      </c>
      <c s="6"/>
      <c s="41" t="s">
        <v>75</v>
      </c>
      <c s="6"/>
      <c s="27" t="s">
        <v>402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188</v>
      </c>
      <c s="29" t="s">
        <v>680</v>
      </c>
      <c s="24" t="s">
        <v>56</v>
      </c>
      <c s="30" t="s">
        <v>681</v>
      </c>
      <c s="31" t="s">
        <v>416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682</v>
      </c>
    </row>
    <row r="65" spans="1:5" ht="76.5">
      <c r="A65" t="s">
        <v>57</v>
      </c>
      <c r="E65" s="36" t="s">
        <v>683</v>
      </c>
    </row>
    <row r="66" spans="1:16" ht="12.75">
      <c r="A66" s="24" t="s">
        <v>48</v>
      </c>
      <c s="29" t="s">
        <v>194</v>
      </c>
      <c s="29" t="s">
        <v>756</v>
      </c>
      <c s="24" t="s">
        <v>56</v>
      </c>
      <c s="30" t="s">
        <v>757</v>
      </c>
      <c s="31" t="s">
        <v>120</v>
      </c>
      <c s="32">
        <v>285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854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759</v>
      </c>
    </row>
    <row r="70" spans="1:16" ht="12.75">
      <c r="A70" s="24" t="s">
        <v>48</v>
      </c>
      <c s="29" t="s">
        <v>200</v>
      </c>
      <c s="29" t="s">
        <v>760</v>
      </c>
      <c s="24" t="s">
        <v>56</v>
      </c>
      <c s="30" t="s">
        <v>761</v>
      </c>
      <c s="31" t="s">
        <v>120</v>
      </c>
      <c s="32">
        <v>1312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762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759</v>
      </c>
    </row>
    <row r="74" spans="1:16" ht="12.75">
      <c r="A74" s="24" t="s">
        <v>48</v>
      </c>
      <c s="29" t="s">
        <v>206</v>
      </c>
      <c s="29" t="s">
        <v>684</v>
      </c>
      <c s="24" t="s">
        <v>56</v>
      </c>
      <c s="30" t="s">
        <v>685</v>
      </c>
      <c s="31" t="s">
        <v>120</v>
      </c>
      <c s="32">
        <v>1256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686</v>
      </c>
    </row>
    <row r="78" spans="1:16" ht="12.75">
      <c r="A78" s="24" t="s">
        <v>48</v>
      </c>
      <c s="29" t="s">
        <v>212</v>
      </c>
      <c s="29" t="s">
        <v>687</v>
      </c>
      <c s="24" t="s">
        <v>56</v>
      </c>
      <c s="30" t="s">
        <v>688</v>
      </c>
      <c s="31" t="s">
        <v>120</v>
      </c>
      <c s="32">
        <v>1180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689</v>
      </c>
    </row>
    <row r="82" spans="1:16" ht="25.5">
      <c r="A82" s="24" t="s">
        <v>48</v>
      </c>
      <c s="29" t="s">
        <v>218</v>
      </c>
      <c s="29" t="s">
        <v>690</v>
      </c>
      <c s="24" t="s">
        <v>56</v>
      </c>
      <c s="30" t="s">
        <v>691</v>
      </c>
      <c s="31" t="s">
        <v>416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692</v>
      </c>
    </row>
    <row r="86" spans="1:16" ht="38.25">
      <c r="A86" s="24" t="s">
        <v>48</v>
      </c>
      <c s="29" t="s">
        <v>224</v>
      </c>
      <c s="29" t="s">
        <v>833</v>
      </c>
      <c s="24" t="s">
        <v>56</v>
      </c>
      <c s="30" t="s">
        <v>834</v>
      </c>
      <c s="31" t="s">
        <v>416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692</v>
      </c>
    </row>
    <row r="90" spans="1:16" ht="12.75">
      <c r="A90" s="24" t="s">
        <v>48</v>
      </c>
      <c s="29" t="s">
        <v>230</v>
      </c>
      <c s="29" t="s">
        <v>708</v>
      </c>
      <c s="24" t="s">
        <v>50</v>
      </c>
      <c s="30" t="s">
        <v>709</v>
      </c>
      <c s="31" t="s">
        <v>120</v>
      </c>
      <c s="32">
        <v>450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855</v>
      </c>
    </row>
    <row r="93" spans="1:5" ht="165.75">
      <c r="A93" t="s">
        <v>57</v>
      </c>
      <c r="E93" s="36" t="s">
        <v>695</v>
      </c>
    </row>
    <row r="94" spans="1:16" ht="12.75">
      <c r="A94" s="24" t="s">
        <v>48</v>
      </c>
      <c s="29" t="s">
        <v>236</v>
      </c>
      <c s="29" t="s">
        <v>708</v>
      </c>
      <c s="24" t="s">
        <v>59</v>
      </c>
      <c s="30" t="s">
        <v>709</v>
      </c>
      <c s="31" t="s">
        <v>120</v>
      </c>
      <c s="32">
        <v>2588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856</v>
      </c>
    </row>
    <row r="97" spans="1:5" ht="165.75">
      <c r="A97" t="s">
        <v>57</v>
      </c>
      <c r="E97" s="36" t="s">
        <v>695</v>
      </c>
    </row>
    <row r="98" spans="1:16" ht="12.75">
      <c r="A98" s="24" t="s">
        <v>48</v>
      </c>
      <c s="29" t="s">
        <v>242</v>
      </c>
      <c s="29" t="s">
        <v>711</v>
      </c>
      <c s="24" t="s">
        <v>56</v>
      </c>
      <c s="30" t="s">
        <v>712</v>
      </c>
      <c s="31" t="s">
        <v>713</v>
      </c>
      <c s="32">
        <v>34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714</v>
      </c>
    </row>
    <row r="102" spans="1:16" ht="12.75">
      <c r="A102" s="24" t="s">
        <v>48</v>
      </c>
      <c s="29" t="s">
        <v>248</v>
      </c>
      <c s="29" t="s">
        <v>715</v>
      </c>
      <c s="24" t="s">
        <v>56</v>
      </c>
      <c s="30" t="s">
        <v>716</v>
      </c>
      <c s="31" t="s">
        <v>120</v>
      </c>
      <c s="32">
        <v>3038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717</v>
      </c>
    </row>
    <row r="106" spans="1:16" ht="12.75">
      <c r="A106" s="24" t="s">
        <v>48</v>
      </c>
      <c s="29" t="s">
        <v>253</v>
      </c>
      <c s="29" t="s">
        <v>718</v>
      </c>
      <c s="24" t="s">
        <v>56</v>
      </c>
      <c s="30" t="s">
        <v>719</v>
      </c>
      <c s="31" t="s">
        <v>416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720</v>
      </c>
    </row>
    <row r="110" spans="1:16" ht="12.75">
      <c r="A110" s="24" t="s">
        <v>48</v>
      </c>
      <c s="29" t="s">
        <v>260</v>
      </c>
      <c s="29" t="s">
        <v>721</v>
      </c>
      <c s="24" t="s">
        <v>56</v>
      </c>
      <c s="30" t="s">
        <v>722</v>
      </c>
      <c s="31" t="s">
        <v>416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723</v>
      </c>
    </row>
    <row r="114" spans="1:16" ht="12.75">
      <c r="A114" s="24" t="s">
        <v>48</v>
      </c>
      <c s="29" t="s">
        <v>266</v>
      </c>
      <c s="29" t="s">
        <v>724</v>
      </c>
      <c s="24" t="s">
        <v>56</v>
      </c>
      <c s="30" t="s">
        <v>725</v>
      </c>
      <c s="31" t="s">
        <v>416</v>
      </c>
      <c s="32">
        <v>20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720</v>
      </c>
    </row>
    <row r="118" spans="1:16" ht="12.75">
      <c r="A118" s="24" t="s">
        <v>48</v>
      </c>
      <c s="29" t="s">
        <v>271</v>
      </c>
      <c s="29" t="s">
        <v>726</v>
      </c>
      <c s="24" t="s">
        <v>56</v>
      </c>
      <c s="30" t="s">
        <v>727</v>
      </c>
      <c s="31" t="s">
        <v>416</v>
      </c>
      <c s="32">
        <v>20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723</v>
      </c>
    </row>
    <row r="122" spans="1:16" ht="12.75">
      <c r="A122" s="24" t="s">
        <v>48</v>
      </c>
      <c s="29" t="s">
        <v>275</v>
      </c>
      <c s="29" t="s">
        <v>857</v>
      </c>
      <c s="24" t="s">
        <v>56</v>
      </c>
      <c s="30" t="s">
        <v>858</v>
      </c>
      <c s="31" t="s">
        <v>416</v>
      </c>
      <c s="32">
        <v>20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720</v>
      </c>
    </row>
    <row r="126" spans="1:16" ht="12.75">
      <c r="A126" s="24" t="s">
        <v>48</v>
      </c>
      <c s="29" t="s">
        <v>280</v>
      </c>
      <c s="29" t="s">
        <v>859</v>
      </c>
      <c s="24" t="s">
        <v>56</v>
      </c>
      <c s="30" t="s">
        <v>860</v>
      </c>
      <c s="31" t="s">
        <v>416</v>
      </c>
      <c s="32">
        <v>20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723</v>
      </c>
    </row>
    <row r="130" spans="1:16" ht="12.75">
      <c r="A130" s="24" t="s">
        <v>48</v>
      </c>
      <c s="29" t="s">
        <v>286</v>
      </c>
      <c s="29" t="s">
        <v>861</v>
      </c>
      <c s="24" t="s">
        <v>56</v>
      </c>
      <c s="30" t="s">
        <v>862</v>
      </c>
      <c s="31" t="s">
        <v>416</v>
      </c>
      <c s="32">
        <v>3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863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864</v>
      </c>
    </row>
    <row r="134" spans="1:18" ht="12.75" customHeight="1">
      <c r="A134" s="6" t="s">
        <v>46</v>
      </c>
      <c s="6"/>
      <c s="41" t="s">
        <v>79</v>
      </c>
      <c s="6"/>
      <c s="27" t="s">
        <v>429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291</v>
      </c>
      <c s="29" t="s">
        <v>835</v>
      </c>
      <c s="24" t="s">
        <v>56</v>
      </c>
      <c s="30" t="s">
        <v>836</v>
      </c>
      <c s="31" t="s">
        <v>101</v>
      </c>
      <c s="32">
        <v>11.4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56</v>
      </c>
    </row>
    <row r="138" spans="1:5" ht="408">
      <c r="A138" t="s">
        <v>57</v>
      </c>
      <c r="E138" s="36" t="s">
        <v>838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865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865</v>
      </c>
      <c s="6"/>
      <c s="18" t="s">
        <v>866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12.75">
      <c r="A10" s="24" t="s">
        <v>48</v>
      </c>
      <c s="29" t="s">
        <v>32</v>
      </c>
      <c s="29" t="s">
        <v>867</v>
      </c>
      <c s="24" t="s">
        <v>50</v>
      </c>
      <c s="30" t="s">
        <v>868</v>
      </c>
      <c s="31" t="s">
        <v>416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869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870</v>
      </c>
    </row>
    <row r="14" spans="1:16" ht="12.75">
      <c r="A14" s="24" t="s">
        <v>48</v>
      </c>
      <c s="29" t="s">
        <v>26</v>
      </c>
      <c s="29" t="s">
        <v>871</v>
      </c>
      <c s="24" t="s">
        <v>520</v>
      </c>
      <c s="30" t="s">
        <v>872</v>
      </c>
      <c s="31" t="s">
        <v>416</v>
      </c>
      <c s="32">
        <v>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02">
      <c r="A15" s="35" t="s">
        <v>53</v>
      </c>
      <c r="E15" s="36" t="s">
        <v>873</v>
      </c>
    </row>
    <row r="16" spans="1:5" ht="12.75">
      <c r="A16" s="37" t="s">
        <v>55</v>
      </c>
      <c r="E16" s="38" t="s">
        <v>56</v>
      </c>
    </row>
    <row r="17" spans="1:5" ht="76.5">
      <c r="A17" t="s">
        <v>57</v>
      </c>
      <c r="E17" s="36" t="s">
        <v>874</v>
      </c>
    </row>
    <row r="18" spans="1:16" ht="12.75">
      <c r="A18" s="24" t="s">
        <v>48</v>
      </c>
      <c s="29" t="s">
        <v>25</v>
      </c>
      <c s="29" t="s">
        <v>875</v>
      </c>
      <c s="24" t="s">
        <v>520</v>
      </c>
      <c s="30" t="s">
        <v>876</v>
      </c>
      <c s="31" t="s">
        <v>416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877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874</v>
      </c>
    </row>
    <row r="22" spans="1:16" ht="12.75">
      <c r="A22" s="24" t="s">
        <v>48</v>
      </c>
      <c s="29" t="s">
        <v>36</v>
      </c>
      <c s="29" t="s">
        <v>878</v>
      </c>
      <c s="24" t="s">
        <v>520</v>
      </c>
      <c s="30" t="s">
        <v>879</v>
      </c>
      <c s="31" t="s">
        <v>416</v>
      </c>
      <c s="32">
        <v>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877</v>
      </c>
    </row>
    <row r="24" spans="1:5" ht="12.75">
      <c r="A24" s="37" t="s">
        <v>55</v>
      </c>
      <c r="E24" s="38" t="s">
        <v>56</v>
      </c>
    </row>
    <row r="25" spans="1:5" ht="76.5">
      <c r="A25" t="s">
        <v>57</v>
      </c>
      <c r="E25" s="36" t="s">
        <v>874</v>
      </c>
    </row>
    <row r="26" spans="1:16" ht="12.75">
      <c r="A26" s="24" t="s">
        <v>48</v>
      </c>
      <c s="29" t="s">
        <v>38</v>
      </c>
      <c s="29" t="s">
        <v>880</v>
      </c>
      <c s="24" t="s">
        <v>56</v>
      </c>
      <c s="30" t="s">
        <v>881</v>
      </c>
      <c s="31" t="s">
        <v>416</v>
      </c>
      <c s="32">
        <v>13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870</v>
      </c>
    </row>
    <row r="30" spans="1:16" ht="12.75">
      <c r="A30" s="24" t="s">
        <v>48</v>
      </c>
      <c s="29" t="s">
        <v>40</v>
      </c>
      <c s="29" t="s">
        <v>882</v>
      </c>
      <c s="24" t="s">
        <v>56</v>
      </c>
      <c s="30" t="s">
        <v>883</v>
      </c>
      <c s="31" t="s">
        <v>416</v>
      </c>
      <c s="32">
        <v>20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56</v>
      </c>
    </row>
    <row r="33" spans="1:5" ht="102">
      <c r="A33" t="s">
        <v>57</v>
      </c>
      <c r="E33" s="36" t="s">
        <v>870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0+O9+O14+O87+O92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0+I9+I14+I87+I92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317.44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2.75">
      <c r="A12" s="37" t="s">
        <v>55</v>
      </c>
      <c r="E12" s="38" t="s">
        <v>886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0+I15+I19+I23+I27+I31+I35+I39+I43+I47+I51+I55+I59+I63+I67+I71+I75+I79+I83</f>
      </c>
      <c>
        <f>0+O15+O19+O23+O27+O31+O35+O39+O43+O47+O51+O55+O59+O63+O67+O71+O75+O79+O83</f>
      </c>
    </row>
    <row r="15" spans="1:16" ht="12.75">
      <c r="A15" s="24" t="s">
        <v>48</v>
      </c>
      <c s="29" t="s">
        <v>26</v>
      </c>
      <c s="29" t="s">
        <v>887</v>
      </c>
      <c s="24" t="s">
        <v>56</v>
      </c>
      <c s="30" t="s">
        <v>888</v>
      </c>
      <c s="31" t="s">
        <v>191</v>
      </c>
      <c s="32">
        <v>14.3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889</v>
      </c>
    </row>
    <row r="19" spans="1:16" ht="12.75">
      <c r="A19" s="24" t="s">
        <v>48</v>
      </c>
      <c s="29" t="s">
        <v>25</v>
      </c>
      <c s="29" t="s">
        <v>890</v>
      </c>
      <c s="24" t="s">
        <v>56</v>
      </c>
      <c s="30" t="s">
        <v>891</v>
      </c>
      <c s="31" t="s">
        <v>416</v>
      </c>
      <c s="32">
        <v>1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892</v>
      </c>
    </row>
    <row r="23" spans="1:16" ht="12.75">
      <c r="A23" s="24" t="s">
        <v>48</v>
      </c>
      <c s="29" t="s">
        <v>36</v>
      </c>
      <c s="29" t="s">
        <v>169</v>
      </c>
      <c s="24" t="s">
        <v>50</v>
      </c>
      <c s="30" t="s">
        <v>170</v>
      </c>
      <c s="31" t="s">
        <v>101</v>
      </c>
      <c s="32">
        <v>153.12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893</v>
      </c>
    </row>
    <row r="25" spans="1:5" ht="89.25">
      <c r="A25" s="37" t="s">
        <v>55</v>
      </c>
      <c r="E25" s="38" t="s">
        <v>894</v>
      </c>
    </row>
    <row r="26" spans="1:5" ht="344.25">
      <c r="A26" t="s">
        <v>57</v>
      </c>
      <c r="E26" s="36" t="s">
        <v>172</v>
      </c>
    </row>
    <row r="27" spans="1:16" ht="12.75">
      <c r="A27" s="24" t="s">
        <v>48</v>
      </c>
      <c s="29" t="s">
        <v>38</v>
      </c>
      <c s="29" t="s">
        <v>169</v>
      </c>
      <c s="24" t="s">
        <v>59</v>
      </c>
      <c s="30" t="s">
        <v>170</v>
      </c>
      <c s="31" t="s">
        <v>101</v>
      </c>
      <c s="32">
        <v>5.6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895</v>
      </c>
    </row>
    <row r="29" spans="1:5" ht="89.25">
      <c r="A29" s="37" t="s">
        <v>55</v>
      </c>
      <c r="E29" s="38" t="s">
        <v>896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176</v>
      </c>
      <c s="24" t="s">
        <v>50</v>
      </c>
      <c s="30" t="s">
        <v>177</v>
      </c>
      <c s="31" t="s">
        <v>101</v>
      </c>
      <c s="32">
        <v>158.72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178</v>
      </c>
    </row>
    <row r="33" spans="1:5" ht="38.25">
      <c r="A33" s="37" t="s">
        <v>55</v>
      </c>
      <c r="E33" s="38" t="s">
        <v>897</v>
      </c>
    </row>
    <row r="34" spans="1:5" ht="216.75">
      <c r="A34" t="s">
        <v>57</v>
      </c>
      <c r="E34" s="36" t="s">
        <v>180</v>
      </c>
    </row>
    <row r="35" spans="1:16" ht="12.75">
      <c r="A35" s="24" t="s">
        <v>48</v>
      </c>
      <c s="29" t="s">
        <v>75</v>
      </c>
      <c s="29" t="s">
        <v>183</v>
      </c>
      <c s="24" t="s">
        <v>50</v>
      </c>
      <c s="30" t="s">
        <v>184</v>
      </c>
      <c s="31" t="s">
        <v>101</v>
      </c>
      <c s="32">
        <v>122.64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898</v>
      </c>
    </row>
    <row r="37" spans="1:5" ht="89.25">
      <c r="A37" s="37" t="s">
        <v>55</v>
      </c>
      <c r="E37" s="38" t="s">
        <v>899</v>
      </c>
    </row>
    <row r="38" spans="1:5" ht="255">
      <c r="A38" t="s">
        <v>57</v>
      </c>
      <c r="E38" s="36" t="s">
        <v>187</v>
      </c>
    </row>
    <row r="39" spans="1:16" ht="12.75">
      <c r="A39" s="24" t="s">
        <v>48</v>
      </c>
      <c s="29" t="s">
        <v>79</v>
      </c>
      <c s="29" t="s">
        <v>183</v>
      </c>
      <c s="24" t="s">
        <v>59</v>
      </c>
      <c s="30" t="s">
        <v>184</v>
      </c>
      <c s="31" t="s">
        <v>101</v>
      </c>
      <c s="32">
        <v>5.4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900</v>
      </c>
    </row>
    <row r="41" spans="1:5" ht="89.25">
      <c r="A41" s="37" t="s">
        <v>55</v>
      </c>
      <c r="E41" s="38" t="s">
        <v>901</v>
      </c>
    </row>
    <row r="42" spans="1:5" ht="255">
      <c r="A42" t="s">
        <v>57</v>
      </c>
      <c r="E42" s="36" t="s">
        <v>187</v>
      </c>
    </row>
    <row r="43" spans="1:16" ht="12.75">
      <c r="A43" s="24" t="s">
        <v>48</v>
      </c>
      <c s="29" t="s">
        <v>43</v>
      </c>
      <c s="29" t="s">
        <v>902</v>
      </c>
      <c s="24" t="s">
        <v>50</v>
      </c>
      <c s="30" t="s">
        <v>903</v>
      </c>
      <c s="31" t="s">
        <v>191</v>
      </c>
      <c s="32">
        <v>8.64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904</v>
      </c>
    </row>
    <row r="45" spans="1:5" ht="76.5">
      <c r="A45" s="37" t="s">
        <v>55</v>
      </c>
      <c r="E45" s="38" t="s">
        <v>905</v>
      </c>
    </row>
    <row r="46" spans="1:5" ht="89.25">
      <c r="A46" t="s">
        <v>57</v>
      </c>
      <c r="E46" s="36" t="s">
        <v>906</v>
      </c>
    </row>
    <row r="47" spans="1:16" ht="12.75">
      <c r="A47" s="24" t="s">
        <v>48</v>
      </c>
      <c s="29" t="s">
        <v>45</v>
      </c>
      <c s="29" t="s">
        <v>902</v>
      </c>
      <c s="24" t="s">
        <v>59</v>
      </c>
      <c s="30" t="s">
        <v>903</v>
      </c>
      <c s="31" t="s">
        <v>191</v>
      </c>
      <c s="32">
        <v>14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907</v>
      </c>
    </row>
    <row r="49" spans="1:5" ht="12.75">
      <c r="A49" s="37" t="s">
        <v>55</v>
      </c>
      <c r="E49" s="38" t="s">
        <v>908</v>
      </c>
    </row>
    <row r="50" spans="1:5" ht="89.25">
      <c r="A50" t="s">
        <v>57</v>
      </c>
      <c r="E50" s="36" t="s">
        <v>906</v>
      </c>
    </row>
    <row r="51" spans="1:16" ht="12.75">
      <c r="A51" s="24" t="s">
        <v>48</v>
      </c>
      <c s="29" t="s">
        <v>86</v>
      </c>
      <c s="29" t="s">
        <v>909</v>
      </c>
      <c s="24" t="s">
        <v>520</v>
      </c>
      <c s="30" t="s">
        <v>910</v>
      </c>
      <c s="31" t="s">
        <v>63</v>
      </c>
      <c s="32">
        <v>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12.75">
      <c r="A53" s="37" t="s">
        <v>55</v>
      </c>
      <c r="E53" s="38" t="s">
        <v>56</v>
      </c>
    </row>
    <row r="54" spans="1:5" ht="38.25">
      <c r="A54" t="s">
        <v>57</v>
      </c>
      <c r="E54" s="36" t="s">
        <v>911</v>
      </c>
    </row>
    <row r="55" spans="1:16" ht="12.75">
      <c r="A55" s="24" t="s">
        <v>48</v>
      </c>
      <c s="29" t="s">
        <v>140</v>
      </c>
      <c s="29" t="s">
        <v>912</v>
      </c>
      <c s="24" t="s">
        <v>56</v>
      </c>
      <c s="30" t="s">
        <v>913</v>
      </c>
      <c s="31" t="s">
        <v>416</v>
      </c>
      <c s="32">
        <v>8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914</v>
      </c>
    </row>
    <row r="57" spans="1:5" ht="89.25">
      <c r="A57" s="37" t="s">
        <v>55</v>
      </c>
      <c r="E57" s="38" t="s">
        <v>915</v>
      </c>
    </row>
    <row r="58" spans="1:5" ht="76.5">
      <c r="A58" t="s">
        <v>57</v>
      </c>
      <c r="E58" s="36" t="s">
        <v>916</v>
      </c>
    </row>
    <row r="59" spans="1:16" ht="12.75">
      <c r="A59" s="24" t="s">
        <v>48</v>
      </c>
      <c s="29" t="s">
        <v>188</v>
      </c>
      <c s="29" t="s">
        <v>917</v>
      </c>
      <c s="24" t="s">
        <v>56</v>
      </c>
      <c s="30" t="s">
        <v>918</v>
      </c>
      <c s="31" t="s">
        <v>416</v>
      </c>
      <c s="32">
        <v>8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919</v>
      </c>
    </row>
    <row r="61" spans="1:5" ht="12.75">
      <c r="A61" s="37" t="s">
        <v>55</v>
      </c>
      <c r="E61" s="38" t="s">
        <v>56</v>
      </c>
    </row>
    <row r="62" spans="1:5" ht="102">
      <c r="A62" t="s">
        <v>57</v>
      </c>
      <c r="E62" s="36" t="s">
        <v>920</v>
      </c>
    </row>
    <row r="63" spans="1:16" ht="12.75">
      <c r="A63" s="24" t="s">
        <v>48</v>
      </c>
      <c s="29" t="s">
        <v>194</v>
      </c>
      <c s="29" t="s">
        <v>921</v>
      </c>
      <c s="24" t="s">
        <v>520</v>
      </c>
      <c s="30" t="s">
        <v>922</v>
      </c>
      <c s="31" t="s">
        <v>63</v>
      </c>
      <c s="32">
        <v>1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25.5">
      <c r="A64" s="35" t="s">
        <v>53</v>
      </c>
      <c r="E64" s="36" t="s">
        <v>923</v>
      </c>
    </row>
    <row r="65" spans="1:5" ht="12.75">
      <c r="A65" s="37" t="s">
        <v>55</v>
      </c>
      <c r="E65" s="38" t="s">
        <v>56</v>
      </c>
    </row>
    <row r="66" spans="1:5" ht="38.25">
      <c r="A66" t="s">
        <v>57</v>
      </c>
      <c r="E66" s="36" t="s">
        <v>924</v>
      </c>
    </row>
    <row r="67" spans="1:16" ht="12.75">
      <c r="A67" s="24" t="s">
        <v>48</v>
      </c>
      <c s="29" t="s">
        <v>200</v>
      </c>
      <c s="29" t="s">
        <v>925</v>
      </c>
      <c s="24" t="s">
        <v>520</v>
      </c>
      <c s="30" t="s">
        <v>926</v>
      </c>
      <c s="31" t="s">
        <v>63</v>
      </c>
      <c s="32">
        <v>1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927</v>
      </c>
    </row>
    <row r="69" spans="1:5" ht="12.75">
      <c r="A69" s="37" t="s">
        <v>55</v>
      </c>
      <c r="E69" s="38" t="s">
        <v>56</v>
      </c>
    </row>
    <row r="70" spans="1:5" ht="38.25">
      <c r="A70" t="s">
        <v>57</v>
      </c>
      <c r="E70" s="36" t="s">
        <v>924</v>
      </c>
    </row>
    <row r="71" spans="1:16" ht="12.75">
      <c r="A71" s="24" t="s">
        <v>48</v>
      </c>
      <c s="29" t="s">
        <v>206</v>
      </c>
      <c s="29" t="s">
        <v>928</v>
      </c>
      <c s="24" t="s">
        <v>56</v>
      </c>
      <c s="30" t="s">
        <v>929</v>
      </c>
      <c s="31" t="s">
        <v>416</v>
      </c>
      <c s="32">
        <v>39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877</v>
      </c>
    </row>
    <row r="73" spans="1:5" ht="12.75">
      <c r="A73" s="37" t="s">
        <v>55</v>
      </c>
      <c r="E73" s="38" t="s">
        <v>56</v>
      </c>
    </row>
    <row r="74" spans="1:5" ht="114.75">
      <c r="A74" t="s">
        <v>57</v>
      </c>
      <c r="E74" s="36" t="s">
        <v>930</v>
      </c>
    </row>
    <row r="75" spans="1:16" ht="25.5">
      <c r="A75" s="24" t="s">
        <v>48</v>
      </c>
      <c s="29" t="s">
        <v>212</v>
      </c>
      <c s="29" t="s">
        <v>931</v>
      </c>
      <c s="24" t="s">
        <v>520</v>
      </c>
      <c s="30" t="s">
        <v>932</v>
      </c>
      <c s="31" t="s">
        <v>63</v>
      </c>
      <c s="32">
        <v>1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38.25">
      <c r="A76" s="35" t="s">
        <v>53</v>
      </c>
      <c r="E76" s="36" t="s">
        <v>933</v>
      </c>
    </row>
    <row r="77" spans="1:5" ht="12.75">
      <c r="A77" s="37" t="s">
        <v>55</v>
      </c>
      <c r="E77" s="38" t="s">
        <v>56</v>
      </c>
    </row>
    <row r="78" spans="1:5" ht="114.75">
      <c r="A78" t="s">
        <v>57</v>
      </c>
      <c r="E78" s="36" t="s">
        <v>934</v>
      </c>
    </row>
    <row r="79" spans="1:16" ht="12.75">
      <c r="A79" s="24" t="s">
        <v>48</v>
      </c>
      <c s="29" t="s">
        <v>218</v>
      </c>
      <c s="29" t="s">
        <v>935</v>
      </c>
      <c s="24" t="s">
        <v>56</v>
      </c>
      <c s="30" t="s">
        <v>936</v>
      </c>
      <c s="31" t="s">
        <v>101</v>
      </c>
      <c s="32">
        <v>10.4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12.75">
      <c r="A80" s="35" t="s">
        <v>53</v>
      </c>
      <c r="E80" s="36" t="s">
        <v>56</v>
      </c>
    </row>
    <row r="81" spans="1:5" ht="25.5">
      <c r="A81" s="37" t="s">
        <v>55</v>
      </c>
      <c r="E81" s="38" t="s">
        <v>937</v>
      </c>
    </row>
    <row r="82" spans="1:5" ht="63.75">
      <c r="A82" t="s">
        <v>57</v>
      </c>
      <c r="E82" s="36" t="s">
        <v>938</v>
      </c>
    </row>
    <row r="83" spans="1:16" ht="12.75">
      <c r="A83" s="24" t="s">
        <v>48</v>
      </c>
      <c s="29" t="s">
        <v>224</v>
      </c>
      <c s="29" t="s">
        <v>939</v>
      </c>
      <c s="24" t="s">
        <v>520</v>
      </c>
      <c s="30" t="s">
        <v>940</v>
      </c>
      <c s="31" t="s">
        <v>63</v>
      </c>
      <c s="32">
        <v>1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12.75">
      <c r="A84" s="35" t="s">
        <v>53</v>
      </c>
      <c r="E84" s="36" t="s">
        <v>941</v>
      </c>
    </row>
    <row r="85" spans="1:5" ht="12.75">
      <c r="A85" s="37" t="s">
        <v>55</v>
      </c>
      <c r="E85" s="38" t="s">
        <v>56</v>
      </c>
    </row>
    <row r="86" spans="1:5" ht="38.25">
      <c r="A86" t="s">
        <v>57</v>
      </c>
      <c r="E86" s="36" t="s">
        <v>924</v>
      </c>
    </row>
    <row r="87" spans="1:18" ht="12.75" customHeight="1">
      <c r="A87" s="6" t="s">
        <v>46</v>
      </c>
      <c s="6"/>
      <c s="41" t="s">
        <v>26</v>
      </c>
      <c s="6"/>
      <c s="27" t="s">
        <v>205</v>
      </c>
      <c s="6"/>
      <c s="6"/>
      <c s="6"/>
      <c s="42">
        <f>0+Q87</f>
      </c>
      <c r="O87">
        <f>0+R87</f>
      </c>
      <c r="Q87">
        <f>0+I88</f>
      </c>
      <c>
        <f>0+O88</f>
      </c>
    </row>
    <row r="88" spans="1:16" ht="12.75">
      <c r="A88" s="24" t="s">
        <v>48</v>
      </c>
      <c s="29" t="s">
        <v>230</v>
      </c>
      <c s="29" t="s">
        <v>942</v>
      </c>
      <c s="24" t="s">
        <v>56</v>
      </c>
      <c s="30" t="s">
        <v>943</v>
      </c>
      <c s="31" t="s">
        <v>120</v>
      </c>
      <c s="32">
        <v>27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38.25">
      <c r="A89" s="35" t="s">
        <v>53</v>
      </c>
      <c r="E89" s="36" t="s">
        <v>944</v>
      </c>
    </row>
    <row r="90" spans="1:5" ht="63.75">
      <c r="A90" s="37" t="s">
        <v>55</v>
      </c>
      <c r="E90" s="38" t="s">
        <v>945</v>
      </c>
    </row>
    <row r="91" spans="1:5" ht="191.25">
      <c r="A91" t="s">
        <v>57</v>
      </c>
      <c r="E91" s="36" t="s">
        <v>217</v>
      </c>
    </row>
    <row r="92" spans="1:18" ht="12.75" customHeight="1">
      <c r="A92" s="6" t="s">
        <v>46</v>
      </c>
      <c s="6"/>
      <c s="41" t="s">
        <v>38</v>
      </c>
      <c s="6"/>
      <c s="27" t="s">
        <v>296</v>
      </c>
      <c s="6"/>
      <c s="6"/>
      <c s="6"/>
      <c s="42">
        <f>0+Q92</f>
      </c>
      <c r="O92">
        <f>0+R92</f>
      </c>
      <c r="Q92">
        <f>0+I93</f>
      </c>
      <c>
        <f>0+O93</f>
      </c>
    </row>
    <row r="93" spans="1:16" ht="25.5">
      <c r="A93" s="24" t="s">
        <v>48</v>
      </c>
      <c s="29" t="s">
        <v>236</v>
      </c>
      <c s="29" t="s">
        <v>380</v>
      </c>
      <c s="24" t="s">
        <v>56</v>
      </c>
      <c s="30" t="s">
        <v>381</v>
      </c>
      <c s="31" t="s">
        <v>191</v>
      </c>
      <c s="32">
        <v>42.9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25.5">
      <c r="A94" s="35" t="s">
        <v>53</v>
      </c>
      <c r="E94" s="36" t="s">
        <v>946</v>
      </c>
    </row>
    <row r="95" spans="1:5" ht="89.25">
      <c r="A95" s="37" t="s">
        <v>55</v>
      </c>
      <c r="E95" s="38" t="s">
        <v>947</v>
      </c>
    </row>
    <row r="96" spans="1:5" ht="178.5">
      <c r="A96" t="s">
        <v>57</v>
      </c>
      <c r="E96" s="36" t="s">
        <v>371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0+O9+O26+O59+O68+O113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948</v>
      </c>
      <c s="39">
        <f>0+I9+I26+I59+I68+I113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948</v>
      </c>
      <c s="6"/>
      <c s="18" t="s">
        <v>949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950</v>
      </c>
      <c s="24" t="s">
        <v>56</v>
      </c>
      <c s="30" t="s">
        <v>93</v>
      </c>
      <c s="31" t="s">
        <v>101</v>
      </c>
      <c s="32">
        <v>45.986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951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56</v>
      </c>
      <c s="30" t="s">
        <v>93</v>
      </c>
      <c s="31" t="s">
        <v>94</v>
      </c>
      <c s="32">
        <v>0.091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952</v>
      </c>
    </row>
    <row r="16" spans="1:5" ht="12.75">
      <c r="A16" s="37" t="s">
        <v>55</v>
      </c>
      <c r="E16" s="38" t="s">
        <v>953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954</v>
      </c>
      <c s="32">
        <v>0.681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566</v>
      </c>
    </row>
    <row r="20" spans="1:5" ht="12.75">
      <c r="A20" s="37" t="s">
        <v>55</v>
      </c>
      <c r="E20" s="38" t="s">
        <v>955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0+I27+I31+I35+I39+I43+I47+I51+I55</f>
      </c>
      <c>
        <f>0+O27+O31+O35+O39+O43+O47+O51+O55</f>
      </c>
    </row>
    <row r="27" spans="1:16" ht="12.75">
      <c r="A27" s="24" t="s">
        <v>48</v>
      </c>
      <c s="29" t="s">
        <v>38</v>
      </c>
      <c s="29" t="s">
        <v>569</v>
      </c>
      <c s="24" t="s">
        <v>56</v>
      </c>
      <c s="30" t="s">
        <v>570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957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571</v>
      </c>
    </row>
    <row r="31" spans="1:16" ht="12.75">
      <c r="A31" s="24" t="s">
        <v>48</v>
      </c>
      <c s="29" t="s">
        <v>40</v>
      </c>
      <c s="29" t="s">
        <v>572</v>
      </c>
      <c s="24" t="s">
        <v>56</v>
      </c>
      <c s="30" t="s">
        <v>573</v>
      </c>
      <c s="31" t="s">
        <v>120</v>
      </c>
      <c s="32">
        <v>68.14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958</v>
      </c>
    </row>
    <row r="33" spans="1:5" ht="12.75">
      <c r="A33" s="37" t="s">
        <v>55</v>
      </c>
      <c r="E33" s="38" t="s">
        <v>959</v>
      </c>
    </row>
    <row r="34" spans="1:5" ht="89.25">
      <c r="A34" t="s">
        <v>57</v>
      </c>
      <c r="E34" s="36" t="s">
        <v>574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68.1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40.25">
      <c r="A37" s="37" t="s">
        <v>55</v>
      </c>
      <c r="E37" s="38" t="s">
        <v>960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577</v>
      </c>
      <c s="24" t="s">
        <v>56</v>
      </c>
      <c s="30" t="s">
        <v>578</v>
      </c>
      <c s="31" t="s">
        <v>101</v>
      </c>
      <c s="32">
        <v>45.986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961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45.986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56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675</v>
      </c>
      <c s="24" t="s">
        <v>56</v>
      </c>
      <c s="30" t="s">
        <v>676</v>
      </c>
      <c s="31" t="s">
        <v>101</v>
      </c>
      <c s="32">
        <v>68.1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38.25">
      <c r="A48" s="35" t="s">
        <v>53</v>
      </c>
      <c r="E48" s="36" t="s">
        <v>962</v>
      </c>
    </row>
    <row r="49" spans="1:5" ht="12.75">
      <c r="A49" s="37" t="s">
        <v>55</v>
      </c>
      <c r="E49" s="38" t="s">
        <v>56</v>
      </c>
    </row>
    <row r="50" spans="1:5" ht="255">
      <c r="A50" t="s">
        <v>57</v>
      </c>
      <c r="E50" s="36" t="s">
        <v>678</v>
      </c>
    </row>
    <row r="51" spans="1:16" ht="12.75">
      <c r="A51" s="24" t="s">
        <v>48</v>
      </c>
      <c s="29" t="s">
        <v>86</v>
      </c>
      <c s="29" t="s">
        <v>582</v>
      </c>
      <c s="24" t="s">
        <v>50</v>
      </c>
      <c s="30" t="s">
        <v>583</v>
      </c>
      <c s="31" t="s">
        <v>101</v>
      </c>
      <c s="32">
        <v>28.259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963</v>
      </c>
    </row>
    <row r="53" spans="1:5" ht="51">
      <c r="A53" s="37" t="s">
        <v>55</v>
      </c>
      <c r="E53" s="38" t="s">
        <v>964</v>
      </c>
    </row>
    <row r="54" spans="1:5" ht="331.5">
      <c r="A54" t="s">
        <v>57</v>
      </c>
      <c r="E54" s="36" t="s">
        <v>586</v>
      </c>
    </row>
    <row r="55" spans="1:16" ht="12.75">
      <c r="A55" s="24" t="s">
        <v>48</v>
      </c>
      <c s="29" t="s">
        <v>140</v>
      </c>
      <c s="29" t="s">
        <v>582</v>
      </c>
      <c s="24" t="s">
        <v>59</v>
      </c>
      <c s="30" t="s">
        <v>583</v>
      </c>
      <c s="31" t="s">
        <v>101</v>
      </c>
      <c s="32">
        <v>8.349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965</v>
      </c>
    </row>
    <row r="57" spans="1:5" ht="12.75">
      <c r="A57" s="37" t="s">
        <v>55</v>
      </c>
      <c r="E57" s="38" t="s">
        <v>966</v>
      </c>
    </row>
    <row r="58" spans="1:5" ht="331.5">
      <c r="A58" t="s">
        <v>57</v>
      </c>
      <c r="E58" s="36" t="s">
        <v>586</v>
      </c>
    </row>
    <row r="59" spans="1:18" ht="12.75" customHeight="1">
      <c r="A59" s="6" t="s">
        <v>46</v>
      </c>
      <c s="6"/>
      <c s="41" t="s">
        <v>36</v>
      </c>
      <c s="6"/>
      <c s="27" t="s">
        <v>259</v>
      </c>
      <c s="6"/>
      <c s="6"/>
      <c s="6"/>
      <c s="42">
        <f>0+Q59</f>
      </c>
      <c r="O59">
        <f>0+R59</f>
      </c>
      <c r="Q59">
        <f>0+I60+I64</f>
      </c>
      <c>
        <f>0+O60+O64</f>
      </c>
    </row>
    <row r="60" spans="1:16" ht="12.75">
      <c r="A60" s="24" t="s">
        <v>48</v>
      </c>
      <c s="29" t="s">
        <v>188</v>
      </c>
      <c s="29" t="s">
        <v>967</v>
      </c>
      <c s="24" t="s">
        <v>56</v>
      </c>
      <c s="30" t="s">
        <v>968</v>
      </c>
      <c s="31" t="s">
        <v>101</v>
      </c>
      <c s="32">
        <v>2.319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969</v>
      </c>
    </row>
    <row r="62" spans="1:5" ht="12.75">
      <c r="A62" s="37" t="s">
        <v>55</v>
      </c>
      <c r="E62" s="38" t="s">
        <v>970</v>
      </c>
    </row>
    <row r="63" spans="1:5" ht="76.5">
      <c r="A63" t="s">
        <v>57</v>
      </c>
      <c r="E63" s="36" t="s">
        <v>223</v>
      </c>
    </row>
    <row r="64" spans="1:16" ht="12.75">
      <c r="A64" s="24" t="s">
        <v>48</v>
      </c>
      <c s="29" t="s">
        <v>194</v>
      </c>
      <c s="29" t="s">
        <v>287</v>
      </c>
      <c s="24" t="s">
        <v>56</v>
      </c>
      <c s="30" t="s">
        <v>288</v>
      </c>
      <c s="31" t="s">
        <v>101</v>
      </c>
      <c s="32">
        <v>4.785</v>
      </c>
      <c s="33">
        <v>0</v>
      </c>
      <c s="34">
        <f>ROUND(ROUND(H64,2)*ROUND(G64,3),2)</f>
      </c>
      <c r="O64">
        <f>(I64*21)/100</f>
      </c>
      <c t="s">
        <v>26</v>
      </c>
    </row>
    <row r="65" spans="1:5" ht="12.75">
      <c r="A65" s="35" t="s">
        <v>53</v>
      </c>
      <c r="E65" s="36" t="s">
        <v>971</v>
      </c>
    </row>
    <row r="66" spans="1:5" ht="25.5">
      <c r="A66" s="37" t="s">
        <v>55</v>
      </c>
      <c r="E66" s="38" t="s">
        <v>972</v>
      </c>
    </row>
    <row r="67" spans="1:5" ht="76.5">
      <c r="A67" t="s">
        <v>57</v>
      </c>
      <c r="E67" s="36" t="s">
        <v>223</v>
      </c>
    </row>
    <row r="68" spans="1:18" ht="12.75" customHeight="1">
      <c r="A68" s="6" t="s">
        <v>46</v>
      </c>
      <c s="6"/>
      <c s="41" t="s">
        <v>79</v>
      </c>
      <c s="6"/>
      <c s="27" t="s">
        <v>429</v>
      </c>
      <c s="6"/>
      <c s="6"/>
      <c s="6"/>
      <c s="42">
        <f>0+Q68</f>
      </c>
      <c r="O68">
        <f>0+R68</f>
      </c>
      <c r="Q68">
        <f>0+I69+I73+I77+I81+I85+I89+I93+I97+I101+I105+I109</f>
      </c>
      <c>
        <f>0+O69+O73+O77+O81+O85+O89+O93+O97+O101+O105+O109</f>
      </c>
    </row>
    <row r="69" spans="1:16" ht="12.75">
      <c r="A69" s="24" t="s">
        <v>48</v>
      </c>
      <c s="29" t="s">
        <v>200</v>
      </c>
      <c s="29" t="s">
        <v>431</v>
      </c>
      <c s="24" t="s">
        <v>56</v>
      </c>
      <c s="30" t="s">
        <v>432</v>
      </c>
      <c s="31" t="s">
        <v>120</v>
      </c>
      <c s="32">
        <v>42.37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973</v>
      </c>
    </row>
    <row r="71" spans="1:5" ht="12.75">
      <c r="A71" s="37" t="s">
        <v>55</v>
      </c>
      <c r="E71" s="38" t="s">
        <v>974</v>
      </c>
    </row>
    <row r="72" spans="1:5" ht="255">
      <c r="A72" t="s">
        <v>57</v>
      </c>
      <c r="E72" s="36" t="s">
        <v>435</v>
      </c>
    </row>
    <row r="73" spans="1:16" ht="12.75">
      <c r="A73" s="24" t="s">
        <v>48</v>
      </c>
      <c s="29" t="s">
        <v>206</v>
      </c>
      <c s="29" t="s">
        <v>975</v>
      </c>
      <c s="24" t="s">
        <v>56</v>
      </c>
      <c s="30" t="s">
        <v>976</v>
      </c>
      <c s="31" t="s">
        <v>120</v>
      </c>
      <c s="32">
        <v>25.77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25.5">
      <c r="A74" s="35" t="s">
        <v>53</v>
      </c>
      <c r="E74" s="36" t="s">
        <v>977</v>
      </c>
    </row>
    <row r="75" spans="1:5" ht="12.75">
      <c r="A75" s="37" t="s">
        <v>55</v>
      </c>
      <c r="E75" s="38" t="s">
        <v>978</v>
      </c>
    </row>
    <row r="76" spans="1:5" ht="255">
      <c r="A76" t="s">
        <v>57</v>
      </c>
      <c r="E76" s="36" t="s">
        <v>979</v>
      </c>
    </row>
    <row r="77" spans="1:16" ht="12.75">
      <c r="A77" s="24" t="s">
        <v>48</v>
      </c>
      <c s="29" t="s">
        <v>212</v>
      </c>
      <c s="29" t="s">
        <v>980</v>
      </c>
      <c s="24" t="s">
        <v>50</v>
      </c>
      <c s="30" t="s">
        <v>981</v>
      </c>
      <c s="31" t="s">
        <v>416</v>
      </c>
      <c s="32">
        <v>4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89.25">
      <c r="A78" s="35" t="s">
        <v>53</v>
      </c>
      <c r="E78" s="36" t="s">
        <v>982</v>
      </c>
    </row>
    <row r="79" spans="1:5" ht="12.75">
      <c r="A79" s="37" t="s">
        <v>55</v>
      </c>
      <c r="E79" s="38" t="s">
        <v>56</v>
      </c>
    </row>
    <row r="80" spans="1:5" ht="114.75">
      <c r="A80" t="s">
        <v>57</v>
      </c>
      <c r="E80" s="36" t="s">
        <v>983</v>
      </c>
    </row>
    <row r="81" spans="1:16" ht="12.75">
      <c r="A81" s="24" t="s">
        <v>48</v>
      </c>
      <c s="29" t="s">
        <v>218</v>
      </c>
      <c s="29" t="s">
        <v>980</v>
      </c>
      <c s="24" t="s">
        <v>59</v>
      </c>
      <c s="30" t="s">
        <v>981</v>
      </c>
      <c s="31" t="s">
        <v>416</v>
      </c>
      <c s="32">
        <v>6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53">
      <c r="A82" s="35" t="s">
        <v>53</v>
      </c>
      <c r="E82" s="36" t="s">
        <v>984</v>
      </c>
    </row>
    <row r="83" spans="1:5" ht="12.75">
      <c r="A83" s="37" t="s">
        <v>55</v>
      </c>
      <c r="E83" s="38" t="s">
        <v>56</v>
      </c>
    </row>
    <row r="84" spans="1:5" ht="114.75">
      <c r="A84" t="s">
        <v>57</v>
      </c>
      <c r="E84" s="36" t="s">
        <v>983</v>
      </c>
    </row>
    <row r="85" spans="1:16" ht="12.75">
      <c r="A85" s="24" t="s">
        <v>48</v>
      </c>
      <c s="29" t="s">
        <v>224</v>
      </c>
      <c s="29" t="s">
        <v>980</v>
      </c>
      <c s="24" t="s">
        <v>84</v>
      </c>
      <c s="30" t="s">
        <v>981</v>
      </c>
      <c s="31" t="s">
        <v>416</v>
      </c>
      <c s="32">
        <v>2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89.25">
      <c r="A86" s="35" t="s">
        <v>53</v>
      </c>
      <c r="E86" s="36" t="s">
        <v>985</v>
      </c>
    </row>
    <row r="87" spans="1:5" ht="12.75">
      <c r="A87" s="37" t="s">
        <v>55</v>
      </c>
      <c r="E87" s="38" t="s">
        <v>56</v>
      </c>
    </row>
    <row r="88" spans="1:5" ht="114.75">
      <c r="A88" t="s">
        <v>57</v>
      </c>
      <c r="E88" s="36" t="s">
        <v>983</v>
      </c>
    </row>
    <row r="89" spans="1:16" ht="12.75">
      <c r="A89" s="24" t="s">
        <v>48</v>
      </c>
      <c s="29" t="s">
        <v>230</v>
      </c>
      <c s="29" t="s">
        <v>443</v>
      </c>
      <c s="24" t="s">
        <v>56</v>
      </c>
      <c s="30" t="s">
        <v>444</v>
      </c>
      <c s="31" t="s">
        <v>416</v>
      </c>
      <c s="32">
        <v>5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25.5">
      <c r="A90" s="35" t="s">
        <v>53</v>
      </c>
      <c r="E90" s="36" t="s">
        <v>986</v>
      </c>
    </row>
    <row r="91" spans="1:5" ht="12.75">
      <c r="A91" s="37" t="s">
        <v>55</v>
      </c>
      <c r="E91" s="38" t="s">
        <v>56</v>
      </c>
    </row>
    <row r="92" spans="1:5" ht="102">
      <c r="A92" t="s">
        <v>57</v>
      </c>
      <c r="E92" s="36" t="s">
        <v>447</v>
      </c>
    </row>
    <row r="93" spans="1:16" ht="12.75">
      <c r="A93" s="24" t="s">
        <v>48</v>
      </c>
      <c s="29" t="s">
        <v>236</v>
      </c>
      <c s="29" t="s">
        <v>626</v>
      </c>
      <c s="24" t="s">
        <v>56</v>
      </c>
      <c s="30" t="s">
        <v>627</v>
      </c>
      <c s="31" t="s">
        <v>120</v>
      </c>
      <c s="32">
        <v>68.14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959</v>
      </c>
    </row>
    <row r="96" spans="1:5" ht="76.5">
      <c r="A96" t="s">
        <v>57</v>
      </c>
      <c r="E96" s="36" t="s">
        <v>630</v>
      </c>
    </row>
    <row r="97" spans="1:16" ht="12.75">
      <c r="A97" s="24" t="s">
        <v>48</v>
      </c>
      <c s="29" t="s">
        <v>242</v>
      </c>
      <c s="29" t="s">
        <v>635</v>
      </c>
      <c s="24" t="s">
        <v>56</v>
      </c>
      <c s="30" t="s">
        <v>636</v>
      </c>
      <c s="31" t="s">
        <v>120</v>
      </c>
      <c s="32">
        <v>42.37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974</v>
      </c>
    </row>
    <row r="100" spans="1:5" ht="102">
      <c r="A100" t="s">
        <v>57</v>
      </c>
      <c r="E100" s="36" t="s">
        <v>634</v>
      </c>
    </row>
    <row r="101" spans="1:16" ht="12.75">
      <c r="A101" s="24" t="s">
        <v>48</v>
      </c>
      <c s="29" t="s">
        <v>248</v>
      </c>
      <c s="29" t="s">
        <v>640</v>
      </c>
      <c s="24" t="s">
        <v>56</v>
      </c>
      <c s="30" t="s">
        <v>641</v>
      </c>
      <c s="31" t="s">
        <v>120</v>
      </c>
      <c s="32">
        <v>68.14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959</v>
      </c>
    </row>
    <row r="104" spans="1:5" ht="76.5">
      <c r="A104" t="s">
        <v>57</v>
      </c>
      <c r="E104" s="36" t="s">
        <v>642</v>
      </c>
    </row>
    <row r="105" spans="1:16" ht="12.75">
      <c r="A105" s="24" t="s">
        <v>48</v>
      </c>
      <c s="29" t="s">
        <v>253</v>
      </c>
      <c s="29" t="s">
        <v>643</v>
      </c>
      <c s="24" t="s">
        <v>50</v>
      </c>
      <c s="30" t="s">
        <v>644</v>
      </c>
      <c s="31" t="s">
        <v>416</v>
      </c>
      <c s="32">
        <v>10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987</v>
      </c>
    </row>
    <row r="107" spans="1:5" ht="12.75">
      <c r="A107" s="37" t="s">
        <v>55</v>
      </c>
      <c r="E107" s="38" t="s">
        <v>988</v>
      </c>
    </row>
    <row r="108" spans="1:5" ht="63.75">
      <c r="A108" t="s">
        <v>57</v>
      </c>
      <c r="E108" s="36" t="s">
        <v>647</v>
      </c>
    </row>
    <row r="109" spans="1:16" ht="12.75">
      <c r="A109" s="24" t="s">
        <v>48</v>
      </c>
      <c s="29" t="s">
        <v>260</v>
      </c>
      <c s="29" t="s">
        <v>643</v>
      </c>
      <c s="24" t="s">
        <v>59</v>
      </c>
      <c s="30" t="s">
        <v>644</v>
      </c>
      <c s="31" t="s">
        <v>416</v>
      </c>
      <c s="32">
        <v>2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989</v>
      </c>
    </row>
    <row r="111" spans="1:5" ht="12.75">
      <c r="A111" s="37" t="s">
        <v>55</v>
      </c>
      <c r="E111" s="38" t="s">
        <v>56</v>
      </c>
    </row>
    <row r="112" spans="1:5" ht="63.75">
      <c r="A112" t="s">
        <v>57</v>
      </c>
      <c r="E112" s="36" t="s">
        <v>647</v>
      </c>
    </row>
    <row r="113" spans="1:18" ht="12.75" customHeight="1">
      <c r="A113" s="6" t="s">
        <v>46</v>
      </c>
      <c s="6"/>
      <c s="41" t="s">
        <v>43</v>
      </c>
      <c s="6"/>
      <c s="27" t="s">
        <v>131</v>
      </c>
      <c s="6"/>
      <c s="6"/>
      <c s="6"/>
      <c s="42">
        <f>0+Q113</f>
      </c>
      <c r="O113">
        <f>0+R113</f>
      </c>
      <c r="Q113">
        <f>0+I114</f>
      </c>
      <c>
        <f>0+O114</f>
      </c>
    </row>
    <row r="114" spans="1:16" ht="12.75">
      <c r="A114" s="24" t="s">
        <v>48</v>
      </c>
      <c s="29" t="s">
        <v>266</v>
      </c>
      <c s="29" t="s">
        <v>990</v>
      </c>
      <c s="24" t="s">
        <v>56</v>
      </c>
      <c s="30" t="s">
        <v>991</v>
      </c>
      <c s="31" t="s">
        <v>120</v>
      </c>
      <c s="32">
        <v>26.79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992</v>
      </c>
    </row>
    <row r="117" spans="1:5" ht="89.25">
      <c r="A117" t="s">
        <v>57</v>
      </c>
      <c r="E117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993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993</v>
      </c>
      <c s="6"/>
      <c s="18" t="s">
        <v>994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995</v>
      </c>
      <c s="24" t="s">
        <v>56</v>
      </c>
      <c s="30" t="s">
        <v>996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997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998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999</v>
      </c>
      <c s="1"/>
      <c s="14" t="s">
        <v>1000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50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999</v>
      </c>
      <c s="1"/>
      <c s="14" t="s">
        <v>1000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1335.456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89.25">
      <c r="A12" s="37" t="s">
        <v>55</v>
      </c>
      <c r="E12" s="38" t="s">
        <v>1001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</f>
      </c>
      <c>
        <f>0+O15+O19+O23+O27+O31+O35+O39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20.6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1002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109</v>
      </c>
      <c s="24" t="s">
        <v>56</v>
      </c>
      <c s="30" t="s">
        <v>110</v>
      </c>
      <c s="31" t="s">
        <v>101</v>
      </c>
      <c s="32">
        <v>23.6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25.5">
      <c r="A21" s="37" t="s">
        <v>55</v>
      </c>
      <c r="E21" s="38" t="s">
        <v>1003</v>
      </c>
    </row>
    <row r="22" spans="1:5" ht="102">
      <c r="A22" t="s">
        <v>57</v>
      </c>
      <c r="E22" s="36" t="s">
        <v>108</v>
      </c>
    </row>
    <row r="23" spans="1:16" ht="25.5">
      <c r="A23" s="24" t="s">
        <v>48</v>
      </c>
      <c s="29" t="s">
        <v>36</v>
      </c>
      <c s="29" t="s">
        <v>112</v>
      </c>
      <c s="24" t="s">
        <v>56</v>
      </c>
      <c s="30" t="s">
        <v>113</v>
      </c>
      <c s="31" t="s">
        <v>101</v>
      </c>
      <c s="32">
        <v>129.45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76.5">
      <c r="A25" s="37" t="s">
        <v>55</v>
      </c>
      <c r="E25" s="38" t="s">
        <v>1004</v>
      </c>
    </row>
    <row r="26" spans="1:5" ht="89.25">
      <c r="A26" t="s">
        <v>57</v>
      </c>
      <c r="E26" s="36" t="s">
        <v>104</v>
      </c>
    </row>
    <row r="27" spans="1:16" ht="12.75">
      <c r="A27" s="24" t="s">
        <v>48</v>
      </c>
      <c s="29" t="s">
        <v>38</v>
      </c>
      <c s="29" t="s">
        <v>115</v>
      </c>
      <c s="24" t="s">
        <v>56</v>
      </c>
      <c s="30" t="s">
        <v>116</v>
      </c>
      <c s="31" t="s">
        <v>101</v>
      </c>
      <c s="32">
        <v>297.35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127.5">
      <c r="A29" s="37" t="s">
        <v>55</v>
      </c>
      <c r="E29" s="38" t="s">
        <v>1005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1006</v>
      </c>
      <c s="24" t="s">
        <v>56</v>
      </c>
      <c s="30" t="s">
        <v>1007</v>
      </c>
      <c s="31" t="s">
        <v>120</v>
      </c>
      <c s="32">
        <v>58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25.5">
      <c r="A33" s="37" t="s">
        <v>55</v>
      </c>
      <c r="E33" s="38" t="s">
        <v>1008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193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1009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129.96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51">
      <c r="A41" s="37" t="s">
        <v>55</v>
      </c>
      <c r="E41" s="38" t="s">
        <v>1010</v>
      </c>
    </row>
    <row r="42" spans="1:5" ht="89.25">
      <c r="A42" t="s">
        <v>57</v>
      </c>
      <c r="E42" s="36" t="s">
        <v>104</v>
      </c>
    </row>
    <row r="43" spans="1:18" ht="12.75" customHeight="1">
      <c r="A43" s="6" t="s">
        <v>46</v>
      </c>
      <c s="6"/>
      <c s="41" t="s">
        <v>43</v>
      </c>
      <c s="6"/>
      <c s="27" t="s">
        <v>131</v>
      </c>
      <c s="6"/>
      <c s="6"/>
      <c s="6"/>
      <c s="42">
        <f>0+Q43</f>
      </c>
      <c r="O43">
        <f>0+R43</f>
      </c>
      <c r="Q43">
        <f>0+I44</f>
      </c>
      <c>
        <f>0+O44</f>
      </c>
    </row>
    <row r="44" spans="1:16" ht="12.75">
      <c r="A44" s="24" t="s">
        <v>48</v>
      </c>
      <c s="29" t="s">
        <v>43</v>
      </c>
      <c s="29" t="s">
        <v>137</v>
      </c>
      <c s="24" t="s">
        <v>56</v>
      </c>
      <c s="30" t="s">
        <v>138</v>
      </c>
      <c s="31" t="s">
        <v>120</v>
      </c>
      <c s="32">
        <v>10</v>
      </c>
      <c s="33">
        <v>0</v>
      </c>
      <c s="34">
        <f>ROUND(ROUND(H44,2)*ROUND(G44,3),2)</f>
      </c>
      <c r="O44">
        <f>(I44*21)/100</f>
      </c>
      <c t="s">
        <v>26</v>
      </c>
    </row>
    <row r="45" spans="1:5" ht="25.5">
      <c r="A45" s="35" t="s">
        <v>53</v>
      </c>
      <c r="E45" s="36" t="s">
        <v>134</v>
      </c>
    </row>
    <row r="46" spans="1:5" ht="25.5">
      <c r="A46" s="37" t="s">
        <v>55</v>
      </c>
      <c r="E46" s="38" t="s">
        <v>1011</v>
      </c>
    </row>
    <row r="47" spans="1:5" ht="63.75">
      <c r="A47" t="s">
        <v>57</v>
      </c>
      <c r="E47" s="36" t="s">
        <v>136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0+O9+O22+O71+O92+O97+O102+O175+O188+O209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1012</v>
      </c>
      <c s="39">
        <f>0+I9+I22+I71+I92+I97+I102+I175+I188+I209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999</v>
      </c>
      <c s="1"/>
      <c s="14" t="s">
        <v>1000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1012</v>
      </c>
      <c s="6"/>
      <c s="18" t="s">
        <v>1013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357.35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38.25">
      <c r="A12" s="37" t="s">
        <v>55</v>
      </c>
      <c r="E12" s="38" t="s">
        <v>1014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1030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1015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63.75">
      <c r="A19" s="35" t="s">
        <v>53</v>
      </c>
      <c r="E19" s="36" t="s">
        <v>1016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199.5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1017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123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38.25">
      <c r="A29" s="37" t="s">
        <v>55</v>
      </c>
      <c r="E29" s="38" t="s">
        <v>1018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515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38.25">
      <c r="A33" s="37" t="s">
        <v>55</v>
      </c>
      <c r="E33" s="38" t="s">
        <v>1019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0.9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1020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16.875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1021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37.8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1022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177.675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1023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515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1024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42.257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27.5">
      <c r="A57" s="37" t="s">
        <v>55</v>
      </c>
      <c r="E57" s="38" t="s">
        <v>1025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1807.65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153">
      <c r="A61" s="37" t="s">
        <v>55</v>
      </c>
      <c r="E61" s="38" t="s">
        <v>1026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0.9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1027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6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1028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</f>
      </c>
      <c>
        <f>0+O72+O76+O80+O84+O88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748.8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1029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180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1030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487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38.25">
      <c r="A82" s="37" t="s">
        <v>55</v>
      </c>
      <c r="E82" s="38" t="s">
        <v>1031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237</v>
      </c>
      <c s="24" t="s">
        <v>56</v>
      </c>
      <c s="30" t="s">
        <v>238</v>
      </c>
      <c s="31" t="s">
        <v>191</v>
      </c>
      <c s="32">
        <v>1266.2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38.25">
      <c r="A85" s="35" t="s">
        <v>53</v>
      </c>
      <c r="E85" s="36" t="s">
        <v>239</v>
      </c>
    </row>
    <row r="86" spans="1:5" ht="12.75">
      <c r="A86" s="37" t="s">
        <v>55</v>
      </c>
      <c r="E86" s="38" t="s">
        <v>1032</v>
      </c>
    </row>
    <row r="87" spans="1:5" ht="153">
      <c r="A87" t="s">
        <v>57</v>
      </c>
      <c r="E87" s="36" t="s">
        <v>241</v>
      </c>
    </row>
    <row r="88" spans="1:16" ht="12.75">
      <c r="A88" s="24" t="s">
        <v>48</v>
      </c>
      <c s="29" t="s">
        <v>230</v>
      </c>
      <c s="29" t="s">
        <v>243</v>
      </c>
      <c s="24" t="s">
        <v>56</v>
      </c>
      <c s="30" t="s">
        <v>244</v>
      </c>
      <c s="31" t="s">
        <v>191</v>
      </c>
      <c s="32">
        <v>1266.2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38.25">
      <c r="A89" s="35" t="s">
        <v>53</v>
      </c>
      <c r="E89" s="36" t="s">
        <v>245</v>
      </c>
    </row>
    <row r="90" spans="1:5" ht="12.75">
      <c r="A90" s="37" t="s">
        <v>55</v>
      </c>
      <c r="E90" s="38" t="s">
        <v>1032</v>
      </c>
    </row>
    <row r="91" spans="1:5" ht="153">
      <c r="A91" t="s">
        <v>57</v>
      </c>
      <c r="E91" s="36" t="s">
        <v>246</v>
      </c>
    </row>
    <row r="92" spans="1:18" ht="12.75" customHeight="1">
      <c r="A92" s="6" t="s">
        <v>46</v>
      </c>
      <c s="6"/>
      <c s="41" t="s">
        <v>25</v>
      </c>
      <c s="6"/>
      <c s="27" t="s">
        <v>247</v>
      </c>
      <c s="6"/>
      <c s="6"/>
      <c s="6"/>
      <c s="42">
        <f>0+Q92</f>
      </c>
      <c r="O92">
        <f>0+R92</f>
      </c>
      <c r="Q92">
        <f>0+I93</f>
      </c>
      <c>
        <f>0+O93</f>
      </c>
    </row>
    <row r="93" spans="1:16" ht="12.75">
      <c r="A93" s="24" t="s">
        <v>48</v>
      </c>
      <c s="29" t="s">
        <v>236</v>
      </c>
      <c s="29" t="s">
        <v>254</v>
      </c>
      <c s="24" t="s">
        <v>56</v>
      </c>
      <c s="30" t="s">
        <v>255</v>
      </c>
      <c s="31" t="s">
        <v>101</v>
      </c>
      <c s="32">
        <v>1.7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25.5">
      <c r="A94" s="35" t="s">
        <v>53</v>
      </c>
      <c r="E94" s="36" t="s">
        <v>256</v>
      </c>
    </row>
    <row r="95" spans="1:5" ht="12.75">
      <c r="A95" s="37" t="s">
        <v>55</v>
      </c>
      <c r="E95" s="38" t="s">
        <v>1033</v>
      </c>
    </row>
    <row r="96" spans="1:5" ht="76.5">
      <c r="A96" t="s">
        <v>57</v>
      </c>
      <c r="E96" s="36" t="s">
        <v>258</v>
      </c>
    </row>
    <row r="97" spans="1:18" ht="12.75" customHeight="1">
      <c r="A97" s="6" t="s">
        <v>46</v>
      </c>
      <c s="6"/>
      <c s="41" t="s">
        <v>36</v>
      </c>
      <c s="6"/>
      <c s="27" t="s">
        <v>259</v>
      </c>
      <c s="6"/>
      <c s="6"/>
      <c s="6"/>
      <c s="42">
        <f>0+Q97</f>
      </c>
      <c r="O97">
        <f>0+R97</f>
      </c>
      <c r="Q97">
        <f>0+I98</f>
      </c>
      <c>
        <f>0+O98</f>
      </c>
    </row>
    <row r="98" spans="1:16" ht="12.75">
      <c r="A98" s="24" t="s">
        <v>48</v>
      </c>
      <c s="29" t="s">
        <v>242</v>
      </c>
      <c s="29" t="s">
        <v>287</v>
      </c>
      <c s="24" t="s">
        <v>56</v>
      </c>
      <c s="30" t="s">
        <v>288</v>
      </c>
      <c s="31" t="s">
        <v>101</v>
      </c>
      <c s="32">
        <v>8.4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289</v>
      </c>
    </row>
    <row r="100" spans="1:5" ht="38.25">
      <c r="A100" s="37" t="s">
        <v>55</v>
      </c>
      <c r="E100" s="38" t="s">
        <v>1034</v>
      </c>
    </row>
    <row r="101" spans="1:5" ht="76.5">
      <c r="A101" t="s">
        <v>57</v>
      </c>
      <c r="E101" s="36" t="s">
        <v>223</v>
      </c>
    </row>
    <row r="102" spans="1:18" ht="12.75" customHeight="1">
      <c r="A102" s="6" t="s">
        <v>46</v>
      </c>
      <c s="6"/>
      <c s="41" t="s">
        <v>38</v>
      </c>
      <c s="6"/>
      <c s="27" t="s">
        <v>296</v>
      </c>
      <c s="6"/>
      <c s="6"/>
      <c s="6"/>
      <c s="42">
        <f>0+Q102</f>
      </c>
      <c r="O102">
        <f>0+R102</f>
      </c>
      <c r="Q102">
        <f>0+I103+I107+I111+I115+I119+I123+I127+I131+I135+I139+I143+I147+I151+I155+I159+I163+I167+I171</f>
      </c>
      <c>
        <f>0+O103+O107+O111+O115+O119+O123+O127+O131+O135+O139+O143+O147+O151+O155+O159+O163+O167+O171</f>
      </c>
    </row>
    <row r="103" spans="1:16" ht="12.75">
      <c r="A103" s="24" t="s">
        <v>48</v>
      </c>
      <c s="29" t="s">
        <v>248</v>
      </c>
      <c s="29" t="s">
        <v>304</v>
      </c>
      <c s="24" t="s">
        <v>56</v>
      </c>
      <c s="30" t="s">
        <v>305</v>
      </c>
      <c s="31" t="s">
        <v>191</v>
      </c>
      <c s="32">
        <v>756.7</v>
      </c>
      <c s="33">
        <v>0</v>
      </c>
      <c s="34">
        <f>ROUND(ROUND(H103,2)*ROUND(G103,3),2)</f>
      </c>
      <c r="O103">
        <f>(I103*21)/100</f>
      </c>
      <c t="s">
        <v>26</v>
      </c>
    </row>
    <row r="104" spans="1:5" ht="12.75">
      <c r="A104" s="35" t="s">
        <v>53</v>
      </c>
      <c r="E104" s="36" t="s">
        <v>306</v>
      </c>
    </row>
    <row r="105" spans="1:5" ht="76.5">
      <c r="A105" s="37" t="s">
        <v>55</v>
      </c>
      <c r="E105" s="38" t="s">
        <v>1035</v>
      </c>
    </row>
    <row r="106" spans="1:5" ht="76.5">
      <c r="A106" t="s">
        <v>57</v>
      </c>
      <c r="E106" s="36" t="s">
        <v>308</v>
      </c>
    </row>
    <row r="107" spans="1:16" ht="12.75">
      <c r="A107" s="24" t="s">
        <v>48</v>
      </c>
      <c s="29" t="s">
        <v>253</v>
      </c>
      <c s="29" t="s">
        <v>310</v>
      </c>
      <c s="24" t="s">
        <v>50</v>
      </c>
      <c s="30" t="s">
        <v>311</v>
      </c>
      <c s="31" t="s">
        <v>191</v>
      </c>
      <c s="32">
        <v>639</v>
      </c>
      <c s="33">
        <v>0</v>
      </c>
      <c s="34">
        <f>ROUND(ROUND(H107,2)*ROUND(G107,3),2)</f>
      </c>
      <c r="O107">
        <f>(I107*21)/100</f>
      </c>
      <c t="s">
        <v>26</v>
      </c>
    </row>
    <row r="108" spans="1:5" ht="12.75">
      <c r="A108" s="35" t="s">
        <v>53</v>
      </c>
      <c r="E108" s="36" t="s">
        <v>306</v>
      </c>
    </row>
    <row r="109" spans="1:5" ht="89.25">
      <c r="A109" s="37" t="s">
        <v>55</v>
      </c>
      <c r="E109" s="38" t="s">
        <v>1036</v>
      </c>
    </row>
    <row r="110" spans="1:5" ht="76.5">
      <c r="A110" t="s">
        <v>57</v>
      </c>
      <c r="E110" s="36" t="s">
        <v>308</v>
      </c>
    </row>
    <row r="111" spans="1:16" ht="12.75">
      <c r="A111" s="24" t="s">
        <v>48</v>
      </c>
      <c s="29" t="s">
        <v>260</v>
      </c>
      <c s="29" t="s">
        <v>310</v>
      </c>
      <c s="24" t="s">
        <v>59</v>
      </c>
      <c s="30" t="s">
        <v>311</v>
      </c>
      <c s="31" t="s">
        <v>191</v>
      </c>
      <c s="32">
        <v>822.5</v>
      </c>
      <c s="33">
        <v>0</v>
      </c>
      <c s="34">
        <f>ROUND(ROUND(H111,2)*ROUND(G111,3),2)</f>
      </c>
      <c r="O111">
        <f>(I111*21)/100</f>
      </c>
      <c t="s">
        <v>26</v>
      </c>
    </row>
    <row r="112" spans="1:5" ht="12.75">
      <c r="A112" s="35" t="s">
        <v>53</v>
      </c>
      <c r="E112" s="36" t="s">
        <v>306</v>
      </c>
    </row>
    <row r="113" spans="1:5" ht="76.5">
      <c r="A113" s="37" t="s">
        <v>55</v>
      </c>
      <c r="E113" s="38" t="s">
        <v>1037</v>
      </c>
    </row>
    <row r="114" spans="1:5" ht="76.5">
      <c r="A114" t="s">
        <v>57</v>
      </c>
      <c r="E114" s="36" t="s">
        <v>308</v>
      </c>
    </row>
    <row r="115" spans="1:16" ht="12.75">
      <c r="A115" s="24" t="s">
        <v>48</v>
      </c>
      <c s="29" t="s">
        <v>266</v>
      </c>
      <c s="29" t="s">
        <v>316</v>
      </c>
      <c s="24" t="s">
        <v>56</v>
      </c>
      <c s="30" t="s">
        <v>317</v>
      </c>
      <c s="31" t="s">
        <v>191</v>
      </c>
      <c s="32">
        <v>346.15</v>
      </c>
      <c s="33">
        <v>0</v>
      </c>
      <c s="34">
        <f>ROUND(ROUND(H115,2)*ROUND(G115,3),2)</f>
      </c>
      <c r="O115">
        <f>(I115*21)/100</f>
      </c>
      <c t="s">
        <v>26</v>
      </c>
    </row>
    <row r="116" spans="1:5" ht="12.75">
      <c r="A116" s="35" t="s">
        <v>53</v>
      </c>
      <c r="E116" s="36" t="s">
        <v>318</v>
      </c>
    </row>
    <row r="117" spans="1:5" ht="25.5">
      <c r="A117" s="37" t="s">
        <v>55</v>
      </c>
      <c r="E117" s="38" t="s">
        <v>1038</v>
      </c>
    </row>
    <row r="118" spans="1:5" ht="76.5">
      <c r="A118" t="s">
        <v>57</v>
      </c>
      <c r="E118" s="36" t="s">
        <v>308</v>
      </c>
    </row>
    <row r="119" spans="1:16" ht="12.75">
      <c r="A119" s="24" t="s">
        <v>48</v>
      </c>
      <c s="29" t="s">
        <v>271</v>
      </c>
      <c s="29" t="s">
        <v>321</v>
      </c>
      <c s="24" t="s">
        <v>56</v>
      </c>
      <c s="30" t="s">
        <v>322</v>
      </c>
      <c s="31" t="s">
        <v>191</v>
      </c>
      <c s="32">
        <v>756.7</v>
      </c>
      <c s="33">
        <v>0</v>
      </c>
      <c s="34">
        <f>ROUND(ROUND(H119,2)*ROUND(G119,3),2)</f>
      </c>
      <c r="O119">
        <f>(I119*21)/100</f>
      </c>
      <c t="s">
        <v>26</v>
      </c>
    </row>
    <row r="120" spans="1:5" ht="12.75">
      <c r="A120" s="35" t="s">
        <v>53</v>
      </c>
      <c r="E120" s="36" t="s">
        <v>56</v>
      </c>
    </row>
    <row r="121" spans="1:5" ht="63.75">
      <c r="A121" s="37" t="s">
        <v>55</v>
      </c>
      <c r="E121" s="38" t="s">
        <v>1039</v>
      </c>
    </row>
    <row r="122" spans="1:5" ht="89.25">
      <c r="A122" t="s">
        <v>57</v>
      </c>
      <c r="E122" s="36" t="s">
        <v>324</v>
      </c>
    </row>
    <row r="123" spans="1:16" ht="12.75">
      <c r="A123" s="24" t="s">
        <v>48</v>
      </c>
      <c s="29" t="s">
        <v>275</v>
      </c>
      <c s="29" t="s">
        <v>326</v>
      </c>
      <c s="24" t="s">
        <v>56</v>
      </c>
      <c s="30" t="s">
        <v>327</v>
      </c>
      <c s="31" t="s">
        <v>191</v>
      </c>
      <c s="32">
        <v>30</v>
      </c>
      <c s="33">
        <v>0</v>
      </c>
      <c s="34">
        <f>ROUND(ROUND(H123,2)*ROUND(G123,3),2)</f>
      </c>
      <c r="O123">
        <f>(I123*21)/100</f>
      </c>
      <c t="s">
        <v>26</v>
      </c>
    </row>
    <row r="124" spans="1:5" ht="12.75">
      <c r="A124" s="35" t="s">
        <v>53</v>
      </c>
      <c r="E124" s="36" t="s">
        <v>328</v>
      </c>
    </row>
    <row r="125" spans="1:5" ht="25.5">
      <c r="A125" s="37" t="s">
        <v>55</v>
      </c>
      <c r="E125" s="38" t="s">
        <v>1040</v>
      </c>
    </row>
    <row r="126" spans="1:5" ht="89.25">
      <c r="A126" t="s">
        <v>57</v>
      </c>
      <c r="E126" s="36" t="s">
        <v>324</v>
      </c>
    </row>
    <row r="127" spans="1:16" ht="12.75">
      <c r="A127" s="24" t="s">
        <v>48</v>
      </c>
      <c s="29" t="s">
        <v>280</v>
      </c>
      <c s="29" t="s">
        <v>331</v>
      </c>
      <c s="24" t="s">
        <v>56</v>
      </c>
      <c s="30" t="s">
        <v>332</v>
      </c>
      <c s="31" t="s">
        <v>191</v>
      </c>
      <c s="32">
        <v>1256</v>
      </c>
      <c s="33">
        <v>0</v>
      </c>
      <c s="34">
        <f>ROUND(ROUND(H127,2)*ROUND(G127,3),2)</f>
      </c>
      <c r="O127">
        <f>(I127*21)/100</f>
      </c>
      <c t="s">
        <v>26</v>
      </c>
    </row>
    <row r="128" spans="1:5" ht="12.75">
      <c r="A128" s="35" t="s">
        <v>53</v>
      </c>
      <c r="E128" s="36" t="s">
        <v>328</v>
      </c>
    </row>
    <row r="129" spans="1:5" ht="25.5">
      <c r="A129" s="37" t="s">
        <v>55</v>
      </c>
      <c r="E129" s="38" t="s">
        <v>1041</v>
      </c>
    </row>
    <row r="130" spans="1:5" ht="89.25">
      <c r="A130" t="s">
        <v>57</v>
      </c>
      <c r="E130" s="36" t="s">
        <v>324</v>
      </c>
    </row>
    <row r="131" spans="1:16" ht="12.75">
      <c r="A131" s="24" t="s">
        <v>48</v>
      </c>
      <c s="29" t="s">
        <v>286</v>
      </c>
      <c s="29" t="s">
        <v>335</v>
      </c>
      <c s="24" t="s">
        <v>56</v>
      </c>
      <c s="30" t="s">
        <v>336</v>
      </c>
      <c s="31" t="s">
        <v>191</v>
      </c>
      <c s="32">
        <v>30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337</v>
      </c>
    </row>
    <row r="133" spans="1:5" ht="25.5">
      <c r="A133" s="37" t="s">
        <v>55</v>
      </c>
      <c r="E133" s="38" t="s">
        <v>1040</v>
      </c>
    </row>
    <row r="134" spans="1:5" ht="165.75">
      <c r="A134" t="s">
        <v>57</v>
      </c>
      <c r="E134" s="36" t="s">
        <v>339</v>
      </c>
    </row>
    <row r="135" spans="1:16" ht="12.75">
      <c r="A135" s="24" t="s">
        <v>48</v>
      </c>
      <c s="29" t="s">
        <v>291</v>
      </c>
      <c s="29" t="s">
        <v>341</v>
      </c>
      <c s="24" t="s">
        <v>56</v>
      </c>
      <c s="30" t="s">
        <v>342</v>
      </c>
      <c s="31" t="s">
        <v>191</v>
      </c>
      <c s="32">
        <v>628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337</v>
      </c>
    </row>
    <row r="137" spans="1:5" ht="38.25">
      <c r="A137" s="37" t="s">
        <v>55</v>
      </c>
      <c r="E137" s="38" t="s">
        <v>1042</v>
      </c>
    </row>
    <row r="138" spans="1:5" ht="165.75">
      <c r="A138" t="s">
        <v>57</v>
      </c>
      <c r="E138" s="36" t="s">
        <v>339</v>
      </c>
    </row>
    <row r="139" spans="1:16" ht="12.75">
      <c r="A139" s="24" t="s">
        <v>48</v>
      </c>
      <c s="29" t="s">
        <v>297</v>
      </c>
      <c s="29" t="s">
        <v>345</v>
      </c>
      <c s="24" t="s">
        <v>50</v>
      </c>
      <c s="30" t="s">
        <v>346</v>
      </c>
      <c s="31" t="s">
        <v>191</v>
      </c>
      <c s="32">
        <v>628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347</v>
      </c>
    </row>
    <row r="141" spans="1:5" ht="38.25">
      <c r="A141" s="37" t="s">
        <v>55</v>
      </c>
      <c r="E141" s="38" t="s">
        <v>1042</v>
      </c>
    </row>
    <row r="142" spans="1:5" ht="165.75">
      <c r="A142" t="s">
        <v>57</v>
      </c>
      <c r="E142" s="36" t="s">
        <v>339</v>
      </c>
    </row>
    <row r="143" spans="1:16" ht="12.75">
      <c r="A143" s="24" t="s">
        <v>48</v>
      </c>
      <c s="29" t="s">
        <v>303</v>
      </c>
      <c s="29" t="s">
        <v>352</v>
      </c>
      <c s="24" t="s">
        <v>56</v>
      </c>
      <c s="30" t="s">
        <v>353</v>
      </c>
      <c s="31" t="s">
        <v>191</v>
      </c>
      <c s="32">
        <v>628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354</v>
      </c>
    </row>
    <row r="145" spans="1:5" ht="38.25">
      <c r="A145" s="37" t="s">
        <v>55</v>
      </c>
      <c r="E145" s="38" t="s">
        <v>1042</v>
      </c>
    </row>
    <row r="146" spans="1:5" ht="165.75">
      <c r="A146" t="s">
        <v>57</v>
      </c>
      <c r="E146" s="36" t="s">
        <v>339</v>
      </c>
    </row>
    <row r="147" spans="1:16" ht="12.75">
      <c r="A147" s="24" t="s">
        <v>48</v>
      </c>
      <c s="29" t="s">
        <v>309</v>
      </c>
      <c s="29" t="s">
        <v>356</v>
      </c>
      <c s="24" t="s">
        <v>56</v>
      </c>
      <c s="30" t="s">
        <v>357</v>
      </c>
      <c s="31" t="s">
        <v>191</v>
      </c>
      <c s="32">
        <v>30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354</v>
      </c>
    </row>
    <row r="149" spans="1:5" ht="25.5">
      <c r="A149" s="37" t="s">
        <v>55</v>
      </c>
      <c r="E149" s="38" t="s">
        <v>1040</v>
      </c>
    </row>
    <row r="150" spans="1:5" ht="165.75">
      <c r="A150" t="s">
        <v>57</v>
      </c>
      <c r="E150" s="36" t="s">
        <v>339</v>
      </c>
    </row>
    <row r="151" spans="1:16" ht="12.75">
      <c r="A151" s="24" t="s">
        <v>48</v>
      </c>
      <c s="29" t="s">
        <v>313</v>
      </c>
      <c s="29" t="s">
        <v>373</v>
      </c>
      <c s="24" t="s">
        <v>50</v>
      </c>
      <c s="30" t="s">
        <v>374</v>
      </c>
      <c s="31" t="s">
        <v>191</v>
      </c>
      <c s="32">
        <v>71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25.5">
      <c r="A152" s="35" t="s">
        <v>53</v>
      </c>
      <c r="E152" s="36" t="s">
        <v>375</v>
      </c>
    </row>
    <row r="153" spans="1:5" ht="25.5">
      <c r="A153" s="37" t="s">
        <v>55</v>
      </c>
      <c r="E153" s="38" t="s">
        <v>1043</v>
      </c>
    </row>
    <row r="154" spans="1:5" ht="178.5">
      <c r="A154" t="s">
        <v>57</v>
      </c>
      <c r="E154" s="36" t="s">
        <v>371</v>
      </c>
    </row>
    <row r="155" spans="1:16" ht="12.75">
      <c r="A155" s="24" t="s">
        <v>48</v>
      </c>
      <c s="29" t="s">
        <v>315</v>
      </c>
      <c s="29" t="s">
        <v>373</v>
      </c>
      <c s="24" t="s">
        <v>59</v>
      </c>
      <c s="30" t="s">
        <v>374</v>
      </c>
      <c s="31" t="s">
        <v>191</v>
      </c>
      <c s="32">
        <v>301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25.5">
      <c r="A156" s="35" t="s">
        <v>53</v>
      </c>
      <c r="E156" s="36" t="s">
        <v>375</v>
      </c>
    </row>
    <row r="157" spans="1:5" ht="25.5">
      <c r="A157" s="37" t="s">
        <v>55</v>
      </c>
      <c r="E157" s="38" t="s">
        <v>1044</v>
      </c>
    </row>
    <row r="158" spans="1:5" ht="178.5">
      <c r="A158" t="s">
        <v>57</v>
      </c>
      <c r="E158" s="36" t="s">
        <v>371</v>
      </c>
    </row>
    <row r="159" spans="1:16" ht="25.5">
      <c r="A159" s="24" t="s">
        <v>48</v>
      </c>
      <c s="29" t="s">
        <v>320</v>
      </c>
      <c s="29" t="s">
        <v>380</v>
      </c>
      <c s="24" t="s">
        <v>56</v>
      </c>
      <c s="30" t="s">
        <v>381</v>
      </c>
      <c s="31" t="s">
        <v>191</v>
      </c>
      <c s="32">
        <v>499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25.5">
      <c r="A160" s="35" t="s">
        <v>53</v>
      </c>
      <c r="E160" s="36" t="s">
        <v>382</v>
      </c>
    </row>
    <row r="161" spans="1:5" ht="25.5">
      <c r="A161" s="37" t="s">
        <v>55</v>
      </c>
      <c r="E161" s="38" t="s">
        <v>1045</v>
      </c>
    </row>
    <row r="162" spans="1:5" ht="178.5">
      <c r="A162" t="s">
        <v>57</v>
      </c>
      <c r="E162" s="36" t="s">
        <v>371</v>
      </c>
    </row>
    <row r="163" spans="1:16" ht="25.5">
      <c r="A163" s="24" t="s">
        <v>48</v>
      </c>
      <c s="29" t="s">
        <v>325</v>
      </c>
      <c s="29" t="s">
        <v>385</v>
      </c>
      <c s="24" t="s">
        <v>50</v>
      </c>
      <c s="30" t="s">
        <v>386</v>
      </c>
      <c s="31" t="s">
        <v>191</v>
      </c>
      <c s="32">
        <v>40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25.5">
      <c r="A164" s="35" t="s">
        <v>53</v>
      </c>
      <c r="E164" s="36" t="s">
        <v>387</v>
      </c>
    </row>
    <row r="165" spans="1:5" ht="38.25">
      <c r="A165" s="37" t="s">
        <v>55</v>
      </c>
      <c r="E165" s="38" t="s">
        <v>1046</v>
      </c>
    </row>
    <row r="166" spans="1:5" ht="178.5">
      <c r="A166" t="s">
        <v>57</v>
      </c>
      <c r="E166" s="36" t="s">
        <v>371</v>
      </c>
    </row>
    <row r="167" spans="1:16" ht="12.75">
      <c r="A167" s="24" t="s">
        <v>48</v>
      </c>
      <c s="29" t="s">
        <v>330</v>
      </c>
      <c s="29" t="s">
        <v>393</v>
      </c>
      <c s="24" t="s">
        <v>56</v>
      </c>
      <c s="30" t="s">
        <v>394</v>
      </c>
      <c s="31" t="s">
        <v>191</v>
      </c>
      <c s="32">
        <v>29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25.5">
      <c r="A168" s="35" t="s">
        <v>53</v>
      </c>
      <c r="E168" s="36" t="s">
        <v>395</v>
      </c>
    </row>
    <row r="169" spans="1:5" ht="25.5">
      <c r="A169" s="37" t="s">
        <v>55</v>
      </c>
      <c r="E169" s="38" t="s">
        <v>1047</v>
      </c>
    </row>
    <row r="170" spans="1:5" ht="178.5">
      <c r="A170" t="s">
        <v>57</v>
      </c>
      <c r="E170" s="36" t="s">
        <v>371</v>
      </c>
    </row>
    <row r="171" spans="1:16" ht="12.75">
      <c r="A171" s="24" t="s">
        <v>48</v>
      </c>
      <c s="29" t="s">
        <v>334</v>
      </c>
      <c s="29" t="s">
        <v>398</v>
      </c>
      <c s="24" t="s">
        <v>56</v>
      </c>
      <c s="30" t="s">
        <v>399</v>
      </c>
      <c s="31" t="s">
        <v>120</v>
      </c>
      <c s="32">
        <v>270.5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56</v>
      </c>
    </row>
    <row r="173" spans="1:5" ht="76.5">
      <c r="A173" s="37" t="s">
        <v>55</v>
      </c>
      <c r="E173" s="38" t="s">
        <v>1048</v>
      </c>
    </row>
    <row r="174" spans="1:5" ht="63.75">
      <c r="A174" t="s">
        <v>57</v>
      </c>
      <c r="E174" s="36" t="s">
        <v>401</v>
      </c>
    </row>
    <row r="175" spans="1:18" ht="12.75" customHeight="1">
      <c r="A175" s="6" t="s">
        <v>46</v>
      </c>
      <c s="6"/>
      <c s="41" t="s">
        <v>75</v>
      </c>
      <c s="6"/>
      <c s="27" t="s">
        <v>402</v>
      </c>
      <c s="6"/>
      <c s="6"/>
      <c s="6"/>
      <c s="42">
        <f>0+Q175</f>
      </c>
      <c r="O175">
        <f>0+R175</f>
      </c>
      <c r="Q175">
        <f>0+I176+I180+I184</f>
      </c>
      <c>
        <f>0+O176+O180+O184</f>
      </c>
    </row>
    <row r="176" spans="1:16" ht="12.75">
      <c r="A176" s="24" t="s">
        <v>48</v>
      </c>
      <c s="29" t="s">
        <v>340</v>
      </c>
      <c s="29" t="s">
        <v>404</v>
      </c>
      <c s="24" t="s">
        <v>56</v>
      </c>
      <c s="30" t="s">
        <v>405</v>
      </c>
      <c s="31" t="s">
        <v>191</v>
      </c>
      <c s="32">
        <v>185</v>
      </c>
      <c s="33">
        <v>0</v>
      </c>
      <c s="34">
        <f>ROUND(ROUND(H176,2)*ROUND(G176,3),2)</f>
      </c>
      <c r="O176">
        <f>(I176*21)/100</f>
      </c>
      <c t="s">
        <v>26</v>
      </c>
    </row>
    <row r="177" spans="1:5" ht="12.75">
      <c r="A177" s="35" t="s">
        <v>53</v>
      </c>
      <c r="E177" s="36" t="s">
        <v>406</v>
      </c>
    </row>
    <row r="178" spans="1:5" ht="12.75">
      <c r="A178" s="37" t="s">
        <v>55</v>
      </c>
      <c r="E178" s="38" t="s">
        <v>1049</v>
      </c>
    </row>
    <row r="179" spans="1:5" ht="63.75">
      <c r="A179" t="s">
        <v>57</v>
      </c>
      <c r="E179" s="36" t="s">
        <v>408</v>
      </c>
    </row>
    <row r="180" spans="1:16" ht="12.75">
      <c r="A180" s="24" t="s">
        <v>48</v>
      </c>
      <c s="29" t="s">
        <v>344</v>
      </c>
      <c s="29" t="s">
        <v>410</v>
      </c>
      <c s="24" t="s">
        <v>56</v>
      </c>
      <c s="30" t="s">
        <v>411</v>
      </c>
      <c s="31" t="s">
        <v>191</v>
      </c>
      <c s="32">
        <v>185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412</v>
      </c>
    </row>
    <row r="182" spans="1:5" ht="12.75">
      <c r="A182" s="37" t="s">
        <v>55</v>
      </c>
      <c r="E182" s="38" t="s">
        <v>1049</v>
      </c>
    </row>
    <row r="183" spans="1:5" ht="63.75">
      <c r="A183" t="s">
        <v>57</v>
      </c>
      <c r="E183" s="36" t="s">
        <v>408</v>
      </c>
    </row>
    <row r="184" spans="1:16" ht="12.75">
      <c r="A184" s="24" t="s">
        <v>48</v>
      </c>
      <c s="29" t="s">
        <v>348</v>
      </c>
      <c s="29" t="s">
        <v>414</v>
      </c>
      <c s="24" t="s">
        <v>56</v>
      </c>
      <c s="30" t="s">
        <v>415</v>
      </c>
      <c s="31" t="s">
        <v>416</v>
      </c>
      <c s="32">
        <v>12</v>
      </c>
      <c s="33">
        <v>0</v>
      </c>
      <c s="34">
        <f>ROUND(ROUND(H184,2)*ROUND(G184,3),2)</f>
      </c>
      <c r="O184">
        <f>(I184*21)/100</f>
      </c>
      <c t="s">
        <v>26</v>
      </c>
    </row>
    <row r="185" spans="1:5" ht="12.75">
      <c r="A185" s="35" t="s">
        <v>53</v>
      </c>
      <c r="E185" s="36" t="s">
        <v>417</v>
      </c>
    </row>
    <row r="186" spans="1:5" ht="12.75">
      <c r="A186" s="37" t="s">
        <v>55</v>
      </c>
      <c r="E186" s="38" t="s">
        <v>56</v>
      </c>
    </row>
    <row r="187" spans="1:5" ht="191.25">
      <c r="A187" t="s">
        <v>57</v>
      </c>
      <c r="E187" s="36" t="s">
        <v>418</v>
      </c>
    </row>
    <row r="188" spans="1:18" ht="12.75" customHeight="1">
      <c r="A188" s="6" t="s">
        <v>46</v>
      </c>
      <c s="6"/>
      <c s="41" t="s">
        <v>79</v>
      </c>
      <c s="6"/>
      <c s="27" t="s">
        <v>429</v>
      </c>
      <c s="6"/>
      <c s="6"/>
      <c s="6"/>
      <c s="42">
        <f>0+Q188</f>
      </c>
      <c r="O188">
        <f>0+R188</f>
      </c>
      <c r="Q188">
        <f>0+I189+I193+I197+I201+I205</f>
      </c>
      <c>
        <f>0+O189+O193+O197+O201+O205</f>
      </c>
    </row>
    <row r="189" spans="1:16" ht="12.75">
      <c r="A189" s="24" t="s">
        <v>48</v>
      </c>
      <c s="29" t="s">
        <v>351</v>
      </c>
      <c s="29" t="s">
        <v>431</v>
      </c>
      <c s="24" t="s">
        <v>56</v>
      </c>
      <c s="30" t="s">
        <v>432</v>
      </c>
      <c s="31" t="s">
        <v>120</v>
      </c>
      <c s="32">
        <v>140</v>
      </c>
      <c s="33">
        <v>0</v>
      </c>
      <c s="34">
        <f>ROUND(ROUND(H189,2)*ROUND(G189,3),2)</f>
      </c>
      <c r="O189">
        <f>(I189*21)/100</f>
      </c>
      <c t="s">
        <v>26</v>
      </c>
    </row>
    <row r="190" spans="1:5" ht="12.75">
      <c r="A190" s="35" t="s">
        <v>53</v>
      </c>
      <c r="E190" s="36" t="s">
        <v>433</v>
      </c>
    </row>
    <row r="191" spans="1:5" ht="38.25">
      <c r="A191" s="37" t="s">
        <v>55</v>
      </c>
      <c r="E191" s="38" t="s">
        <v>1050</v>
      </c>
    </row>
    <row r="192" spans="1:5" ht="255">
      <c r="A192" t="s">
        <v>57</v>
      </c>
      <c r="E192" s="36" t="s">
        <v>435</v>
      </c>
    </row>
    <row r="193" spans="1:16" ht="12.75">
      <c r="A193" s="24" t="s">
        <v>48</v>
      </c>
      <c s="29" t="s">
        <v>355</v>
      </c>
      <c s="29" t="s">
        <v>437</v>
      </c>
      <c s="24" t="s">
        <v>56</v>
      </c>
      <c s="30" t="s">
        <v>438</v>
      </c>
      <c s="31" t="s">
        <v>120</v>
      </c>
      <c s="32">
        <v>31</v>
      </c>
      <c s="33">
        <v>0</v>
      </c>
      <c s="34">
        <f>ROUND(ROUND(H193,2)*ROUND(G193,3),2)</f>
      </c>
      <c r="O193">
        <f>(I193*21)/100</f>
      </c>
      <c t="s">
        <v>26</v>
      </c>
    </row>
    <row r="194" spans="1:5" ht="12.75">
      <c r="A194" s="35" t="s">
        <v>53</v>
      </c>
      <c r="E194" s="36" t="s">
        <v>439</v>
      </c>
    </row>
    <row r="195" spans="1:5" ht="63.75">
      <c r="A195" s="37" t="s">
        <v>55</v>
      </c>
      <c r="E195" s="38" t="s">
        <v>1051</v>
      </c>
    </row>
    <row r="196" spans="1:5" ht="255">
      <c r="A196" t="s">
        <v>57</v>
      </c>
      <c r="E196" s="36" t="s">
        <v>441</v>
      </c>
    </row>
    <row r="197" spans="1:16" ht="12.75">
      <c r="A197" s="24" t="s">
        <v>48</v>
      </c>
      <c s="29" t="s">
        <v>358</v>
      </c>
      <c s="29" t="s">
        <v>443</v>
      </c>
      <c s="24" t="s">
        <v>56</v>
      </c>
      <c s="30" t="s">
        <v>444</v>
      </c>
      <c s="31" t="s">
        <v>416</v>
      </c>
      <c s="32">
        <v>5</v>
      </c>
      <c s="33">
        <v>0</v>
      </c>
      <c s="34">
        <f>ROUND(ROUND(H197,2)*ROUND(G197,3),2)</f>
      </c>
      <c r="O197">
        <f>(I197*21)/100</f>
      </c>
      <c t="s">
        <v>26</v>
      </c>
    </row>
    <row r="198" spans="1:5" ht="12.75">
      <c r="A198" s="35" t="s">
        <v>53</v>
      </c>
      <c r="E198" s="36" t="s">
        <v>445</v>
      </c>
    </row>
    <row r="199" spans="1:5" ht="12.75">
      <c r="A199" s="37" t="s">
        <v>55</v>
      </c>
      <c r="E199" s="38" t="s">
        <v>1052</v>
      </c>
    </row>
    <row r="200" spans="1:5" ht="102">
      <c r="A200" t="s">
        <v>57</v>
      </c>
      <c r="E200" s="36" t="s">
        <v>447</v>
      </c>
    </row>
    <row r="201" spans="1:16" ht="12.75">
      <c r="A201" s="24" t="s">
        <v>48</v>
      </c>
      <c s="29" t="s">
        <v>362</v>
      </c>
      <c s="29" t="s">
        <v>449</v>
      </c>
      <c s="24" t="s">
        <v>56</v>
      </c>
      <c s="30" t="s">
        <v>450</v>
      </c>
      <c s="31" t="s">
        <v>416</v>
      </c>
      <c s="32">
        <v>3</v>
      </c>
      <c s="33">
        <v>0</v>
      </c>
      <c s="34">
        <f>ROUND(ROUND(H201,2)*ROUND(G201,3),2)</f>
      </c>
      <c r="O201">
        <f>(I201*21)/100</f>
      </c>
      <c t="s">
        <v>26</v>
      </c>
    </row>
    <row r="202" spans="1:5" ht="12.75">
      <c r="A202" s="35" t="s">
        <v>53</v>
      </c>
      <c r="E202" s="36" t="s">
        <v>451</v>
      </c>
    </row>
    <row r="203" spans="1:5" ht="12.75">
      <c r="A203" s="37" t="s">
        <v>55</v>
      </c>
      <c r="E203" s="38" t="s">
        <v>56</v>
      </c>
    </row>
    <row r="204" spans="1:5" ht="51">
      <c r="A204" t="s">
        <v>57</v>
      </c>
      <c r="E204" s="36" t="s">
        <v>452</v>
      </c>
    </row>
    <row r="205" spans="1:16" ht="12.75">
      <c r="A205" s="24" t="s">
        <v>48</v>
      </c>
      <c s="29" t="s">
        <v>366</v>
      </c>
      <c s="29" t="s">
        <v>457</v>
      </c>
      <c s="24" t="s">
        <v>56</v>
      </c>
      <c s="30" t="s">
        <v>458</v>
      </c>
      <c s="31" t="s">
        <v>416</v>
      </c>
      <c s="32">
        <v>20</v>
      </c>
      <c s="33">
        <v>0</v>
      </c>
      <c s="34">
        <f>ROUND(ROUND(H205,2)*ROUND(G205,3),2)</f>
      </c>
      <c r="O205">
        <f>(I205*21)/100</f>
      </c>
      <c t="s">
        <v>26</v>
      </c>
    </row>
    <row r="206" spans="1:5" ht="12.75">
      <c r="A206" s="35" t="s">
        <v>53</v>
      </c>
      <c r="E206" s="36" t="s">
        <v>56</v>
      </c>
    </row>
    <row r="207" spans="1:5" ht="12.75">
      <c r="A207" s="37" t="s">
        <v>55</v>
      </c>
      <c r="E207" s="38" t="s">
        <v>1053</v>
      </c>
    </row>
    <row r="208" spans="1:5" ht="63.75">
      <c r="A208" t="s">
        <v>57</v>
      </c>
      <c r="E208" s="36" t="s">
        <v>460</v>
      </c>
    </row>
    <row r="209" spans="1:18" ht="12.75" customHeight="1">
      <c r="A209" s="6" t="s">
        <v>46</v>
      </c>
      <c s="6"/>
      <c s="41" t="s">
        <v>43</v>
      </c>
      <c s="6"/>
      <c s="27" t="s">
        <v>131</v>
      </c>
      <c s="6"/>
      <c s="6"/>
      <c s="6"/>
      <c s="42">
        <f>0+Q209</f>
      </c>
      <c r="O209">
        <f>0+R209</f>
      </c>
      <c r="Q209">
        <f>0+I210+I214+I218+I222+I226+I230+I234+I238+I242+I246</f>
      </c>
      <c>
        <f>0+O210+O214+O218+O222+O226+O230+O234+O238+O242+O246</f>
      </c>
    </row>
    <row r="210" spans="1:16" ht="12.75">
      <c r="A210" s="24" t="s">
        <v>48</v>
      </c>
      <c s="29" t="s">
        <v>372</v>
      </c>
      <c s="29" t="s">
        <v>1054</v>
      </c>
      <c s="24" t="s">
        <v>56</v>
      </c>
      <c s="30" t="s">
        <v>1055</v>
      </c>
      <c s="31" t="s">
        <v>120</v>
      </c>
      <c s="32">
        <v>9.5</v>
      </c>
      <c s="33">
        <v>0</v>
      </c>
      <c s="34">
        <f>ROUND(ROUND(H210,2)*ROUND(G210,3),2)</f>
      </c>
      <c r="O210">
        <f>(I210*21)/100</f>
      </c>
      <c t="s">
        <v>26</v>
      </c>
    </row>
    <row r="211" spans="1:5" ht="51">
      <c r="A211" s="35" t="s">
        <v>53</v>
      </c>
      <c r="E211" s="36" t="s">
        <v>1056</v>
      </c>
    </row>
    <row r="212" spans="1:5" ht="12.75">
      <c r="A212" s="37" t="s">
        <v>55</v>
      </c>
      <c r="E212" s="38" t="s">
        <v>1057</v>
      </c>
    </row>
    <row r="213" spans="1:5" ht="89.25">
      <c r="A213" t="s">
        <v>57</v>
      </c>
      <c r="E213" s="36" t="s">
        <v>1058</v>
      </c>
    </row>
    <row r="214" spans="1:16" ht="12.75">
      <c r="A214" s="24" t="s">
        <v>48</v>
      </c>
      <c s="29" t="s">
        <v>377</v>
      </c>
      <c s="29" t="s">
        <v>462</v>
      </c>
      <c s="24" t="s">
        <v>56</v>
      </c>
      <c s="30" t="s">
        <v>463</v>
      </c>
      <c s="31" t="s">
        <v>120</v>
      </c>
      <c s="32">
        <v>11</v>
      </c>
      <c s="33">
        <v>0</v>
      </c>
      <c s="34">
        <f>ROUND(ROUND(H214,2)*ROUND(G214,3),2)</f>
      </c>
      <c r="O214">
        <f>(I214*21)/100</f>
      </c>
      <c t="s">
        <v>26</v>
      </c>
    </row>
    <row r="215" spans="1:5" ht="12.75">
      <c r="A215" s="35" t="s">
        <v>53</v>
      </c>
      <c r="E215" s="36" t="s">
        <v>464</v>
      </c>
    </row>
    <row r="216" spans="1:5" ht="12.75">
      <c r="A216" s="37" t="s">
        <v>55</v>
      </c>
      <c r="E216" s="38" t="s">
        <v>1059</v>
      </c>
    </row>
    <row r="217" spans="1:5" ht="63.75">
      <c r="A217" t="s">
        <v>57</v>
      </c>
      <c r="E217" s="36" t="s">
        <v>466</v>
      </c>
    </row>
    <row r="218" spans="1:16" ht="12.75">
      <c r="A218" s="24" t="s">
        <v>48</v>
      </c>
      <c s="29" t="s">
        <v>379</v>
      </c>
      <c s="29" t="s">
        <v>474</v>
      </c>
      <c s="24" t="s">
        <v>56</v>
      </c>
      <c s="30" t="s">
        <v>475</v>
      </c>
      <c s="31" t="s">
        <v>120</v>
      </c>
      <c s="32">
        <v>192</v>
      </c>
      <c s="33">
        <v>0</v>
      </c>
      <c s="34">
        <f>ROUND(ROUND(H218,2)*ROUND(G218,3),2)</f>
      </c>
      <c r="O218">
        <f>(I218*21)/100</f>
      </c>
      <c t="s">
        <v>26</v>
      </c>
    </row>
    <row r="219" spans="1:5" ht="25.5">
      <c r="A219" s="35" t="s">
        <v>53</v>
      </c>
      <c r="E219" s="36" t="s">
        <v>476</v>
      </c>
    </row>
    <row r="220" spans="1:5" ht="25.5">
      <c r="A220" s="37" t="s">
        <v>55</v>
      </c>
      <c r="E220" s="38" t="s">
        <v>1060</v>
      </c>
    </row>
    <row r="221" spans="1:5" ht="76.5">
      <c r="A221" t="s">
        <v>57</v>
      </c>
      <c r="E221" s="36" t="s">
        <v>478</v>
      </c>
    </row>
    <row r="222" spans="1:16" ht="12.75">
      <c r="A222" s="24" t="s">
        <v>48</v>
      </c>
      <c s="29" t="s">
        <v>384</v>
      </c>
      <c s="29" t="s">
        <v>480</v>
      </c>
      <c s="24" t="s">
        <v>56</v>
      </c>
      <c s="30" t="s">
        <v>481</v>
      </c>
      <c s="31" t="s">
        <v>120</v>
      </c>
      <c s="32">
        <v>200</v>
      </c>
      <c s="33">
        <v>0</v>
      </c>
      <c s="34">
        <f>ROUND(ROUND(H222,2)*ROUND(G222,3),2)</f>
      </c>
      <c r="O222">
        <f>(I222*21)/100</f>
      </c>
      <c t="s">
        <v>26</v>
      </c>
    </row>
    <row r="223" spans="1:5" ht="25.5">
      <c r="A223" s="35" t="s">
        <v>53</v>
      </c>
      <c r="E223" s="36" t="s">
        <v>482</v>
      </c>
    </row>
    <row r="224" spans="1:5" ht="25.5">
      <c r="A224" s="37" t="s">
        <v>55</v>
      </c>
      <c r="E224" s="38" t="s">
        <v>1061</v>
      </c>
    </row>
    <row r="225" spans="1:5" ht="76.5">
      <c r="A225" t="s">
        <v>57</v>
      </c>
      <c r="E225" s="36" t="s">
        <v>478</v>
      </c>
    </row>
    <row r="226" spans="1:16" ht="12.75">
      <c r="A226" s="24" t="s">
        <v>48</v>
      </c>
      <c s="29" t="s">
        <v>389</v>
      </c>
      <c s="29" t="s">
        <v>500</v>
      </c>
      <c s="24" t="s">
        <v>56</v>
      </c>
      <c s="30" t="s">
        <v>501</v>
      </c>
      <c s="31" t="s">
        <v>120</v>
      </c>
      <c s="32">
        <v>24</v>
      </c>
      <c s="33">
        <v>0</v>
      </c>
      <c s="34">
        <f>ROUND(ROUND(H226,2)*ROUND(G226,3),2)</f>
      </c>
      <c r="O226">
        <f>(I226*21)/100</f>
      </c>
      <c t="s">
        <v>26</v>
      </c>
    </row>
    <row r="227" spans="1:5" ht="12.75">
      <c r="A227" s="35" t="s">
        <v>53</v>
      </c>
      <c r="E227" s="36" t="s">
        <v>502</v>
      </c>
    </row>
    <row r="228" spans="1:5" ht="25.5">
      <c r="A228" s="37" t="s">
        <v>55</v>
      </c>
      <c r="E228" s="38" t="s">
        <v>1062</v>
      </c>
    </row>
    <row r="229" spans="1:5" ht="102">
      <c r="A229" t="s">
        <v>57</v>
      </c>
      <c r="E229" s="36" t="s">
        <v>504</v>
      </c>
    </row>
    <row r="230" spans="1:16" ht="12.75">
      <c r="A230" s="24" t="s">
        <v>48</v>
      </c>
      <c s="29" t="s">
        <v>392</v>
      </c>
      <c s="29" t="s">
        <v>506</v>
      </c>
      <c s="24" t="s">
        <v>56</v>
      </c>
      <c s="30" t="s">
        <v>507</v>
      </c>
      <c s="31" t="s">
        <v>101</v>
      </c>
      <c s="32">
        <v>1.44</v>
      </c>
      <c s="33">
        <v>0</v>
      </c>
      <c s="34">
        <f>ROUND(ROUND(H230,2)*ROUND(G230,3),2)</f>
      </c>
      <c r="O230">
        <f>(I230*21)/100</f>
      </c>
      <c t="s">
        <v>26</v>
      </c>
    </row>
    <row r="231" spans="1:5" ht="12.75">
      <c r="A231" s="35" t="s">
        <v>53</v>
      </c>
      <c r="E231" s="36" t="s">
        <v>121</v>
      </c>
    </row>
    <row r="232" spans="1:5" ht="12.75">
      <c r="A232" s="37" t="s">
        <v>55</v>
      </c>
      <c r="E232" s="38" t="s">
        <v>508</v>
      </c>
    </row>
    <row r="233" spans="1:5" ht="114.75">
      <c r="A233" t="s">
        <v>57</v>
      </c>
      <c r="E233" s="36" t="s">
        <v>144</v>
      </c>
    </row>
    <row r="234" spans="1:16" ht="12.75">
      <c r="A234" s="24" t="s">
        <v>48</v>
      </c>
      <c s="29" t="s">
        <v>397</v>
      </c>
      <c s="29" t="s">
        <v>519</v>
      </c>
      <c s="24" t="s">
        <v>520</v>
      </c>
      <c s="30" t="s">
        <v>521</v>
      </c>
      <c s="31" t="s">
        <v>416</v>
      </c>
      <c s="32">
        <v>4</v>
      </c>
      <c s="33">
        <v>0</v>
      </c>
      <c s="34">
        <f>ROUND(ROUND(H234,2)*ROUND(G234,3),2)</f>
      </c>
      <c r="O234">
        <f>(I234*21)/100</f>
      </c>
      <c t="s">
        <v>26</v>
      </c>
    </row>
    <row r="235" spans="1:5" ht="12.75">
      <c r="A235" s="35" t="s">
        <v>53</v>
      </c>
      <c r="E235" s="36" t="s">
        <v>464</v>
      </c>
    </row>
    <row r="236" spans="1:5" ht="12.75">
      <c r="A236" s="37" t="s">
        <v>55</v>
      </c>
      <c r="E236" s="38" t="s">
        <v>56</v>
      </c>
    </row>
    <row r="237" spans="1:5" ht="12.75">
      <c r="A237" t="s">
        <v>57</v>
      </c>
      <c r="E237" s="36" t="s">
        <v>56</v>
      </c>
    </row>
    <row r="238" spans="1:16" ht="12.75">
      <c r="A238" s="24" t="s">
        <v>48</v>
      </c>
      <c s="29" t="s">
        <v>403</v>
      </c>
      <c s="29" t="s">
        <v>1063</v>
      </c>
      <c s="24" t="s">
        <v>56</v>
      </c>
      <c s="30" t="s">
        <v>1064</v>
      </c>
      <c s="31" t="s">
        <v>120</v>
      </c>
      <c s="32">
        <v>20</v>
      </c>
      <c s="33">
        <v>0</v>
      </c>
      <c s="34">
        <f>ROUND(ROUND(H238,2)*ROUND(G238,3),2)</f>
      </c>
      <c r="O238">
        <f>(I238*21)/100</f>
      </c>
      <c t="s">
        <v>26</v>
      </c>
    </row>
    <row r="239" spans="1:5" ht="25.5">
      <c r="A239" s="35" t="s">
        <v>53</v>
      </c>
      <c r="E239" s="36" t="s">
        <v>1065</v>
      </c>
    </row>
    <row r="240" spans="1:5" ht="51">
      <c r="A240" s="37" t="s">
        <v>55</v>
      </c>
      <c r="E240" s="38" t="s">
        <v>1066</v>
      </c>
    </row>
    <row r="241" spans="1:5" ht="127.5">
      <c r="A241" t="s">
        <v>57</v>
      </c>
      <c r="E241" s="36" t="s">
        <v>1067</v>
      </c>
    </row>
    <row r="242" spans="1:16" ht="12.75">
      <c r="A242" s="24" t="s">
        <v>48</v>
      </c>
      <c s="29" t="s">
        <v>409</v>
      </c>
      <c s="29" t="s">
        <v>523</v>
      </c>
      <c s="24" t="s">
        <v>56</v>
      </c>
      <c s="30" t="s">
        <v>524</v>
      </c>
      <c s="31" t="s">
        <v>416</v>
      </c>
      <c s="32">
        <v>4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25.5">
      <c r="A243" s="35" t="s">
        <v>53</v>
      </c>
      <c r="E243" s="36" t="s">
        <v>102</v>
      </c>
    </row>
    <row r="244" spans="1:5" ht="12.75">
      <c r="A244" s="37" t="s">
        <v>55</v>
      </c>
      <c r="E244" s="38" t="s">
        <v>56</v>
      </c>
    </row>
    <row r="245" spans="1:5" ht="102">
      <c r="A245" t="s">
        <v>57</v>
      </c>
      <c r="E245" s="36" t="s">
        <v>525</v>
      </c>
    </row>
    <row r="246" spans="1:16" ht="12.75">
      <c r="A246" s="24" t="s">
        <v>48</v>
      </c>
      <c s="29" t="s">
        <v>413</v>
      </c>
      <c s="29" t="s">
        <v>527</v>
      </c>
      <c s="24" t="s">
        <v>56</v>
      </c>
      <c s="30" t="s">
        <v>528</v>
      </c>
      <c s="31" t="s">
        <v>416</v>
      </c>
      <c s="32">
        <v>12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12.75">
      <c r="A247" s="35" t="s">
        <v>53</v>
      </c>
      <c r="E247" s="36" t="s">
        <v>464</v>
      </c>
    </row>
    <row r="248" spans="1:5" ht="12.75">
      <c r="A248" s="37" t="s">
        <v>55</v>
      </c>
      <c r="E248" s="38" t="s">
        <v>1068</v>
      </c>
    </row>
    <row r="249" spans="1:5" ht="89.25">
      <c r="A249" t="s">
        <v>57</v>
      </c>
      <c r="E249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999</v>
      </c>
      <c s="1"/>
      <c s="14" t="s">
        <v>1000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531</v>
      </c>
      <c s="6"/>
      <c s="18" t="s">
        <v>532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533</v>
      </c>
      <c s="24" t="s">
        <v>56</v>
      </c>
      <c s="30" t="s">
        <v>534</v>
      </c>
      <c s="31" t="s">
        <v>416</v>
      </c>
      <c s="32">
        <v>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89.25">
      <c r="A12" s="37" t="s">
        <v>55</v>
      </c>
      <c r="E12" s="38" t="s">
        <v>1069</v>
      </c>
    </row>
    <row r="13" spans="1:5" ht="51">
      <c r="A13" t="s">
        <v>57</v>
      </c>
      <c r="E13" s="36" t="s">
        <v>536</v>
      </c>
    </row>
    <row r="14" spans="1:16" ht="12.75">
      <c r="A14" s="24" t="s">
        <v>48</v>
      </c>
      <c s="29" t="s">
        <v>26</v>
      </c>
      <c s="29" t="s">
        <v>537</v>
      </c>
      <c s="24" t="s">
        <v>56</v>
      </c>
      <c s="30" t="s">
        <v>538</v>
      </c>
      <c s="31" t="s">
        <v>416</v>
      </c>
      <c s="32">
        <v>9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539</v>
      </c>
    </row>
    <row r="16" spans="1:5" ht="63.75">
      <c r="A16" s="37" t="s">
        <v>55</v>
      </c>
      <c r="E16" s="38" t="s">
        <v>1070</v>
      </c>
    </row>
    <row r="17" spans="1:5" ht="51">
      <c r="A17" t="s">
        <v>57</v>
      </c>
      <c r="E17" s="36" t="s">
        <v>541</v>
      </c>
    </row>
    <row r="18" spans="1:16" ht="12.75">
      <c r="A18" s="24" t="s">
        <v>48</v>
      </c>
      <c s="29" t="s">
        <v>25</v>
      </c>
      <c s="29" t="s">
        <v>542</v>
      </c>
      <c s="24" t="s">
        <v>56</v>
      </c>
      <c s="30" t="s">
        <v>543</v>
      </c>
      <c s="31" t="s">
        <v>416</v>
      </c>
      <c s="32">
        <v>4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02">
      <c r="A20" s="37" t="s">
        <v>55</v>
      </c>
      <c r="E20" s="38" t="s">
        <v>1071</v>
      </c>
    </row>
    <row r="21" spans="1:5" ht="76.5">
      <c r="A21" t="s">
        <v>57</v>
      </c>
      <c r="E21" s="36" t="s">
        <v>545</v>
      </c>
    </row>
    <row r="22" spans="1:16" ht="12.75">
      <c r="A22" s="24" t="s">
        <v>48</v>
      </c>
      <c s="29" t="s">
        <v>36</v>
      </c>
      <c s="29" t="s">
        <v>546</v>
      </c>
      <c s="24" t="s">
        <v>56</v>
      </c>
      <c s="30" t="s">
        <v>547</v>
      </c>
      <c s="31" t="s">
        <v>416</v>
      </c>
      <c s="32">
        <v>4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539</v>
      </c>
    </row>
    <row r="24" spans="1:5" ht="63.75">
      <c r="A24" s="37" t="s">
        <v>55</v>
      </c>
      <c r="E24" s="38" t="s">
        <v>1072</v>
      </c>
    </row>
    <row r="25" spans="1:5" ht="51">
      <c r="A25" t="s">
        <v>57</v>
      </c>
      <c r="E25" s="36" t="s">
        <v>541</v>
      </c>
    </row>
    <row r="26" spans="1:16" ht="25.5">
      <c r="A26" s="24" t="s">
        <v>48</v>
      </c>
      <c s="29" t="s">
        <v>38</v>
      </c>
      <c s="29" t="s">
        <v>549</v>
      </c>
      <c s="24" t="s">
        <v>56</v>
      </c>
      <c s="30" t="s">
        <v>550</v>
      </c>
      <c s="31" t="s">
        <v>191</v>
      </c>
      <c s="32">
        <v>35.075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551</v>
      </c>
    </row>
    <row r="28" spans="1:5" ht="76.5">
      <c r="A28" s="37" t="s">
        <v>55</v>
      </c>
      <c r="E28" s="38" t="s">
        <v>1073</v>
      </c>
    </row>
    <row r="29" spans="1:5" ht="89.25">
      <c r="A29" t="s">
        <v>57</v>
      </c>
      <c r="E29" s="36" t="s">
        <v>553</v>
      </c>
    </row>
    <row r="30" spans="1:16" ht="12.75">
      <c r="A30" s="24" t="s">
        <v>48</v>
      </c>
      <c s="29" t="s">
        <v>40</v>
      </c>
      <c s="29" t="s">
        <v>554</v>
      </c>
      <c s="24" t="s">
        <v>56</v>
      </c>
      <c s="30" t="s">
        <v>555</v>
      </c>
      <c s="31" t="s">
        <v>416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1074</v>
      </c>
    </row>
    <row r="33" spans="1:5" ht="63.75">
      <c r="A33" t="s">
        <v>57</v>
      </c>
      <c r="E33" s="36" t="s">
        <v>557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993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999</v>
      </c>
      <c s="1"/>
      <c s="14" t="s">
        <v>1000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993</v>
      </c>
      <c s="6"/>
      <c s="18" t="s">
        <v>994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995</v>
      </c>
      <c s="24" t="s">
        <v>56</v>
      </c>
      <c s="30" t="s">
        <v>996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997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998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48</v>
      </c>
      <c s="29" t="s">
        <v>32</v>
      </c>
      <c s="29" t="s">
        <v>49</v>
      </c>
      <c s="24" t="s">
        <v>50</v>
      </c>
      <c s="30" t="s">
        <v>51</v>
      </c>
      <c s="31" t="s">
        <v>52</v>
      </c>
      <c s="32">
        <v>10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91.25">
      <c r="A11" s="35" t="s">
        <v>53</v>
      </c>
      <c r="E11" s="36" t="s">
        <v>54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58</v>
      </c>
    </row>
    <row r="14" spans="1:16" ht="12.75">
      <c r="A14" s="24" t="s">
        <v>48</v>
      </c>
      <c s="29" t="s">
        <v>26</v>
      </c>
      <c s="29" t="s">
        <v>49</v>
      </c>
      <c s="24" t="s">
        <v>59</v>
      </c>
      <c s="30" t="s">
        <v>51</v>
      </c>
      <c s="31" t="s">
        <v>52</v>
      </c>
      <c s="32">
        <v>10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40.25">
      <c r="A15" s="35" t="s">
        <v>53</v>
      </c>
      <c r="E15" s="36" t="s">
        <v>60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61</v>
      </c>
      <c s="24" t="s">
        <v>56</v>
      </c>
      <c s="30" t="s">
        <v>62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25.5">
      <c r="A19" s="35" t="s">
        <v>53</v>
      </c>
      <c r="E19" s="36" t="s">
        <v>64</v>
      </c>
    </row>
    <row r="20" spans="1:5" ht="12.75">
      <c r="A20" s="37" t="s">
        <v>55</v>
      </c>
      <c r="E20" s="38" t="s">
        <v>56</v>
      </c>
    </row>
    <row r="21" spans="1:5" ht="89.25">
      <c r="A21" t="s">
        <v>57</v>
      </c>
      <c r="E21" s="36" t="s">
        <v>65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51">
      <c r="A23" s="35" t="s">
        <v>53</v>
      </c>
      <c r="E23" s="36" t="s">
        <v>68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69</v>
      </c>
      <c s="24" t="s">
        <v>56</v>
      </c>
      <c s="30" t="s">
        <v>70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71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6" ht="12.75">
      <c r="A30" s="24" t="s">
        <v>48</v>
      </c>
      <c s="29" t="s">
        <v>40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25.5">
      <c r="A31" s="35" t="s">
        <v>53</v>
      </c>
      <c r="E31" s="36" t="s">
        <v>74</v>
      </c>
    </row>
    <row r="32" spans="1:5" ht="12.75">
      <c r="A32" s="37" t="s">
        <v>55</v>
      </c>
      <c r="E32" s="38" t="s">
        <v>56</v>
      </c>
    </row>
    <row r="33" spans="1:5" ht="51">
      <c r="A33" t="s">
        <v>57</v>
      </c>
      <c r="E33" s="36" t="s">
        <v>58</v>
      </c>
    </row>
    <row r="34" spans="1:16" ht="12.75">
      <c r="A34" s="24" t="s">
        <v>48</v>
      </c>
      <c s="29" t="s">
        <v>75</v>
      </c>
      <c s="29" t="s">
        <v>76</v>
      </c>
      <c s="24" t="s">
        <v>56</v>
      </c>
      <c s="30" t="s">
        <v>77</v>
      </c>
      <c s="31" t="s">
        <v>63</v>
      </c>
      <c s="32">
        <v>1</v>
      </c>
      <c s="33">
        <v>0</v>
      </c>
      <c s="34">
        <f>ROUND(ROUND(H34,2)*ROUND(G34,3),2)</f>
      </c>
      <c r="O34">
        <f>(I34*21)/100</f>
      </c>
      <c t="s">
        <v>26</v>
      </c>
    </row>
    <row r="35" spans="1:5" ht="12.75">
      <c r="A35" s="35" t="s">
        <v>53</v>
      </c>
      <c r="E35" s="36" t="s">
        <v>56</v>
      </c>
    </row>
    <row r="36" spans="1:5" ht="12.75">
      <c r="A36" s="37" t="s">
        <v>55</v>
      </c>
      <c r="E36" s="38" t="s">
        <v>56</v>
      </c>
    </row>
    <row r="37" spans="1:5" ht="102">
      <c r="A37" t="s">
        <v>57</v>
      </c>
      <c r="E37" s="36" t="s">
        <v>78</v>
      </c>
    </row>
    <row r="38" spans="1:16" ht="12.75">
      <c r="A38" s="24" t="s">
        <v>48</v>
      </c>
      <c s="29" t="s">
        <v>79</v>
      </c>
      <c s="29" t="s">
        <v>80</v>
      </c>
      <c s="24" t="s">
        <v>50</v>
      </c>
      <c s="30" t="s">
        <v>81</v>
      </c>
      <c s="31" t="s">
        <v>63</v>
      </c>
      <c s="32">
        <v>1</v>
      </c>
      <c s="33">
        <v>0</v>
      </c>
      <c s="34">
        <f>ROUND(ROUND(H38,2)*ROUND(G38,3),2)</f>
      </c>
      <c r="O38">
        <f>(I38*21)/100</f>
      </c>
      <c t="s">
        <v>26</v>
      </c>
    </row>
    <row r="39" spans="1:5" ht="12.75">
      <c r="A39" s="35" t="s">
        <v>53</v>
      </c>
      <c r="E39" s="36" t="s">
        <v>82</v>
      </c>
    </row>
    <row r="40" spans="1:5" ht="12.75">
      <c r="A40" s="37" t="s">
        <v>55</v>
      </c>
      <c r="E40" s="38" t="s">
        <v>56</v>
      </c>
    </row>
    <row r="41" spans="1:5" ht="51">
      <c r="A41" t="s">
        <v>57</v>
      </c>
      <c r="E41" s="36" t="s">
        <v>58</v>
      </c>
    </row>
    <row r="42" spans="1:16" ht="12.75">
      <c r="A42" s="24" t="s">
        <v>48</v>
      </c>
      <c s="29" t="s">
        <v>43</v>
      </c>
      <c s="29" t="s">
        <v>80</v>
      </c>
      <c s="24" t="s">
        <v>59</v>
      </c>
      <c s="30" t="s">
        <v>81</v>
      </c>
      <c s="31" t="s">
        <v>63</v>
      </c>
      <c s="32">
        <v>1</v>
      </c>
      <c s="33">
        <v>0</v>
      </c>
      <c s="34">
        <f>ROUND(ROUND(H42,2)*ROUND(G42,3),2)</f>
      </c>
      <c r="O42">
        <f>(I42*21)/100</f>
      </c>
      <c t="s">
        <v>26</v>
      </c>
    </row>
    <row r="43" spans="1:5" ht="12.75">
      <c r="A43" s="35" t="s">
        <v>53</v>
      </c>
      <c r="E43" s="36" t="s">
        <v>83</v>
      </c>
    </row>
    <row r="44" spans="1:5" ht="12.75">
      <c r="A44" s="37" t="s">
        <v>55</v>
      </c>
      <c r="E44" s="38" t="s">
        <v>56</v>
      </c>
    </row>
    <row r="45" spans="1:5" ht="51">
      <c r="A45" t="s">
        <v>57</v>
      </c>
      <c r="E45" s="36" t="s">
        <v>58</v>
      </c>
    </row>
    <row r="46" spans="1:16" ht="12.75">
      <c r="A46" s="24" t="s">
        <v>48</v>
      </c>
      <c s="29" t="s">
        <v>45</v>
      </c>
      <c s="29" t="s">
        <v>80</v>
      </c>
      <c s="24" t="s">
        <v>84</v>
      </c>
      <c s="30" t="s">
        <v>81</v>
      </c>
      <c s="31" t="s">
        <v>63</v>
      </c>
      <c s="32">
        <v>1</v>
      </c>
      <c s="33">
        <v>0</v>
      </c>
      <c s="34">
        <f>ROUND(ROUND(H46,2)*ROUND(G46,3),2)</f>
      </c>
      <c r="O46">
        <f>(I46*21)/100</f>
      </c>
      <c t="s">
        <v>26</v>
      </c>
    </row>
    <row r="47" spans="1:5" ht="12.75">
      <c r="A47" s="35" t="s">
        <v>53</v>
      </c>
      <c r="E47" s="36" t="s">
        <v>85</v>
      </c>
    </row>
    <row r="48" spans="1:5" ht="12.75">
      <c r="A48" s="37" t="s">
        <v>55</v>
      </c>
      <c r="E48" s="38" t="s">
        <v>56</v>
      </c>
    </row>
    <row r="49" spans="1:5" ht="51">
      <c r="A49" t="s">
        <v>57</v>
      </c>
      <c r="E49" s="36" t="s">
        <v>58</v>
      </c>
    </row>
    <row r="50" spans="1:16" ht="12.75">
      <c r="A50" s="24" t="s">
        <v>48</v>
      </c>
      <c s="29" t="s">
        <v>86</v>
      </c>
      <c s="29" t="s">
        <v>87</v>
      </c>
      <c s="24" t="s">
        <v>56</v>
      </c>
      <c s="30" t="s">
        <v>88</v>
      </c>
      <c s="31" t="s">
        <v>63</v>
      </c>
      <c s="32">
        <v>1</v>
      </c>
      <c s="33">
        <v>0</v>
      </c>
      <c s="34">
        <f>ROUND(ROUND(H50,2)*ROUND(G50,3),2)</f>
      </c>
      <c r="O50">
        <f>(I50*21)/100</f>
      </c>
      <c t="s">
        <v>26</v>
      </c>
    </row>
    <row r="51" spans="1:5" ht="12.75">
      <c r="A51" s="35" t="s">
        <v>53</v>
      </c>
      <c r="E51" s="36" t="s">
        <v>56</v>
      </c>
    </row>
    <row r="52" spans="1:5" ht="12.75">
      <c r="A52" s="37" t="s">
        <v>55</v>
      </c>
      <c r="E52" s="38" t="s">
        <v>56</v>
      </c>
    </row>
    <row r="53" spans="1:5" ht="63.75">
      <c r="A53" t="s">
        <v>57</v>
      </c>
      <c r="E53" s="36" t="s">
        <v>89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0+O9+O14+O47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90</v>
      </c>
      <c s="39">
        <f>0+I9+I14+I47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90</v>
      </c>
      <c s="6"/>
      <c s="18" t="s">
        <v>91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4865.534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89.25">
      <c r="A12" s="37" t="s">
        <v>55</v>
      </c>
      <c r="E12" s="38" t="s">
        <v>1077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</f>
      </c>
      <c>
        <f>0+O15+O19+O23+O27+O31+O35+O39+O43</f>
      </c>
    </row>
    <row r="15" spans="1:16" ht="12.75">
      <c r="A15" s="24" t="s">
        <v>48</v>
      </c>
      <c s="29" t="s">
        <v>26</v>
      </c>
      <c s="29" t="s">
        <v>99</v>
      </c>
      <c s="24" t="s">
        <v>56</v>
      </c>
      <c s="30" t="s">
        <v>100</v>
      </c>
      <c s="31" t="s">
        <v>101</v>
      </c>
      <c s="32">
        <v>44.25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25.5">
      <c r="A16" s="35" t="s">
        <v>53</v>
      </c>
      <c r="E16" s="36" t="s">
        <v>102</v>
      </c>
    </row>
    <row r="17" spans="1:5" ht="25.5">
      <c r="A17" s="37" t="s">
        <v>55</v>
      </c>
      <c r="E17" s="38" t="s">
        <v>1078</v>
      </c>
    </row>
    <row r="18" spans="1:5" ht="89.25">
      <c r="A18" t="s">
        <v>57</v>
      </c>
      <c r="E18" s="36" t="s">
        <v>104</v>
      </c>
    </row>
    <row r="19" spans="1:16" ht="12.75">
      <c r="A19" s="24" t="s">
        <v>48</v>
      </c>
      <c s="29" t="s">
        <v>25</v>
      </c>
      <c s="29" t="s">
        <v>109</v>
      </c>
      <c s="24" t="s">
        <v>56</v>
      </c>
      <c s="30" t="s">
        <v>110</v>
      </c>
      <c s="31" t="s">
        <v>101</v>
      </c>
      <c s="32">
        <v>88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25.5">
      <c r="A20" s="35" t="s">
        <v>53</v>
      </c>
      <c r="E20" s="36" t="s">
        <v>102</v>
      </c>
    </row>
    <row r="21" spans="1:5" ht="51">
      <c r="A21" s="37" t="s">
        <v>55</v>
      </c>
      <c r="E21" s="38" t="s">
        <v>1079</v>
      </c>
    </row>
    <row r="22" spans="1:5" ht="102">
      <c r="A22" t="s">
        <v>57</v>
      </c>
      <c r="E22" s="36" t="s">
        <v>108</v>
      </c>
    </row>
    <row r="23" spans="1:16" ht="25.5">
      <c r="A23" s="24" t="s">
        <v>48</v>
      </c>
      <c s="29" t="s">
        <v>36</v>
      </c>
      <c s="29" t="s">
        <v>112</v>
      </c>
      <c s="24" t="s">
        <v>56</v>
      </c>
      <c s="30" t="s">
        <v>113</v>
      </c>
      <c s="31" t="s">
        <v>101</v>
      </c>
      <c s="32">
        <v>785.4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102</v>
      </c>
    </row>
    <row r="25" spans="1:5" ht="63.75">
      <c r="A25" s="37" t="s">
        <v>55</v>
      </c>
      <c r="E25" s="38" t="s">
        <v>1080</v>
      </c>
    </row>
    <row r="26" spans="1:5" ht="89.25">
      <c r="A26" t="s">
        <v>57</v>
      </c>
      <c r="E26" s="36" t="s">
        <v>104</v>
      </c>
    </row>
    <row r="27" spans="1:16" ht="12.75">
      <c r="A27" s="24" t="s">
        <v>48</v>
      </c>
      <c s="29" t="s">
        <v>38</v>
      </c>
      <c s="29" t="s">
        <v>115</v>
      </c>
      <c s="24" t="s">
        <v>56</v>
      </c>
      <c s="30" t="s">
        <v>116</v>
      </c>
      <c s="31" t="s">
        <v>101</v>
      </c>
      <c s="32">
        <v>777.8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102</v>
      </c>
    </row>
    <row r="29" spans="1:5" ht="89.25">
      <c r="A29" s="37" t="s">
        <v>55</v>
      </c>
      <c r="E29" s="38" t="s">
        <v>1081</v>
      </c>
    </row>
    <row r="30" spans="1:5" ht="89.25">
      <c r="A30" t="s">
        <v>57</v>
      </c>
      <c r="E30" s="36" t="s">
        <v>104</v>
      </c>
    </row>
    <row r="31" spans="1:16" ht="12.75">
      <c r="A31" s="24" t="s">
        <v>48</v>
      </c>
      <c s="29" t="s">
        <v>40</v>
      </c>
      <c s="29" t="s">
        <v>1006</v>
      </c>
      <c s="24" t="s">
        <v>56</v>
      </c>
      <c s="30" t="s">
        <v>1007</v>
      </c>
      <c s="31" t="s">
        <v>120</v>
      </c>
      <c s="32">
        <v>235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102</v>
      </c>
    </row>
    <row r="33" spans="1:5" ht="25.5">
      <c r="A33" s="37" t="s">
        <v>55</v>
      </c>
      <c r="E33" s="38" t="s">
        <v>1082</v>
      </c>
    </row>
    <row r="34" spans="1:5" ht="89.25">
      <c r="A34" t="s">
        <v>57</v>
      </c>
      <c r="E34" s="36" t="s">
        <v>104</v>
      </c>
    </row>
    <row r="35" spans="1:16" ht="12.75">
      <c r="A35" s="24" t="s">
        <v>48</v>
      </c>
      <c s="29" t="s">
        <v>75</v>
      </c>
      <c s="29" t="s">
        <v>118</v>
      </c>
      <c s="24" t="s">
        <v>56</v>
      </c>
      <c s="30" t="s">
        <v>119</v>
      </c>
      <c s="31" t="s">
        <v>120</v>
      </c>
      <c s="32">
        <v>565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121</v>
      </c>
    </row>
    <row r="37" spans="1:5" ht="25.5">
      <c r="A37" s="37" t="s">
        <v>55</v>
      </c>
      <c r="E37" s="38" t="s">
        <v>1083</v>
      </c>
    </row>
    <row r="38" spans="1:5" ht="89.25">
      <c r="A38" t="s">
        <v>57</v>
      </c>
      <c r="E38" s="36" t="s">
        <v>104</v>
      </c>
    </row>
    <row r="39" spans="1:16" ht="12.75">
      <c r="A39" s="24" t="s">
        <v>48</v>
      </c>
      <c s="29" t="s">
        <v>79</v>
      </c>
      <c s="29" t="s">
        <v>123</v>
      </c>
      <c s="24" t="s">
        <v>56</v>
      </c>
      <c s="30" t="s">
        <v>124</v>
      </c>
      <c s="31" t="s">
        <v>101</v>
      </c>
      <c s="32">
        <v>492.62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102</v>
      </c>
    </row>
    <row r="41" spans="1:5" ht="63.75">
      <c r="A41" s="37" t="s">
        <v>55</v>
      </c>
      <c r="E41" s="38" t="s">
        <v>1084</v>
      </c>
    </row>
    <row r="42" spans="1:5" ht="89.25">
      <c r="A42" t="s">
        <v>57</v>
      </c>
      <c r="E42" s="36" t="s">
        <v>104</v>
      </c>
    </row>
    <row r="43" spans="1:16" ht="12.75">
      <c r="A43" s="24" t="s">
        <v>48</v>
      </c>
      <c s="29" t="s">
        <v>43</v>
      </c>
      <c s="29" t="s">
        <v>126</v>
      </c>
      <c s="24" t="s">
        <v>56</v>
      </c>
      <c s="30" t="s">
        <v>127</v>
      </c>
      <c s="31" t="s">
        <v>101</v>
      </c>
      <c s="32">
        <v>16.5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128</v>
      </c>
    </row>
    <row r="45" spans="1:5" ht="25.5">
      <c r="A45" s="37" t="s">
        <v>55</v>
      </c>
      <c r="E45" s="38" t="s">
        <v>1085</v>
      </c>
    </row>
    <row r="46" spans="1:5" ht="63.75">
      <c r="A46" t="s">
        <v>57</v>
      </c>
      <c r="E46" s="36" t="s">
        <v>130</v>
      </c>
    </row>
    <row r="47" spans="1:18" ht="12.75" customHeight="1">
      <c r="A47" s="6" t="s">
        <v>46</v>
      </c>
      <c s="6"/>
      <c s="41" t="s">
        <v>43</v>
      </c>
      <c s="6"/>
      <c s="27" t="s">
        <v>131</v>
      </c>
      <c s="6"/>
      <c s="6"/>
      <c s="6"/>
      <c s="42">
        <f>0+Q47</f>
      </c>
      <c r="O47">
        <f>0+R47</f>
      </c>
      <c r="Q47">
        <f>0+I48+I52</f>
      </c>
      <c>
        <f>0+O48+O52</f>
      </c>
    </row>
    <row r="48" spans="1:16" ht="12.75">
      <c r="A48" s="24" t="s">
        <v>48</v>
      </c>
      <c s="29" t="s">
        <v>45</v>
      </c>
      <c s="29" t="s">
        <v>1086</v>
      </c>
      <c s="24" t="s">
        <v>56</v>
      </c>
      <c s="30" t="s">
        <v>1087</v>
      </c>
      <c s="31" t="s">
        <v>120</v>
      </c>
      <c s="32">
        <v>50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25.5">
      <c r="A49" s="35" t="s">
        <v>53</v>
      </c>
      <c r="E49" s="36" t="s">
        <v>1088</v>
      </c>
    </row>
    <row r="50" spans="1:5" ht="63.75">
      <c r="A50" s="37" t="s">
        <v>55</v>
      </c>
      <c r="E50" s="38" t="s">
        <v>1089</v>
      </c>
    </row>
    <row r="51" spans="1:5" ht="63.75">
      <c r="A51" t="s">
        <v>57</v>
      </c>
      <c r="E51" s="36" t="s">
        <v>136</v>
      </c>
    </row>
    <row r="52" spans="1:16" ht="12.75">
      <c r="A52" s="24" t="s">
        <v>48</v>
      </c>
      <c s="29" t="s">
        <v>86</v>
      </c>
      <c s="29" t="s">
        <v>1090</v>
      </c>
      <c s="24" t="s">
        <v>56</v>
      </c>
      <c s="30" t="s">
        <v>1091</v>
      </c>
      <c s="31" t="s">
        <v>120</v>
      </c>
      <c s="32">
        <v>31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25.5">
      <c r="A53" s="35" t="s">
        <v>53</v>
      </c>
      <c r="E53" s="36" t="s">
        <v>1092</v>
      </c>
    </row>
    <row r="54" spans="1:5" ht="38.25">
      <c r="A54" s="37" t="s">
        <v>55</v>
      </c>
      <c r="E54" s="38" t="s">
        <v>1093</v>
      </c>
    </row>
    <row r="55" spans="1:5" ht="63.75">
      <c r="A55" t="s">
        <v>57</v>
      </c>
      <c r="E55" s="36" t="s">
        <v>136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0+O9+O22+O71+O100+O109+O126+O203+O216+O237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1094</v>
      </c>
      <c s="39">
        <f>0+I9+I22+I71+I100+I109+I126+I203+I216+I237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1094</v>
      </c>
      <c s="6"/>
      <c s="18" t="s">
        <v>1013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1195.49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51">
      <c r="A12" s="37" t="s">
        <v>55</v>
      </c>
      <c r="E12" s="38" t="s">
        <v>1095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3127.7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148</v>
      </c>
    </row>
    <row r="16" spans="1:5" ht="12.75">
      <c r="A16" s="37" t="s">
        <v>55</v>
      </c>
      <c r="E16" s="38" t="s">
        <v>1096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150</v>
      </c>
      <c s="24" t="s">
        <v>56</v>
      </c>
      <c s="30" t="s">
        <v>151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63.75">
      <c r="A19" s="35" t="s">
        <v>53</v>
      </c>
      <c r="E19" s="36" t="s">
        <v>1097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12.75">
      <c r="A23" s="24" t="s">
        <v>48</v>
      </c>
      <c s="29" t="s">
        <v>36</v>
      </c>
      <c s="29" t="s">
        <v>153</v>
      </c>
      <c s="24" t="s">
        <v>56</v>
      </c>
      <c s="30" t="s">
        <v>154</v>
      </c>
      <c s="31" t="s">
        <v>120</v>
      </c>
      <c s="32">
        <v>744.5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25.5">
      <c r="A24" s="35" t="s">
        <v>53</v>
      </c>
      <c r="E24" s="36" t="s">
        <v>155</v>
      </c>
    </row>
    <row r="25" spans="1:5" ht="63.75">
      <c r="A25" s="37" t="s">
        <v>55</v>
      </c>
      <c r="E25" s="38" t="s">
        <v>1098</v>
      </c>
    </row>
    <row r="26" spans="1:5" ht="63.75">
      <c r="A26" t="s">
        <v>57</v>
      </c>
      <c r="E26" s="36" t="s">
        <v>157</v>
      </c>
    </row>
    <row r="27" spans="1:16" ht="12.75">
      <c r="A27" s="24" t="s">
        <v>48</v>
      </c>
      <c s="29" t="s">
        <v>38</v>
      </c>
      <c s="29" t="s">
        <v>158</v>
      </c>
      <c s="24" t="s">
        <v>50</v>
      </c>
      <c s="30" t="s">
        <v>159</v>
      </c>
      <c s="31" t="s">
        <v>101</v>
      </c>
      <c s="32">
        <v>413.62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25.5">
      <c r="A28" s="35" t="s">
        <v>53</v>
      </c>
      <c r="E28" s="36" t="s">
        <v>160</v>
      </c>
    </row>
    <row r="29" spans="1:5" ht="76.5">
      <c r="A29" s="37" t="s">
        <v>55</v>
      </c>
      <c r="E29" s="38" t="s">
        <v>1099</v>
      </c>
    </row>
    <row r="30" spans="1:5" ht="395.25">
      <c r="A30" t="s">
        <v>57</v>
      </c>
      <c r="E30" s="36" t="s">
        <v>162</v>
      </c>
    </row>
    <row r="31" spans="1:16" ht="12.75">
      <c r="A31" s="24" t="s">
        <v>48</v>
      </c>
      <c s="29" t="s">
        <v>40</v>
      </c>
      <c s="29" t="s">
        <v>158</v>
      </c>
      <c s="24" t="s">
        <v>59</v>
      </c>
      <c s="30" t="s">
        <v>159</v>
      </c>
      <c s="31" t="s">
        <v>101</v>
      </c>
      <c s="32">
        <v>1563.85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38.25">
      <c r="A32" s="35" t="s">
        <v>53</v>
      </c>
      <c r="E32" s="36" t="s">
        <v>163</v>
      </c>
    </row>
    <row r="33" spans="1:5" ht="76.5">
      <c r="A33" s="37" t="s">
        <v>55</v>
      </c>
      <c r="E33" s="38" t="s">
        <v>1100</v>
      </c>
    </row>
    <row r="34" spans="1:5" ht="395.25">
      <c r="A34" t="s">
        <v>57</v>
      </c>
      <c r="E34" s="36" t="s">
        <v>162</v>
      </c>
    </row>
    <row r="35" spans="1:16" ht="12.75">
      <c r="A35" s="24" t="s">
        <v>48</v>
      </c>
      <c s="29" t="s">
        <v>75</v>
      </c>
      <c s="29" t="s">
        <v>165</v>
      </c>
      <c s="24" t="s">
        <v>56</v>
      </c>
      <c s="30" t="s">
        <v>166</v>
      </c>
      <c s="31" t="s">
        <v>101</v>
      </c>
      <c s="32">
        <v>7.5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1101</v>
      </c>
    </row>
    <row r="38" spans="1:5" ht="318.75">
      <c r="A38" t="s">
        <v>57</v>
      </c>
      <c r="E38" s="36" t="s">
        <v>168</v>
      </c>
    </row>
    <row r="39" spans="1:16" ht="12.75">
      <c r="A39" s="24" t="s">
        <v>48</v>
      </c>
      <c s="29" t="s">
        <v>79</v>
      </c>
      <c s="29" t="s">
        <v>169</v>
      </c>
      <c s="24" t="s">
        <v>56</v>
      </c>
      <c s="30" t="s">
        <v>170</v>
      </c>
      <c s="31" t="s">
        <v>101</v>
      </c>
      <c s="32">
        <v>84.375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160</v>
      </c>
    </row>
    <row r="41" spans="1:5" ht="76.5">
      <c r="A41" s="37" t="s">
        <v>55</v>
      </c>
      <c r="E41" s="38" t="s">
        <v>1102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173</v>
      </c>
      <c s="24" t="s">
        <v>56</v>
      </c>
      <c s="30" t="s">
        <v>174</v>
      </c>
      <c s="31" t="s">
        <v>101</v>
      </c>
      <c s="32">
        <v>94.5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25.5">
      <c r="A44" s="35" t="s">
        <v>53</v>
      </c>
      <c r="E44" s="36" t="s">
        <v>160</v>
      </c>
    </row>
    <row r="45" spans="1:5" ht="38.25">
      <c r="A45" s="37" t="s">
        <v>55</v>
      </c>
      <c r="E45" s="38" t="s">
        <v>1103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50</v>
      </c>
      <c s="30" t="s">
        <v>177</v>
      </c>
      <c s="31" t="s">
        <v>101</v>
      </c>
      <c s="32">
        <v>592.495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178</v>
      </c>
    </row>
    <row r="49" spans="1:5" ht="51">
      <c r="A49" s="37" t="s">
        <v>55</v>
      </c>
      <c r="E49" s="38" t="s">
        <v>1104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176</v>
      </c>
      <c s="24" t="s">
        <v>59</v>
      </c>
      <c s="30" t="s">
        <v>177</v>
      </c>
      <c s="31" t="s">
        <v>101</v>
      </c>
      <c s="32">
        <v>1563.85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181</v>
      </c>
    </row>
    <row r="53" spans="1:5" ht="12.75">
      <c r="A53" s="37" t="s">
        <v>55</v>
      </c>
      <c r="E53" s="38" t="s">
        <v>1105</v>
      </c>
    </row>
    <row r="54" spans="1:5" ht="216.75">
      <c r="A54" t="s">
        <v>57</v>
      </c>
      <c r="E54" s="36" t="s">
        <v>180</v>
      </c>
    </row>
    <row r="55" spans="1:16" ht="12.75">
      <c r="A55" s="24" t="s">
        <v>48</v>
      </c>
      <c s="29" t="s">
        <v>140</v>
      </c>
      <c s="29" t="s">
        <v>183</v>
      </c>
      <c s="24" t="s">
        <v>56</v>
      </c>
      <c s="30" t="s">
        <v>184</v>
      </c>
      <c s="31" t="s">
        <v>101</v>
      </c>
      <c s="32">
        <v>139.063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25.5">
      <c r="A56" s="35" t="s">
        <v>53</v>
      </c>
      <c r="E56" s="36" t="s">
        <v>185</v>
      </c>
    </row>
    <row r="57" spans="1:5" ht="140.25">
      <c r="A57" s="37" t="s">
        <v>55</v>
      </c>
      <c r="E57" s="38" t="s">
        <v>1106</v>
      </c>
    </row>
    <row r="58" spans="1:5" ht="255">
      <c r="A58" t="s">
        <v>57</v>
      </c>
      <c r="E58" s="36" t="s">
        <v>187</v>
      </c>
    </row>
    <row r="59" spans="1:16" ht="12.75">
      <c r="A59" s="24" t="s">
        <v>48</v>
      </c>
      <c s="29" t="s">
        <v>188</v>
      </c>
      <c s="29" t="s">
        <v>189</v>
      </c>
      <c s="24" t="s">
        <v>56</v>
      </c>
      <c s="30" t="s">
        <v>190</v>
      </c>
      <c s="31" t="s">
        <v>191</v>
      </c>
      <c s="32">
        <v>5717.85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12.75">
      <c r="A60" s="35" t="s">
        <v>53</v>
      </c>
      <c r="E60" s="36" t="s">
        <v>56</v>
      </c>
    </row>
    <row r="61" spans="1:5" ht="178.5">
      <c r="A61" s="37" t="s">
        <v>55</v>
      </c>
      <c r="E61" s="38" t="s">
        <v>1107</v>
      </c>
    </row>
    <row r="62" spans="1:5" ht="51">
      <c r="A62" t="s">
        <v>57</v>
      </c>
      <c r="E62" s="36" t="s">
        <v>193</v>
      </c>
    </row>
    <row r="63" spans="1:16" ht="12.75">
      <c r="A63" s="24" t="s">
        <v>48</v>
      </c>
      <c s="29" t="s">
        <v>194</v>
      </c>
      <c s="29" t="s">
        <v>195</v>
      </c>
      <c s="24" t="s">
        <v>56</v>
      </c>
      <c s="30" t="s">
        <v>196</v>
      </c>
      <c s="31" t="s">
        <v>101</v>
      </c>
      <c s="32">
        <v>7.5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197</v>
      </c>
    </row>
    <row r="65" spans="1:5" ht="25.5">
      <c r="A65" s="37" t="s">
        <v>55</v>
      </c>
      <c r="E65" s="38" t="s">
        <v>1108</v>
      </c>
    </row>
    <row r="66" spans="1:5" ht="38.25">
      <c r="A66" t="s">
        <v>57</v>
      </c>
      <c r="E66" s="36" t="s">
        <v>199</v>
      </c>
    </row>
    <row r="67" spans="1:16" ht="12.75">
      <c r="A67" s="24" t="s">
        <v>48</v>
      </c>
      <c s="29" t="s">
        <v>200</v>
      </c>
      <c s="29" t="s">
        <v>201</v>
      </c>
      <c s="24" t="s">
        <v>56</v>
      </c>
      <c s="30" t="s">
        <v>202</v>
      </c>
      <c s="31" t="s">
        <v>191</v>
      </c>
      <c s="32">
        <v>50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12.75">
      <c r="A68" s="35" t="s">
        <v>53</v>
      </c>
      <c r="E68" s="36" t="s">
        <v>56</v>
      </c>
    </row>
    <row r="69" spans="1:5" ht="25.5">
      <c r="A69" s="37" t="s">
        <v>55</v>
      </c>
      <c r="E69" s="38" t="s">
        <v>1109</v>
      </c>
    </row>
    <row r="70" spans="1:5" ht="63.75">
      <c r="A70" t="s">
        <v>57</v>
      </c>
      <c r="E70" s="36" t="s">
        <v>204</v>
      </c>
    </row>
    <row r="71" spans="1:18" ht="12.75" customHeight="1">
      <c r="A71" s="6" t="s">
        <v>46</v>
      </c>
      <c s="6"/>
      <c s="41" t="s">
        <v>26</v>
      </c>
      <c s="6"/>
      <c s="27" t="s">
        <v>205</v>
      </c>
      <c s="6"/>
      <c s="6"/>
      <c s="6"/>
      <c s="42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4" t="s">
        <v>48</v>
      </c>
      <c s="29" t="s">
        <v>206</v>
      </c>
      <c s="29" t="s">
        <v>207</v>
      </c>
      <c s="24" t="s">
        <v>56</v>
      </c>
      <c s="30" t="s">
        <v>208</v>
      </c>
      <c s="31" t="s">
        <v>191</v>
      </c>
      <c s="32">
        <v>2163.2</v>
      </c>
      <c s="33">
        <v>0</v>
      </c>
      <c s="34">
        <f>ROUND(ROUND(H72,2)*ROUND(G72,3),2)</f>
      </c>
      <c r="O72">
        <f>(I72*21)/100</f>
      </c>
      <c t="s">
        <v>26</v>
      </c>
    </row>
    <row r="73" spans="1:5" ht="12.75">
      <c r="A73" s="35" t="s">
        <v>53</v>
      </c>
      <c r="E73" s="36" t="s">
        <v>209</v>
      </c>
    </row>
    <row r="74" spans="1:5" ht="12.75">
      <c r="A74" s="37" t="s">
        <v>55</v>
      </c>
      <c r="E74" s="38" t="s">
        <v>1110</v>
      </c>
    </row>
    <row r="75" spans="1:5" ht="89.25">
      <c r="A75" t="s">
        <v>57</v>
      </c>
      <c r="E75" s="36" t="s">
        <v>211</v>
      </c>
    </row>
    <row r="76" spans="1:16" ht="12.75">
      <c r="A76" s="24" t="s">
        <v>48</v>
      </c>
      <c s="29" t="s">
        <v>212</v>
      </c>
      <c s="29" t="s">
        <v>213</v>
      </c>
      <c s="24" t="s">
        <v>56</v>
      </c>
      <c s="30" t="s">
        <v>214</v>
      </c>
      <c s="31" t="s">
        <v>120</v>
      </c>
      <c s="32">
        <v>520</v>
      </c>
      <c s="33">
        <v>0</v>
      </c>
      <c s="34">
        <f>ROUND(ROUND(H76,2)*ROUND(G76,3),2)</f>
      </c>
      <c r="O76">
        <f>(I76*21)/100</f>
      </c>
      <c t="s">
        <v>26</v>
      </c>
    </row>
    <row r="77" spans="1:5" ht="25.5">
      <c r="A77" s="35" t="s">
        <v>53</v>
      </c>
      <c r="E77" s="36" t="s">
        <v>215</v>
      </c>
    </row>
    <row r="78" spans="1:5" ht="25.5">
      <c r="A78" s="37" t="s">
        <v>55</v>
      </c>
      <c r="E78" s="38" t="s">
        <v>1111</v>
      </c>
    </row>
    <row r="79" spans="1:5" ht="191.25">
      <c r="A79" t="s">
        <v>57</v>
      </c>
      <c r="E79" s="36" t="s">
        <v>217</v>
      </c>
    </row>
    <row r="80" spans="1:16" ht="12.75">
      <c r="A80" s="24" t="s">
        <v>48</v>
      </c>
      <c s="29" t="s">
        <v>218</v>
      </c>
      <c s="29" t="s">
        <v>219</v>
      </c>
      <c s="24" t="s">
        <v>56</v>
      </c>
      <c s="30" t="s">
        <v>220</v>
      </c>
      <c s="31" t="s">
        <v>101</v>
      </c>
      <c s="32">
        <v>1577.35</v>
      </c>
      <c s="33">
        <v>0</v>
      </c>
      <c s="34">
        <f>ROUND(ROUND(H80,2)*ROUND(G80,3),2)</f>
      </c>
      <c r="O80">
        <f>(I80*21)/100</f>
      </c>
      <c t="s">
        <v>26</v>
      </c>
    </row>
    <row r="81" spans="1:5" ht="12.75">
      <c r="A81" s="35" t="s">
        <v>53</v>
      </c>
      <c r="E81" s="36" t="s">
        <v>221</v>
      </c>
    </row>
    <row r="82" spans="1:5" ht="76.5">
      <c r="A82" s="37" t="s">
        <v>55</v>
      </c>
      <c r="E82" s="38" t="s">
        <v>1112</v>
      </c>
    </row>
    <row r="83" spans="1:5" ht="76.5">
      <c r="A83" t="s">
        <v>57</v>
      </c>
      <c r="E83" s="36" t="s">
        <v>223</v>
      </c>
    </row>
    <row r="84" spans="1:16" ht="12.75">
      <c r="A84" s="24" t="s">
        <v>48</v>
      </c>
      <c s="29" t="s">
        <v>224</v>
      </c>
      <c s="29" t="s">
        <v>225</v>
      </c>
      <c s="24" t="s">
        <v>56</v>
      </c>
      <c s="30" t="s">
        <v>226</v>
      </c>
      <c s="31" t="s">
        <v>101</v>
      </c>
      <c s="32">
        <v>25.92</v>
      </c>
      <c s="33">
        <v>0</v>
      </c>
      <c s="34">
        <f>ROUND(ROUND(H84,2)*ROUND(G84,3),2)</f>
      </c>
      <c r="O84">
        <f>(I84*21)/100</f>
      </c>
      <c t="s">
        <v>26</v>
      </c>
    </row>
    <row r="85" spans="1:5" ht="12.75">
      <c r="A85" s="35" t="s">
        <v>53</v>
      </c>
      <c r="E85" s="36" t="s">
        <v>227</v>
      </c>
    </row>
    <row r="86" spans="1:5" ht="12.75">
      <c r="A86" s="37" t="s">
        <v>55</v>
      </c>
      <c r="E86" s="38" t="s">
        <v>1113</v>
      </c>
    </row>
    <row r="87" spans="1:5" ht="395.25">
      <c r="A87" t="s">
        <v>57</v>
      </c>
      <c r="E87" s="36" t="s">
        <v>229</v>
      </c>
    </row>
    <row r="88" spans="1:16" ht="12.75">
      <c r="A88" s="24" t="s">
        <v>48</v>
      </c>
      <c s="29" t="s">
        <v>230</v>
      </c>
      <c s="29" t="s">
        <v>231</v>
      </c>
      <c s="24" t="s">
        <v>56</v>
      </c>
      <c s="30" t="s">
        <v>232</v>
      </c>
      <c s="31" t="s">
        <v>94</v>
      </c>
      <c s="32">
        <v>0.284</v>
      </c>
      <c s="33">
        <v>0</v>
      </c>
      <c s="34">
        <f>ROUND(ROUND(H88,2)*ROUND(G88,3),2)</f>
      </c>
      <c r="O88">
        <f>(I88*21)/100</f>
      </c>
      <c t="s">
        <v>26</v>
      </c>
    </row>
    <row r="89" spans="1:5" ht="12.75">
      <c r="A89" s="35" t="s">
        <v>53</v>
      </c>
      <c r="E89" s="36" t="s">
        <v>233</v>
      </c>
    </row>
    <row r="90" spans="1:5" ht="25.5">
      <c r="A90" s="37" t="s">
        <v>55</v>
      </c>
      <c r="E90" s="38" t="s">
        <v>1114</v>
      </c>
    </row>
    <row r="91" spans="1:5" ht="306">
      <c r="A91" t="s">
        <v>57</v>
      </c>
      <c r="E91" s="36" t="s">
        <v>235</v>
      </c>
    </row>
    <row r="92" spans="1:16" ht="12.75">
      <c r="A92" s="24" t="s">
        <v>48</v>
      </c>
      <c s="29" t="s">
        <v>236</v>
      </c>
      <c s="29" t="s">
        <v>237</v>
      </c>
      <c s="24" t="s">
        <v>56</v>
      </c>
      <c s="30" t="s">
        <v>238</v>
      </c>
      <c s="31" t="s">
        <v>191</v>
      </c>
      <c s="32">
        <v>4101.11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239</v>
      </c>
    </row>
    <row r="94" spans="1:5" ht="12.75">
      <c r="A94" s="37" t="s">
        <v>55</v>
      </c>
      <c r="E94" s="38" t="s">
        <v>1115</v>
      </c>
    </row>
    <row r="95" spans="1:5" ht="153">
      <c r="A95" t="s">
        <v>57</v>
      </c>
      <c r="E95" s="36" t="s">
        <v>241</v>
      </c>
    </row>
    <row r="96" spans="1:16" ht="12.75">
      <c r="A96" s="24" t="s">
        <v>48</v>
      </c>
      <c s="29" t="s">
        <v>242</v>
      </c>
      <c s="29" t="s">
        <v>243</v>
      </c>
      <c s="24" t="s">
        <v>56</v>
      </c>
      <c s="30" t="s">
        <v>244</v>
      </c>
      <c s="31" t="s">
        <v>191</v>
      </c>
      <c s="32">
        <v>4101.11</v>
      </c>
      <c s="33">
        <v>0</v>
      </c>
      <c s="34">
        <f>ROUND(ROUND(H96,2)*ROUND(G96,3),2)</f>
      </c>
      <c r="O96">
        <f>(I96*21)/100</f>
      </c>
      <c t="s">
        <v>26</v>
      </c>
    </row>
    <row r="97" spans="1:5" ht="38.25">
      <c r="A97" s="35" t="s">
        <v>53</v>
      </c>
      <c r="E97" s="36" t="s">
        <v>245</v>
      </c>
    </row>
    <row r="98" spans="1:5" ht="12.75">
      <c r="A98" s="37" t="s">
        <v>55</v>
      </c>
      <c r="E98" s="38" t="s">
        <v>1115</v>
      </c>
    </row>
    <row r="99" spans="1:5" ht="153">
      <c r="A99" t="s">
        <v>57</v>
      </c>
      <c r="E99" s="36" t="s">
        <v>246</v>
      </c>
    </row>
    <row r="100" spans="1:18" ht="12.75" customHeight="1">
      <c r="A100" s="6" t="s">
        <v>46</v>
      </c>
      <c s="6"/>
      <c s="41" t="s">
        <v>25</v>
      </c>
      <c s="6"/>
      <c s="27" t="s">
        <v>247</v>
      </c>
      <c s="6"/>
      <c s="6"/>
      <c s="6"/>
      <c s="42">
        <f>0+Q100</f>
      </c>
      <c r="O100">
        <f>0+R100</f>
      </c>
      <c r="Q100">
        <f>0+I101+I105</f>
      </c>
      <c>
        <f>0+O101+O105</f>
      </c>
    </row>
    <row r="101" spans="1:16" ht="12.75">
      <c r="A101" s="24" t="s">
        <v>48</v>
      </c>
      <c s="29" t="s">
        <v>248</v>
      </c>
      <c s="29" t="s">
        <v>249</v>
      </c>
      <c s="24" t="s">
        <v>56</v>
      </c>
      <c s="30" t="s">
        <v>250</v>
      </c>
      <c s="31" t="s">
        <v>101</v>
      </c>
      <c s="32">
        <v>18.225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63.75">
      <c r="A103" s="37" t="s">
        <v>55</v>
      </c>
      <c r="E103" s="38" t="s">
        <v>1116</v>
      </c>
    </row>
    <row r="104" spans="1:5" ht="89.25">
      <c r="A104" t="s">
        <v>57</v>
      </c>
      <c r="E104" s="36" t="s">
        <v>252</v>
      </c>
    </row>
    <row r="105" spans="1:16" ht="12.75">
      <c r="A105" s="24" t="s">
        <v>48</v>
      </c>
      <c s="29" t="s">
        <v>253</v>
      </c>
      <c s="29" t="s">
        <v>254</v>
      </c>
      <c s="24" t="s">
        <v>56</v>
      </c>
      <c s="30" t="s">
        <v>255</v>
      </c>
      <c s="31" t="s">
        <v>101</v>
      </c>
      <c s="32">
        <v>4.8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25.5">
      <c r="A106" s="35" t="s">
        <v>53</v>
      </c>
      <c r="E106" s="36" t="s">
        <v>256</v>
      </c>
    </row>
    <row r="107" spans="1:5" ht="38.25">
      <c r="A107" s="37" t="s">
        <v>55</v>
      </c>
      <c r="E107" s="38" t="s">
        <v>1117</v>
      </c>
    </row>
    <row r="108" spans="1:5" ht="76.5">
      <c r="A108" t="s">
        <v>57</v>
      </c>
      <c r="E108" s="36" t="s">
        <v>258</v>
      </c>
    </row>
    <row r="109" spans="1:18" ht="12.75" customHeight="1">
      <c r="A109" s="6" t="s">
        <v>46</v>
      </c>
      <c s="6"/>
      <c s="41" t="s">
        <v>36</v>
      </c>
      <c s="6"/>
      <c s="27" t="s">
        <v>259</v>
      </c>
      <c s="6"/>
      <c s="6"/>
      <c s="6"/>
      <c s="42">
        <f>0+Q109</f>
      </c>
      <c r="O109">
        <f>0+R109</f>
      </c>
      <c r="Q109">
        <f>0+I110+I114+I118+I122</f>
      </c>
      <c>
        <f>0+O110+O114+O118+O122</f>
      </c>
    </row>
    <row r="110" spans="1:16" ht="12.75">
      <c r="A110" s="24" t="s">
        <v>48</v>
      </c>
      <c s="29" t="s">
        <v>260</v>
      </c>
      <c s="29" t="s">
        <v>261</v>
      </c>
      <c s="24" t="s">
        <v>56</v>
      </c>
      <c s="30" t="s">
        <v>262</v>
      </c>
      <c s="31" t="s">
        <v>101</v>
      </c>
      <c s="32">
        <v>1.64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63.75">
      <c r="A111" s="35" t="s">
        <v>53</v>
      </c>
      <c r="E111" s="36" t="s">
        <v>1118</v>
      </c>
    </row>
    <row r="112" spans="1:5" ht="38.25">
      <c r="A112" s="37" t="s">
        <v>55</v>
      </c>
      <c r="E112" s="38" t="s">
        <v>1119</v>
      </c>
    </row>
    <row r="113" spans="1:5" ht="76.5">
      <c r="A113" t="s">
        <v>57</v>
      </c>
      <c r="E113" s="36" t="s">
        <v>265</v>
      </c>
    </row>
    <row r="114" spans="1:16" ht="12.75">
      <c r="A114" s="24" t="s">
        <v>48</v>
      </c>
      <c s="29" t="s">
        <v>266</v>
      </c>
      <c s="29" t="s">
        <v>267</v>
      </c>
      <c s="24" t="s">
        <v>56</v>
      </c>
      <c s="30" t="s">
        <v>268</v>
      </c>
      <c s="31" t="s">
        <v>101</v>
      </c>
      <c s="32">
        <v>3.78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269</v>
      </c>
    </row>
    <row r="116" spans="1:5" ht="12.75">
      <c r="A116" s="37" t="s">
        <v>55</v>
      </c>
      <c r="E116" s="38" t="s">
        <v>1120</v>
      </c>
    </row>
    <row r="117" spans="1:5" ht="395.25">
      <c r="A117" t="s">
        <v>57</v>
      </c>
      <c r="E117" s="36" t="s">
        <v>229</v>
      </c>
    </row>
    <row r="118" spans="1:16" ht="12.75">
      <c r="A118" s="24" t="s">
        <v>48</v>
      </c>
      <c s="29" t="s">
        <v>271</v>
      </c>
      <c s="29" t="s">
        <v>276</v>
      </c>
      <c s="24" t="s">
        <v>56</v>
      </c>
      <c s="30" t="s">
        <v>277</v>
      </c>
      <c s="31" t="s">
        <v>101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278</v>
      </c>
    </row>
    <row r="120" spans="1:5" ht="12.75">
      <c r="A120" s="37" t="s">
        <v>55</v>
      </c>
      <c r="E120" s="38" t="s">
        <v>1121</v>
      </c>
    </row>
    <row r="121" spans="1:5" ht="395.25">
      <c r="A121" t="s">
        <v>57</v>
      </c>
      <c r="E121" s="36" t="s">
        <v>229</v>
      </c>
    </row>
    <row r="122" spans="1:16" ht="12.75">
      <c r="A122" s="24" t="s">
        <v>48</v>
      </c>
      <c s="29" t="s">
        <v>275</v>
      </c>
      <c s="29" t="s">
        <v>287</v>
      </c>
      <c s="24" t="s">
        <v>56</v>
      </c>
      <c s="30" t="s">
        <v>288</v>
      </c>
      <c s="31" t="s">
        <v>101</v>
      </c>
      <c s="32">
        <v>22.5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289</v>
      </c>
    </row>
    <row r="124" spans="1:5" ht="38.25">
      <c r="A124" s="37" t="s">
        <v>55</v>
      </c>
      <c r="E124" s="38" t="s">
        <v>1122</v>
      </c>
    </row>
    <row r="125" spans="1:5" ht="76.5">
      <c r="A125" t="s">
        <v>57</v>
      </c>
      <c r="E125" s="36" t="s">
        <v>223</v>
      </c>
    </row>
    <row r="126" spans="1:18" ht="12.75" customHeight="1">
      <c r="A126" s="6" t="s">
        <v>46</v>
      </c>
      <c s="6"/>
      <c s="41" t="s">
        <v>38</v>
      </c>
      <c s="6"/>
      <c s="27" t="s">
        <v>296</v>
      </c>
      <c s="6"/>
      <c s="6"/>
      <c s="6"/>
      <c s="42">
        <f>0+Q126</f>
      </c>
      <c r="O126">
        <f>0+R126</f>
      </c>
      <c r="Q126">
        <f>0+I127+I131+I135+I139+I143+I147+I151+I155+I159+I163+I167+I171+I175+I179+I183+I187+I191+I195+I199</f>
      </c>
      <c>
        <f>0+O127+O131+O135+O139+O143+O147+O151+O155+O159+O163+O167+O171+O175+O179+O183+O187+O191+O195+O199</f>
      </c>
    </row>
    <row r="127" spans="1:16" ht="12.75">
      <c r="A127" s="24" t="s">
        <v>48</v>
      </c>
      <c s="29" t="s">
        <v>280</v>
      </c>
      <c s="29" t="s">
        <v>304</v>
      </c>
      <c s="24" t="s">
        <v>56</v>
      </c>
      <c s="30" t="s">
        <v>305</v>
      </c>
      <c s="31" t="s">
        <v>191</v>
      </c>
      <c s="32">
        <v>2607.05</v>
      </c>
      <c s="33">
        <v>0</v>
      </c>
      <c s="34">
        <f>ROUND(ROUND(H127,2)*ROUND(G127,3),2)</f>
      </c>
      <c r="O127">
        <f>(I127*21)/100</f>
      </c>
      <c t="s">
        <v>26</v>
      </c>
    </row>
    <row r="128" spans="1:5" ht="12.75">
      <c r="A128" s="35" t="s">
        <v>53</v>
      </c>
      <c r="E128" s="36" t="s">
        <v>306</v>
      </c>
    </row>
    <row r="129" spans="1:5" ht="102">
      <c r="A129" s="37" t="s">
        <v>55</v>
      </c>
      <c r="E129" s="38" t="s">
        <v>1123</v>
      </c>
    </row>
    <row r="130" spans="1:5" ht="76.5">
      <c r="A130" t="s">
        <v>57</v>
      </c>
      <c r="E130" s="36" t="s">
        <v>308</v>
      </c>
    </row>
    <row r="131" spans="1:16" ht="12.75">
      <c r="A131" s="24" t="s">
        <v>48</v>
      </c>
      <c s="29" t="s">
        <v>286</v>
      </c>
      <c s="29" t="s">
        <v>310</v>
      </c>
      <c s="24" t="s">
        <v>50</v>
      </c>
      <c s="30" t="s">
        <v>311</v>
      </c>
      <c s="31" t="s">
        <v>191</v>
      </c>
      <c s="32">
        <v>2063</v>
      </c>
      <c s="33">
        <v>0</v>
      </c>
      <c s="34">
        <f>ROUND(ROUND(H131,2)*ROUND(G131,3),2)</f>
      </c>
      <c r="O131">
        <f>(I131*21)/100</f>
      </c>
      <c t="s">
        <v>26</v>
      </c>
    </row>
    <row r="132" spans="1:5" ht="12.75">
      <c r="A132" s="35" t="s">
        <v>53</v>
      </c>
      <c r="E132" s="36" t="s">
        <v>306</v>
      </c>
    </row>
    <row r="133" spans="1:5" ht="89.25">
      <c r="A133" s="37" t="s">
        <v>55</v>
      </c>
      <c r="E133" s="38" t="s">
        <v>1124</v>
      </c>
    </row>
    <row r="134" spans="1:5" ht="76.5">
      <c r="A134" t="s">
        <v>57</v>
      </c>
      <c r="E134" s="36" t="s">
        <v>308</v>
      </c>
    </row>
    <row r="135" spans="1:16" ht="12.75">
      <c r="A135" s="24" t="s">
        <v>48</v>
      </c>
      <c s="29" t="s">
        <v>291</v>
      </c>
      <c s="29" t="s">
        <v>310</v>
      </c>
      <c s="24" t="s">
        <v>59</v>
      </c>
      <c s="30" t="s">
        <v>311</v>
      </c>
      <c s="31" t="s">
        <v>191</v>
      </c>
      <c s="32">
        <v>2833.75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306</v>
      </c>
    </row>
    <row r="137" spans="1:5" ht="102">
      <c r="A137" s="37" t="s">
        <v>55</v>
      </c>
      <c r="E137" s="38" t="s">
        <v>1125</v>
      </c>
    </row>
    <row r="138" spans="1:5" ht="76.5">
      <c r="A138" t="s">
        <v>57</v>
      </c>
      <c r="E138" s="36" t="s">
        <v>308</v>
      </c>
    </row>
    <row r="139" spans="1:16" ht="12.75">
      <c r="A139" s="24" t="s">
        <v>48</v>
      </c>
      <c s="29" t="s">
        <v>297</v>
      </c>
      <c s="29" t="s">
        <v>316</v>
      </c>
      <c s="24" t="s">
        <v>56</v>
      </c>
      <c s="30" t="s">
        <v>317</v>
      </c>
      <c s="31" t="s">
        <v>191</v>
      </c>
      <c s="32">
        <v>821.1</v>
      </c>
      <c s="33">
        <v>0</v>
      </c>
      <c s="34">
        <f>ROUND(ROUND(H139,2)*ROUND(G139,3),2)</f>
      </c>
      <c r="O139">
        <f>(I139*21)/100</f>
      </c>
      <c t="s">
        <v>26</v>
      </c>
    </row>
    <row r="140" spans="1:5" ht="12.75">
      <c r="A140" s="35" t="s">
        <v>53</v>
      </c>
      <c r="E140" s="36" t="s">
        <v>318</v>
      </c>
    </row>
    <row r="141" spans="1:5" ht="25.5">
      <c r="A141" s="37" t="s">
        <v>55</v>
      </c>
      <c r="E141" s="38" t="s">
        <v>1126</v>
      </c>
    </row>
    <row r="142" spans="1:5" ht="76.5">
      <c r="A142" t="s">
        <v>57</v>
      </c>
      <c r="E142" s="36" t="s">
        <v>308</v>
      </c>
    </row>
    <row r="143" spans="1:16" ht="12.75">
      <c r="A143" s="24" t="s">
        <v>48</v>
      </c>
      <c s="29" t="s">
        <v>303</v>
      </c>
      <c s="29" t="s">
        <v>321</v>
      </c>
      <c s="24" t="s">
        <v>56</v>
      </c>
      <c s="30" t="s">
        <v>322</v>
      </c>
      <c s="31" t="s">
        <v>191</v>
      </c>
      <c s="32">
        <v>2607.05</v>
      </c>
      <c s="33">
        <v>0</v>
      </c>
      <c s="34">
        <f>ROUND(ROUND(H143,2)*ROUND(G143,3),2)</f>
      </c>
      <c r="O143">
        <f>(I143*21)/100</f>
      </c>
      <c t="s">
        <v>26</v>
      </c>
    </row>
    <row r="144" spans="1:5" ht="12.75">
      <c r="A144" s="35" t="s">
        <v>53</v>
      </c>
      <c r="E144" s="36" t="s">
        <v>56</v>
      </c>
    </row>
    <row r="145" spans="1:5" ht="89.25">
      <c r="A145" s="37" t="s">
        <v>55</v>
      </c>
      <c r="E145" s="38" t="s">
        <v>1127</v>
      </c>
    </row>
    <row r="146" spans="1:5" ht="89.25">
      <c r="A146" t="s">
        <v>57</v>
      </c>
      <c r="E146" s="36" t="s">
        <v>324</v>
      </c>
    </row>
    <row r="147" spans="1:16" ht="12.75">
      <c r="A147" s="24" t="s">
        <v>48</v>
      </c>
      <c s="29" t="s">
        <v>309</v>
      </c>
      <c s="29" t="s">
        <v>326</v>
      </c>
      <c s="24" t="s">
        <v>56</v>
      </c>
      <c s="30" t="s">
        <v>327</v>
      </c>
      <c s="31" t="s">
        <v>191</v>
      </c>
      <c s="32">
        <v>510</v>
      </c>
      <c s="33">
        <v>0</v>
      </c>
      <c s="34">
        <f>ROUND(ROUND(H147,2)*ROUND(G147,3),2)</f>
      </c>
      <c r="O147">
        <f>(I147*21)/100</f>
      </c>
      <c t="s">
        <v>26</v>
      </c>
    </row>
    <row r="148" spans="1:5" ht="12.75">
      <c r="A148" s="35" t="s">
        <v>53</v>
      </c>
      <c r="E148" s="36" t="s">
        <v>328</v>
      </c>
    </row>
    <row r="149" spans="1:5" ht="76.5">
      <c r="A149" s="37" t="s">
        <v>55</v>
      </c>
      <c r="E149" s="38" t="s">
        <v>1128</v>
      </c>
    </row>
    <row r="150" spans="1:5" ht="89.25">
      <c r="A150" t="s">
        <v>57</v>
      </c>
      <c r="E150" s="36" t="s">
        <v>324</v>
      </c>
    </row>
    <row r="151" spans="1:16" ht="12.75">
      <c r="A151" s="24" t="s">
        <v>48</v>
      </c>
      <c s="29" t="s">
        <v>313</v>
      </c>
      <c s="29" t="s">
        <v>331</v>
      </c>
      <c s="24" t="s">
        <v>56</v>
      </c>
      <c s="30" t="s">
        <v>332</v>
      </c>
      <c s="31" t="s">
        <v>191</v>
      </c>
      <c s="32">
        <v>3514</v>
      </c>
      <c s="33">
        <v>0</v>
      </c>
      <c s="34">
        <f>ROUND(ROUND(H151,2)*ROUND(G151,3),2)</f>
      </c>
      <c r="O151">
        <f>(I151*21)/100</f>
      </c>
      <c t="s">
        <v>26</v>
      </c>
    </row>
    <row r="152" spans="1:5" ht="12.75">
      <c r="A152" s="35" t="s">
        <v>53</v>
      </c>
      <c r="E152" s="36" t="s">
        <v>328</v>
      </c>
    </row>
    <row r="153" spans="1:5" ht="25.5">
      <c r="A153" s="37" t="s">
        <v>55</v>
      </c>
      <c r="E153" s="38" t="s">
        <v>1129</v>
      </c>
    </row>
    <row r="154" spans="1:5" ht="89.25">
      <c r="A154" t="s">
        <v>57</v>
      </c>
      <c r="E154" s="36" t="s">
        <v>324</v>
      </c>
    </row>
    <row r="155" spans="1:16" ht="12.75">
      <c r="A155" s="24" t="s">
        <v>48</v>
      </c>
      <c s="29" t="s">
        <v>315</v>
      </c>
      <c s="29" t="s">
        <v>335</v>
      </c>
      <c s="24" t="s">
        <v>56</v>
      </c>
      <c s="30" t="s">
        <v>336</v>
      </c>
      <c s="31" t="s">
        <v>191</v>
      </c>
      <c s="32">
        <v>510</v>
      </c>
      <c s="33">
        <v>0</v>
      </c>
      <c s="34">
        <f>ROUND(ROUND(H155,2)*ROUND(G155,3),2)</f>
      </c>
      <c r="O155">
        <f>(I155*21)/100</f>
      </c>
      <c t="s">
        <v>26</v>
      </c>
    </row>
    <row r="156" spans="1:5" ht="12.75">
      <c r="A156" s="35" t="s">
        <v>53</v>
      </c>
      <c r="E156" s="36" t="s">
        <v>337</v>
      </c>
    </row>
    <row r="157" spans="1:5" ht="76.5">
      <c r="A157" s="37" t="s">
        <v>55</v>
      </c>
      <c r="E157" s="38" t="s">
        <v>1128</v>
      </c>
    </row>
    <row r="158" spans="1:5" ht="165.75">
      <c r="A158" t="s">
        <v>57</v>
      </c>
      <c r="E158" s="36" t="s">
        <v>339</v>
      </c>
    </row>
    <row r="159" spans="1:16" ht="12.75">
      <c r="A159" s="24" t="s">
        <v>48</v>
      </c>
      <c s="29" t="s">
        <v>320</v>
      </c>
      <c s="29" t="s">
        <v>341</v>
      </c>
      <c s="24" t="s">
        <v>56</v>
      </c>
      <c s="30" t="s">
        <v>342</v>
      </c>
      <c s="31" t="s">
        <v>191</v>
      </c>
      <c s="32">
        <v>1757</v>
      </c>
      <c s="33">
        <v>0</v>
      </c>
      <c s="34">
        <f>ROUND(ROUND(H159,2)*ROUND(G159,3),2)</f>
      </c>
      <c r="O159">
        <f>(I159*21)/100</f>
      </c>
      <c t="s">
        <v>26</v>
      </c>
    </row>
    <row r="160" spans="1:5" ht="12.75">
      <c r="A160" s="35" t="s">
        <v>53</v>
      </c>
      <c r="E160" s="36" t="s">
        <v>337</v>
      </c>
    </row>
    <row r="161" spans="1:5" ht="38.25">
      <c r="A161" s="37" t="s">
        <v>55</v>
      </c>
      <c r="E161" s="38" t="s">
        <v>1130</v>
      </c>
    </row>
    <row r="162" spans="1:5" ht="165.75">
      <c r="A162" t="s">
        <v>57</v>
      </c>
      <c r="E162" s="36" t="s">
        <v>339</v>
      </c>
    </row>
    <row r="163" spans="1:16" ht="12.75">
      <c r="A163" s="24" t="s">
        <v>48</v>
      </c>
      <c s="29" t="s">
        <v>325</v>
      </c>
      <c s="29" t="s">
        <v>345</v>
      </c>
      <c s="24" t="s">
        <v>50</v>
      </c>
      <c s="30" t="s">
        <v>346</v>
      </c>
      <c s="31" t="s">
        <v>191</v>
      </c>
      <c s="32">
        <v>1757</v>
      </c>
      <c s="33">
        <v>0</v>
      </c>
      <c s="34">
        <f>ROUND(ROUND(H163,2)*ROUND(G163,3),2)</f>
      </c>
      <c r="O163">
        <f>(I163*21)/100</f>
      </c>
      <c t="s">
        <v>26</v>
      </c>
    </row>
    <row r="164" spans="1:5" ht="12.75">
      <c r="A164" s="35" t="s">
        <v>53</v>
      </c>
      <c r="E164" s="36" t="s">
        <v>347</v>
      </c>
    </row>
    <row r="165" spans="1:5" ht="38.25">
      <c r="A165" s="37" t="s">
        <v>55</v>
      </c>
      <c r="E165" s="38" t="s">
        <v>1130</v>
      </c>
    </row>
    <row r="166" spans="1:5" ht="165.75">
      <c r="A166" t="s">
        <v>57</v>
      </c>
      <c r="E166" s="36" t="s">
        <v>339</v>
      </c>
    </row>
    <row r="167" spans="1:16" ht="12.75">
      <c r="A167" s="24" t="s">
        <v>48</v>
      </c>
      <c s="29" t="s">
        <v>330</v>
      </c>
      <c s="29" t="s">
        <v>352</v>
      </c>
      <c s="24" t="s">
        <v>56</v>
      </c>
      <c s="30" t="s">
        <v>353</v>
      </c>
      <c s="31" t="s">
        <v>191</v>
      </c>
      <c s="32">
        <v>1757</v>
      </c>
      <c s="33">
        <v>0</v>
      </c>
      <c s="34">
        <f>ROUND(ROUND(H167,2)*ROUND(G167,3),2)</f>
      </c>
      <c r="O167">
        <f>(I167*21)/100</f>
      </c>
      <c t="s">
        <v>26</v>
      </c>
    </row>
    <row r="168" spans="1:5" ht="12.75">
      <c r="A168" s="35" t="s">
        <v>53</v>
      </c>
      <c r="E168" s="36" t="s">
        <v>354</v>
      </c>
    </row>
    <row r="169" spans="1:5" ht="38.25">
      <c r="A169" s="37" t="s">
        <v>55</v>
      </c>
      <c r="E169" s="38" t="s">
        <v>1130</v>
      </c>
    </row>
    <row r="170" spans="1:5" ht="165.75">
      <c r="A170" t="s">
        <v>57</v>
      </c>
      <c r="E170" s="36" t="s">
        <v>339</v>
      </c>
    </row>
    <row r="171" spans="1:16" ht="12.75">
      <c r="A171" s="24" t="s">
        <v>48</v>
      </c>
      <c s="29" t="s">
        <v>334</v>
      </c>
      <c s="29" t="s">
        <v>356</v>
      </c>
      <c s="24" t="s">
        <v>56</v>
      </c>
      <c s="30" t="s">
        <v>357</v>
      </c>
      <c s="31" t="s">
        <v>191</v>
      </c>
      <c s="32">
        <v>510</v>
      </c>
      <c s="33">
        <v>0</v>
      </c>
      <c s="34">
        <f>ROUND(ROUND(H171,2)*ROUND(G171,3),2)</f>
      </c>
      <c r="O171">
        <f>(I171*21)/100</f>
      </c>
      <c t="s">
        <v>26</v>
      </c>
    </row>
    <row r="172" spans="1:5" ht="12.75">
      <c r="A172" s="35" t="s">
        <v>53</v>
      </c>
      <c r="E172" s="36" t="s">
        <v>354</v>
      </c>
    </row>
    <row r="173" spans="1:5" ht="76.5">
      <c r="A173" s="37" t="s">
        <v>55</v>
      </c>
      <c r="E173" s="38" t="s">
        <v>1128</v>
      </c>
    </row>
    <row r="174" spans="1:5" ht="165.75">
      <c r="A174" t="s">
        <v>57</v>
      </c>
      <c r="E174" s="36" t="s">
        <v>339</v>
      </c>
    </row>
    <row r="175" spans="1:16" ht="12.75">
      <c r="A175" s="24" t="s">
        <v>48</v>
      </c>
      <c s="29" t="s">
        <v>340</v>
      </c>
      <c s="29" t="s">
        <v>373</v>
      </c>
      <c s="24" t="s">
        <v>50</v>
      </c>
      <c s="30" t="s">
        <v>374</v>
      </c>
      <c s="31" t="s">
        <v>191</v>
      </c>
      <c s="32">
        <v>191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25.5">
      <c r="A176" s="35" t="s">
        <v>53</v>
      </c>
      <c r="E176" s="36" t="s">
        <v>375</v>
      </c>
    </row>
    <row r="177" spans="1:5" ht="25.5">
      <c r="A177" s="37" t="s">
        <v>55</v>
      </c>
      <c r="E177" s="38" t="s">
        <v>1131</v>
      </c>
    </row>
    <row r="178" spans="1:5" ht="178.5">
      <c r="A178" t="s">
        <v>57</v>
      </c>
      <c r="E178" s="36" t="s">
        <v>371</v>
      </c>
    </row>
    <row r="179" spans="1:16" ht="12.75">
      <c r="A179" s="24" t="s">
        <v>48</v>
      </c>
      <c s="29" t="s">
        <v>344</v>
      </c>
      <c s="29" t="s">
        <v>373</v>
      </c>
      <c s="24" t="s">
        <v>59</v>
      </c>
      <c s="30" t="s">
        <v>374</v>
      </c>
      <c s="31" t="s">
        <v>191</v>
      </c>
      <c s="32">
        <v>714</v>
      </c>
      <c s="33">
        <v>0</v>
      </c>
      <c s="34">
        <f>ROUND(ROUND(H179,2)*ROUND(G179,3),2)</f>
      </c>
      <c r="O179">
        <f>(I179*21)/100</f>
      </c>
      <c t="s">
        <v>26</v>
      </c>
    </row>
    <row r="180" spans="1:5" ht="25.5">
      <c r="A180" s="35" t="s">
        <v>53</v>
      </c>
      <c r="E180" s="36" t="s">
        <v>375</v>
      </c>
    </row>
    <row r="181" spans="1:5" ht="25.5">
      <c r="A181" s="37" t="s">
        <v>55</v>
      </c>
      <c r="E181" s="38" t="s">
        <v>1132</v>
      </c>
    </row>
    <row r="182" spans="1:5" ht="178.5">
      <c r="A182" t="s">
        <v>57</v>
      </c>
      <c r="E182" s="36" t="s">
        <v>371</v>
      </c>
    </row>
    <row r="183" spans="1:16" ht="25.5">
      <c r="A183" s="24" t="s">
        <v>48</v>
      </c>
      <c s="29" t="s">
        <v>348</v>
      </c>
      <c s="29" t="s">
        <v>380</v>
      </c>
      <c s="24" t="s">
        <v>56</v>
      </c>
      <c s="30" t="s">
        <v>381</v>
      </c>
      <c s="31" t="s">
        <v>191</v>
      </c>
      <c s="32">
        <v>1686</v>
      </c>
      <c s="33">
        <v>0</v>
      </c>
      <c s="34">
        <f>ROUND(ROUND(H183,2)*ROUND(G183,3),2)</f>
      </c>
      <c r="O183">
        <f>(I183*21)/100</f>
      </c>
      <c t="s">
        <v>26</v>
      </c>
    </row>
    <row r="184" spans="1:5" ht="25.5">
      <c r="A184" s="35" t="s">
        <v>53</v>
      </c>
      <c r="E184" s="36" t="s">
        <v>382</v>
      </c>
    </row>
    <row r="185" spans="1:5" ht="25.5">
      <c r="A185" s="37" t="s">
        <v>55</v>
      </c>
      <c r="E185" s="38" t="s">
        <v>1133</v>
      </c>
    </row>
    <row r="186" spans="1:5" ht="178.5">
      <c r="A186" t="s">
        <v>57</v>
      </c>
      <c r="E186" s="36" t="s">
        <v>371</v>
      </c>
    </row>
    <row r="187" spans="1:16" ht="25.5">
      <c r="A187" s="24" t="s">
        <v>48</v>
      </c>
      <c s="29" t="s">
        <v>351</v>
      </c>
      <c s="29" t="s">
        <v>385</v>
      </c>
      <c s="24" t="s">
        <v>50</v>
      </c>
      <c s="30" t="s">
        <v>386</v>
      </c>
      <c s="31" t="s">
        <v>191</v>
      </c>
      <c s="32">
        <v>110</v>
      </c>
      <c s="33">
        <v>0</v>
      </c>
      <c s="34">
        <f>ROUND(ROUND(H187,2)*ROUND(G187,3),2)</f>
      </c>
      <c r="O187">
        <f>(I187*21)/100</f>
      </c>
      <c t="s">
        <v>26</v>
      </c>
    </row>
    <row r="188" spans="1:5" ht="25.5">
      <c r="A188" s="35" t="s">
        <v>53</v>
      </c>
      <c r="E188" s="36" t="s">
        <v>387</v>
      </c>
    </row>
    <row r="189" spans="1:5" ht="38.25">
      <c r="A189" s="37" t="s">
        <v>55</v>
      </c>
      <c r="E189" s="38" t="s">
        <v>1134</v>
      </c>
    </row>
    <row r="190" spans="1:5" ht="178.5">
      <c r="A190" t="s">
        <v>57</v>
      </c>
      <c r="E190" s="36" t="s">
        <v>371</v>
      </c>
    </row>
    <row r="191" spans="1:16" ht="12.75">
      <c r="A191" s="24" t="s">
        <v>48</v>
      </c>
      <c s="29" t="s">
        <v>355</v>
      </c>
      <c s="29" t="s">
        <v>393</v>
      </c>
      <c s="24" t="s">
        <v>56</v>
      </c>
      <c s="30" t="s">
        <v>394</v>
      </c>
      <c s="31" t="s">
        <v>191</v>
      </c>
      <c s="32">
        <v>76</v>
      </c>
      <c s="33">
        <v>0</v>
      </c>
      <c s="34">
        <f>ROUND(ROUND(H191,2)*ROUND(G191,3),2)</f>
      </c>
      <c r="O191">
        <f>(I191*21)/100</f>
      </c>
      <c t="s">
        <v>26</v>
      </c>
    </row>
    <row r="192" spans="1:5" ht="25.5">
      <c r="A192" s="35" t="s">
        <v>53</v>
      </c>
      <c r="E192" s="36" t="s">
        <v>395</v>
      </c>
    </row>
    <row r="193" spans="1:5" ht="25.5">
      <c r="A193" s="37" t="s">
        <v>55</v>
      </c>
      <c r="E193" s="38" t="s">
        <v>1135</v>
      </c>
    </row>
    <row r="194" spans="1:5" ht="178.5">
      <c r="A194" t="s">
        <v>57</v>
      </c>
      <c r="E194" s="36" t="s">
        <v>371</v>
      </c>
    </row>
    <row r="195" spans="1:16" ht="12.75">
      <c r="A195" s="24" t="s">
        <v>48</v>
      </c>
      <c s="29" t="s">
        <v>358</v>
      </c>
      <c s="29" t="s">
        <v>1136</v>
      </c>
      <c s="24" t="s">
        <v>56</v>
      </c>
      <c s="30" t="s">
        <v>1137</v>
      </c>
      <c s="31" t="s">
        <v>664</v>
      </c>
      <c s="32">
        <v>1</v>
      </c>
      <c s="33">
        <v>0</v>
      </c>
      <c s="34">
        <f>ROUND(ROUND(H195,2)*ROUND(G195,3),2)</f>
      </c>
      <c r="O195">
        <f>(I195*21)/100</f>
      </c>
      <c t="s">
        <v>26</v>
      </c>
    </row>
    <row r="196" spans="1:5" ht="63.75">
      <c r="A196" s="35" t="s">
        <v>53</v>
      </c>
      <c r="E196" s="36" t="s">
        <v>1138</v>
      </c>
    </row>
    <row r="197" spans="1:5" ht="12.75">
      <c r="A197" s="37" t="s">
        <v>55</v>
      </c>
      <c r="E197" s="38" t="s">
        <v>56</v>
      </c>
    </row>
    <row r="198" spans="1:5" ht="102">
      <c r="A198" t="s">
        <v>57</v>
      </c>
      <c r="E198" s="36" t="s">
        <v>1139</v>
      </c>
    </row>
    <row r="199" spans="1:16" ht="12.75">
      <c r="A199" s="24" t="s">
        <v>48</v>
      </c>
      <c s="29" t="s">
        <v>362</v>
      </c>
      <c s="29" t="s">
        <v>398</v>
      </c>
      <c s="24" t="s">
        <v>56</v>
      </c>
      <c s="30" t="s">
        <v>399</v>
      </c>
      <c s="31" t="s">
        <v>120</v>
      </c>
      <c s="32">
        <v>824.5</v>
      </c>
      <c s="33">
        <v>0</v>
      </c>
      <c s="34">
        <f>ROUND(ROUND(H199,2)*ROUND(G199,3),2)</f>
      </c>
      <c r="O199">
        <f>(I199*21)/100</f>
      </c>
      <c t="s">
        <v>26</v>
      </c>
    </row>
    <row r="200" spans="1:5" ht="12.75">
      <c r="A200" s="35" t="s">
        <v>53</v>
      </c>
      <c r="E200" s="36" t="s">
        <v>56</v>
      </c>
    </row>
    <row r="201" spans="1:5" ht="76.5">
      <c r="A201" s="37" t="s">
        <v>55</v>
      </c>
      <c r="E201" s="38" t="s">
        <v>1140</v>
      </c>
    </row>
    <row r="202" spans="1:5" ht="63.75">
      <c r="A202" t="s">
        <v>57</v>
      </c>
      <c r="E202" s="36" t="s">
        <v>401</v>
      </c>
    </row>
    <row r="203" spans="1:18" ht="12.75" customHeight="1">
      <c r="A203" s="6" t="s">
        <v>46</v>
      </c>
      <c s="6"/>
      <c s="41" t="s">
        <v>75</v>
      </c>
      <c s="6"/>
      <c s="27" t="s">
        <v>402</v>
      </c>
      <c s="6"/>
      <c s="6"/>
      <c s="6"/>
      <c s="42">
        <f>0+Q203</f>
      </c>
      <c r="O203">
        <f>0+R203</f>
      </c>
      <c r="Q203">
        <f>0+I204+I208+I212</f>
      </c>
      <c>
        <f>0+O204+O208+O212</f>
      </c>
    </row>
    <row r="204" spans="1:16" ht="12.75">
      <c r="A204" s="24" t="s">
        <v>48</v>
      </c>
      <c s="29" t="s">
        <v>366</v>
      </c>
      <c s="29" t="s">
        <v>404</v>
      </c>
      <c s="24" t="s">
        <v>56</v>
      </c>
      <c s="30" t="s">
        <v>405</v>
      </c>
      <c s="31" t="s">
        <v>191</v>
      </c>
      <c s="32">
        <v>500</v>
      </c>
      <c s="33">
        <v>0</v>
      </c>
      <c s="34">
        <f>ROUND(ROUND(H204,2)*ROUND(G204,3),2)</f>
      </c>
      <c r="O204">
        <f>(I204*21)/100</f>
      </c>
      <c t="s">
        <v>26</v>
      </c>
    </row>
    <row r="205" spans="1:5" ht="12.75">
      <c r="A205" s="35" t="s">
        <v>53</v>
      </c>
      <c r="E205" s="36" t="s">
        <v>406</v>
      </c>
    </row>
    <row r="206" spans="1:5" ht="12.75">
      <c r="A206" s="37" t="s">
        <v>55</v>
      </c>
      <c r="E206" s="38" t="s">
        <v>1141</v>
      </c>
    </row>
    <row r="207" spans="1:5" ht="63.75">
      <c r="A207" t="s">
        <v>57</v>
      </c>
      <c r="E207" s="36" t="s">
        <v>408</v>
      </c>
    </row>
    <row r="208" spans="1:16" ht="12.75">
      <c r="A208" s="24" t="s">
        <v>48</v>
      </c>
      <c s="29" t="s">
        <v>372</v>
      </c>
      <c s="29" t="s">
        <v>410</v>
      </c>
      <c s="24" t="s">
        <v>56</v>
      </c>
      <c s="30" t="s">
        <v>411</v>
      </c>
      <c s="31" t="s">
        <v>191</v>
      </c>
      <c s="32">
        <v>500</v>
      </c>
      <c s="33">
        <v>0</v>
      </c>
      <c s="34">
        <f>ROUND(ROUND(H208,2)*ROUND(G208,3),2)</f>
      </c>
      <c r="O208">
        <f>(I208*21)/100</f>
      </c>
      <c t="s">
        <v>26</v>
      </c>
    </row>
    <row r="209" spans="1:5" ht="12.75">
      <c r="A209" s="35" t="s">
        <v>53</v>
      </c>
      <c r="E209" s="36" t="s">
        <v>412</v>
      </c>
    </row>
    <row r="210" spans="1:5" ht="12.75">
      <c r="A210" s="37" t="s">
        <v>55</v>
      </c>
      <c r="E210" s="38" t="s">
        <v>1141</v>
      </c>
    </row>
    <row r="211" spans="1:5" ht="63.75">
      <c r="A211" t="s">
        <v>57</v>
      </c>
      <c r="E211" s="36" t="s">
        <v>408</v>
      </c>
    </row>
    <row r="212" spans="1:16" ht="12.75">
      <c r="A212" s="24" t="s">
        <v>48</v>
      </c>
      <c s="29" t="s">
        <v>377</v>
      </c>
      <c s="29" t="s">
        <v>414</v>
      </c>
      <c s="24" t="s">
        <v>56</v>
      </c>
      <c s="30" t="s">
        <v>415</v>
      </c>
      <c s="31" t="s">
        <v>416</v>
      </c>
      <c s="32">
        <v>26</v>
      </c>
      <c s="33">
        <v>0</v>
      </c>
      <c s="34">
        <f>ROUND(ROUND(H212,2)*ROUND(G212,3),2)</f>
      </c>
      <c r="O212">
        <f>(I212*21)/100</f>
      </c>
      <c t="s">
        <v>26</v>
      </c>
    </row>
    <row r="213" spans="1:5" ht="12.75">
      <c r="A213" s="35" t="s">
        <v>53</v>
      </c>
      <c r="E213" s="36" t="s">
        <v>417</v>
      </c>
    </row>
    <row r="214" spans="1:5" ht="12.75">
      <c r="A214" s="37" t="s">
        <v>55</v>
      </c>
      <c r="E214" s="38" t="s">
        <v>56</v>
      </c>
    </row>
    <row r="215" spans="1:5" ht="191.25">
      <c r="A215" t="s">
        <v>57</v>
      </c>
      <c r="E215" s="36" t="s">
        <v>418</v>
      </c>
    </row>
    <row r="216" spans="1:18" ht="12.75" customHeight="1">
      <c r="A216" s="6" t="s">
        <v>46</v>
      </c>
      <c s="6"/>
      <c s="41" t="s">
        <v>79</v>
      </c>
      <c s="6"/>
      <c s="27" t="s">
        <v>429</v>
      </c>
      <c s="6"/>
      <c s="6"/>
      <c s="6"/>
      <c s="42">
        <f>0+Q216</f>
      </c>
      <c r="O216">
        <f>0+R216</f>
      </c>
      <c r="Q216">
        <f>0+I217+I221+I225+I229+I233</f>
      </c>
      <c>
        <f>0+O217+O221+O225+O229+O233</f>
      </c>
    </row>
    <row r="217" spans="1:16" ht="12.75">
      <c r="A217" s="24" t="s">
        <v>48</v>
      </c>
      <c s="29" t="s">
        <v>379</v>
      </c>
      <c s="29" t="s">
        <v>431</v>
      </c>
      <c s="24" t="s">
        <v>56</v>
      </c>
      <c s="30" t="s">
        <v>432</v>
      </c>
      <c s="31" t="s">
        <v>120</v>
      </c>
      <c s="32">
        <v>375</v>
      </c>
      <c s="33">
        <v>0</v>
      </c>
      <c s="34">
        <f>ROUND(ROUND(H217,2)*ROUND(G217,3),2)</f>
      </c>
      <c r="O217">
        <f>(I217*21)/100</f>
      </c>
      <c t="s">
        <v>26</v>
      </c>
    </row>
    <row r="218" spans="1:5" ht="12.75">
      <c r="A218" s="35" t="s">
        <v>53</v>
      </c>
      <c r="E218" s="36" t="s">
        <v>433</v>
      </c>
    </row>
    <row r="219" spans="1:5" ht="38.25">
      <c r="A219" s="37" t="s">
        <v>55</v>
      </c>
      <c r="E219" s="38" t="s">
        <v>1142</v>
      </c>
    </row>
    <row r="220" spans="1:5" ht="255">
      <c r="A220" t="s">
        <v>57</v>
      </c>
      <c r="E220" s="36" t="s">
        <v>435</v>
      </c>
    </row>
    <row r="221" spans="1:16" ht="12.75">
      <c r="A221" s="24" t="s">
        <v>48</v>
      </c>
      <c s="29" t="s">
        <v>384</v>
      </c>
      <c s="29" t="s">
        <v>437</v>
      </c>
      <c s="24" t="s">
        <v>56</v>
      </c>
      <c s="30" t="s">
        <v>438</v>
      </c>
      <c s="31" t="s">
        <v>120</v>
      </c>
      <c s="32">
        <v>145</v>
      </c>
      <c s="33">
        <v>0</v>
      </c>
      <c s="34">
        <f>ROUND(ROUND(H221,2)*ROUND(G221,3),2)</f>
      </c>
      <c r="O221">
        <f>(I221*21)/100</f>
      </c>
      <c t="s">
        <v>26</v>
      </c>
    </row>
    <row r="222" spans="1:5" ht="12.75">
      <c r="A222" s="35" t="s">
        <v>53</v>
      </c>
      <c r="E222" s="36" t="s">
        <v>439</v>
      </c>
    </row>
    <row r="223" spans="1:5" ht="63.75">
      <c r="A223" s="37" t="s">
        <v>55</v>
      </c>
      <c r="E223" s="38" t="s">
        <v>1143</v>
      </c>
    </row>
    <row r="224" spans="1:5" ht="255">
      <c r="A224" t="s">
        <v>57</v>
      </c>
      <c r="E224" s="36" t="s">
        <v>441</v>
      </c>
    </row>
    <row r="225" spans="1:16" ht="12.75">
      <c r="A225" s="24" t="s">
        <v>48</v>
      </c>
      <c s="29" t="s">
        <v>389</v>
      </c>
      <c s="29" t="s">
        <v>443</v>
      </c>
      <c s="24" t="s">
        <v>56</v>
      </c>
      <c s="30" t="s">
        <v>444</v>
      </c>
      <c s="31" t="s">
        <v>416</v>
      </c>
      <c s="32">
        <v>25</v>
      </c>
      <c s="33">
        <v>0</v>
      </c>
      <c s="34">
        <f>ROUND(ROUND(H225,2)*ROUND(G225,3),2)</f>
      </c>
      <c r="O225">
        <f>(I225*21)/100</f>
      </c>
      <c t="s">
        <v>26</v>
      </c>
    </row>
    <row r="226" spans="1:5" ht="12.75">
      <c r="A226" s="35" t="s">
        <v>53</v>
      </c>
      <c r="E226" s="36" t="s">
        <v>445</v>
      </c>
    </row>
    <row r="227" spans="1:5" ht="12.75">
      <c r="A227" s="37" t="s">
        <v>55</v>
      </c>
      <c r="E227" s="38" t="s">
        <v>1144</v>
      </c>
    </row>
    <row r="228" spans="1:5" ht="102">
      <c r="A228" t="s">
        <v>57</v>
      </c>
      <c r="E228" s="36" t="s">
        <v>447</v>
      </c>
    </row>
    <row r="229" spans="1:16" ht="12.75">
      <c r="A229" s="24" t="s">
        <v>48</v>
      </c>
      <c s="29" t="s">
        <v>392</v>
      </c>
      <c s="29" t="s">
        <v>449</v>
      </c>
      <c s="24" t="s">
        <v>56</v>
      </c>
      <c s="30" t="s">
        <v>450</v>
      </c>
      <c s="31" t="s">
        <v>416</v>
      </c>
      <c s="32">
        <v>3</v>
      </c>
      <c s="33">
        <v>0</v>
      </c>
      <c s="34">
        <f>ROUND(ROUND(H229,2)*ROUND(G229,3),2)</f>
      </c>
      <c r="O229">
        <f>(I229*21)/100</f>
      </c>
      <c t="s">
        <v>26</v>
      </c>
    </row>
    <row r="230" spans="1:5" ht="12.75">
      <c r="A230" s="35" t="s">
        <v>53</v>
      </c>
      <c r="E230" s="36" t="s">
        <v>451</v>
      </c>
    </row>
    <row r="231" spans="1:5" ht="12.75">
      <c r="A231" s="37" t="s">
        <v>55</v>
      </c>
      <c r="E231" s="38" t="s">
        <v>56</v>
      </c>
    </row>
    <row r="232" spans="1:5" ht="51">
      <c r="A232" t="s">
        <v>57</v>
      </c>
      <c r="E232" s="36" t="s">
        <v>452</v>
      </c>
    </row>
    <row r="233" spans="1:16" ht="12.75">
      <c r="A233" s="24" t="s">
        <v>48</v>
      </c>
      <c s="29" t="s">
        <v>397</v>
      </c>
      <c s="29" t="s">
        <v>457</v>
      </c>
      <c s="24" t="s">
        <v>56</v>
      </c>
      <c s="30" t="s">
        <v>458</v>
      </c>
      <c s="31" t="s">
        <v>416</v>
      </c>
      <c s="32">
        <v>30</v>
      </c>
      <c s="33">
        <v>0</v>
      </c>
      <c s="34">
        <f>ROUND(ROUND(H233,2)*ROUND(G233,3),2)</f>
      </c>
      <c r="O233">
        <f>(I233*21)/100</f>
      </c>
      <c t="s">
        <v>26</v>
      </c>
    </row>
    <row r="234" spans="1:5" ht="12.75">
      <c r="A234" s="35" t="s">
        <v>53</v>
      </c>
      <c r="E234" s="36" t="s">
        <v>56</v>
      </c>
    </row>
    <row r="235" spans="1:5" ht="12.75">
      <c r="A235" s="37" t="s">
        <v>55</v>
      </c>
      <c r="E235" s="38" t="s">
        <v>1145</v>
      </c>
    </row>
    <row r="236" spans="1:5" ht="63.75">
      <c r="A236" t="s">
        <v>57</v>
      </c>
      <c r="E236" s="36" t="s">
        <v>460</v>
      </c>
    </row>
    <row r="237" spans="1:18" ht="12.75" customHeight="1">
      <c r="A237" s="6" t="s">
        <v>46</v>
      </c>
      <c s="6"/>
      <c s="41" t="s">
        <v>43</v>
      </c>
      <c s="6"/>
      <c s="27" t="s">
        <v>131</v>
      </c>
      <c s="6"/>
      <c s="6"/>
      <c s="6"/>
      <c s="42">
        <f>0+Q237</f>
      </c>
      <c r="O237">
        <f>0+R237</f>
      </c>
      <c r="Q237">
        <f>0+I238+I242+I246+I250+I254+I258+I262+I266</f>
      </c>
      <c>
        <f>0+O238+O242+O246+O250+O254+O258+O262+O266</f>
      </c>
    </row>
    <row r="238" spans="1:16" ht="12.75">
      <c r="A238" s="24" t="s">
        <v>48</v>
      </c>
      <c s="29" t="s">
        <v>403</v>
      </c>
      <c s="29" t="s">
        <v>468</v>
      </c>
      <c s="24" t="s">
        <v>56</v>
      </c>
      <c s="30" t="s">
        <v>469</v>
      </c>
      <c s="31" t="s">
        <v>120</v>
      </c>
      <c s="32">
        <v>3</v>
      </c>
      <c s="33">
        <v>0</v>
      </c>
      <c s="34">
        <f>ROUND(ROUND(H238,2)*ROUND(G238,3),2)</f>
      </c>
      <c r="O238">
        <f>(I238*21)/100</f>
      </c>
      <c t="s">
        <v>26</v>
      </c>
    </row>
    <row r="239" spans="1:5" ht="51">
      <c r="A239" s="35" t="s">
        <v>53</v>
      </c>
      <c r="E239" s="36" t="s">
        <v>470</v>
      </c>
    </row>
    <row r="240" spans="1:5" ht="12.75">
      <c r="A240" s="37" t="s">
        <v>55</v>
      </c>
      <c r="E240" s="38" t="s">
        <v>1146</v>
      </c>
    </row>
    <row r="241" spans="1:5" ht="89.25">
      <c r="A241" t="s">
        <v>57</v>
      </c>
      <c r="E241" s="36" t="s">
        <v>472</v>
      </c>
    </row>
    <row r="242" spans="1:16" ht="12.75">
      <c r="A242" s="24" t="s">
        <v>48</v>
      </c>
      <c s="29" t="s">
        <v>409</v>
      </c>
      <c s="29" t="s">
        <v>474</v>
      </c>
      <c s="24" t="s">
        <v>56</v>
      </c>
      <c s="30" t="s">
        <v>475</v>
      </c>
      <c s="31" t="s">
        <v>120</v>
      </c>
      <c s="32">
        <v>463</v>
      </c>
      <c s="33">
        <v>0</v>
      </c>
      <c s="34">
        <f>ROUND(ROUND(H242,2)*ROUND(G242,3),2)</f>
      </c>
      <c r="O242">
        <f>(I242*21)/100</f>
      </c>
      <c t="s">
        <v>26</v>
      </c>
    </row>
    <row r="243" spans="1:5" ht="25.5">
      <c r="A243" s="35" t="s">
        <v>53</v>
      </c>
      <c r="E243" s="36" t="s">
        <v>476</v>
      </c>
    </row>
    <row r="244" spans="1:5" ht="25.5">
      <c r="A244" s="37" t="s">
        <v>55</v>
      </c>
      <c r="E244" s="38" t="s">
        <v>1147</v>
      </c>
    </row>
    <row r="245" spans="1:5" ht="76.5">
      <c r="A245" t="s">
        <v>57</v>
      </c>
      <c r="E245" s="36" t="s">
        <v>478</v>
      </c>
    </row>
    <row r="246" spans="1:16" ht="12.75">
      <c r="A246" s="24" t="s">
        <v>48</v>
      </c>
      <c s="29" t="s">
        <v>413</v>
      </c>
      <c s="29" t="s">
        <v>480</v>
      </c>
      <c s="24" t="s">
        <v>56</v>
      </c>
      <c s="30" t="s">
        <v>481</v>
      </c>
      <c s="31" t="s">
        <v>120</v>
      </c>
      <c s="32">
        <v>725</v>
      </c>
      <c s="33">
        <v>0</v>
      </c>
      <c s="34">
        <f>ROUND(ROUND(H246,2)*ROUND(G246,3),2)</f>
      </c>
      <c r="O246">
        <f>(I246*21)/100</f>
      </c>
      <c t="s">
        <v>26</v>
      </c>
    </row>
    <row r="247" spans="1:5" ht="25.5">
      <c r="A247" s="35" t="s">
        <v>53</v>
      </c>
      <c r="E247" s="36" t="s">
        <v>482</v>
      </c>
    </row>
    <row r="248" spans="1:5" ht="25.5">
      <c r="A248" s="37" t="s">
        <v>55</v>
      </c>
      <c r="E248" s="38" t="s">
        <v>1148</v>
      </c>
    </row>
    <row r="249" spans="1:5" ht="76.5">
      <c r="A249" t="s">
        <v>57</v>
      </c>
      <c r="E249" s="36" t="s">
        <v>478</v>
      </c>
    </row>
    <row r="250" spans="1:16" ht="12.75">
      <c r="A250" s="24" t="s">
        <v>48</v>
      </c>
      <c s="29" t="s">
        <v>419</v>
      </c>
      <c s="29" t="s">
        <v>491</v>
      </c>
      <c s="24" t="s">
        <v>56</v>
      </c>
      <c s="30" t="s">
        <v>492</v>
      </c>
      <c s="31" t="s">
        <v>120</v>
      </c>
      <c s="32">
        <v>80</v>
      </c>
      <c s="33">
        <v>0</v>
      </c>
      <c s="34">
        <f>ROUND(ROUND(H250,2)*ROUND(G250,3),2)</f>
      </c>
      <c r="O250">
        <f>(I250*21)/100</f>
      </c>
      <c t="s">
        <v>26</v>
      </c>
    </row>
    <row r="251" spans="1:5" ht="25.5">
      <c r="A251" s="35" t="s">
        <v>53</v>
      </c>
      <c r="E251" s="36" t="s">
        <v>134</v>
      </c>
    </row>
    <row r="252" spans="1:5" ht="25.5">
      <c r="A252" s="37" t="s">
        <v>55</v>
      </c>
      <c r="E252" s="38" t="s">
        <v>1149</v>
      </c>
    </row>
    <row r="253" spans="1:5" ht="63.75">
      <c r="A253" t="s">
        <v>57</v>
      </c>
      <c r="E253" s="36" t="s">
        <v>136</v>
      </c>
    </row>
    <row r="254" spans="1:16" ht="12.75">
      <c r="A254" s="24" t="s">
        <v>48</v>
      </c>
      <c s="29" t="s">
        <v>424</v>
      </c>
      <c s="29" t="s">
        <v>500</v>
      </c>
      <c s="24" t="s">
        <v>56</v>
      </c>
      <c s="30" t="s">
        <v>501</v>
      </c>
      <c s="31" t="s">
        <v>120</v>
      </c>
      <c s="32">
        <v>24</v>
      </c>
      <c s="33">
        <v>0</v>
      </c>
      <c s="34">
        <f>ROUND(ROUND(H254,2)*ROUND(G254,3),2)</f>
      </c>
      <c r="O254">
        <f>(I254*21)/100</f>
      </c>
      <c t="s">
        <v>26</v>
      </c>
    </row>
    <row r="255" spans="1:5" ht="12.75">
      <c r="A255" s="35" t="s">
        <v>53</v>
      </c>
      <c r="E255" s="36" t="s">
        <v>502</v>
      </c>
    </row>
    <row r="256" spans="1:5" ht="25.5">
      <c r="A256" s="37" t="s">
        <v>55</v>
      </c>
      <c r="E256" s="38" t="s">
        <v>1150</v>
      </c>
    </row>
    <row r="257" spans="1:5" ht="102">
      <c r="A257" t="s">
        <v>57</v>
      </c>
      <c r="E257" s="36" t="s">
        <v>504</v>
      </c>
    </row>
    <row r="258" spans="1:16" ht="12.75">
      <c r="A258" s="24" t="s">
        <v>48</v>
      </c>
      <c s="29" t="s">
        <v>430</v>
      </c>
      <c s="29" t="s">
        <v>514</v>
      </c>
      <c s="24" t="s">
        <v>56</v>
      </c>
      <c s="30" t="s">
        <v>515</v>
      </c>
      <c s="31" t="s">
        <v>120</v>
      </c>
      <c s="32">
        <v>10</v>
      </c>
      <c s="33">
        <v>0</v>
      </c>
      <c s="34">
        <f>ROUND(ROUND(H258,2)*ROUND(G258,3),2)</f>
      </c>
      <c r="O258">
        <f>(I258*21)/100</f>
      </c>
      <c t="s">
        <v>26</v>
      </c>
    </row>
    <row r="259" spans="1:5" ht="25.5">
      <c r="A259" s="35" t="s">
        <v>53</v>
      </c>
      <c r="E259" s="36" t="s">
        <v>102</v>
      </c>
    </row>
    <row r="260" spans="1:5" ht="12.75">
      <c r="A260" s="37" t="s">
        <v>55</v>
      </c>
      <c r="E260" s="38" t="s">
        <v>1151</v>
      </c>
    </row>
    <row r="261" spans="1:5" ht="89.25">
      <c r="A261" t="s">
        <v>57</v>
      </c>
      <c r="E261" s="36" t="s">
        <v>517</v>
      </c>
    </row>
    <row r="262" spans="1:16" ht="12.75">
      <c r="A262" s="24" t="s">
        <v>48</v>
      </c>
      <c s="29" t="s">
        <v>436</v>
      </c>
      <c s="29" t="s">
        <v>523</v>
      </c>
      <c s="24" t="s">
        <v>56</v>
      </c>
      <c s="30" t="s">
        <v>524</v>
      </c>
      <c s="31" t="s">
        <v>416</v>
      </c>
      <c s="32">
        <v>19</v>
      </c>
      <c s="33">
        <v>0</v>
      </c>
      <c s="34">
        <f>ROUND(ROUND(H262,2)*ROUND(G262,3),2)</f>
      </c>
      <c r="O262">
        <f>(I262*21)/100</f>
      </c>
      <c t="s">
        <v>26</v>
      </c>
    </row>
    <row r="263" spans="1:5" ht="25.5">
      <c r="A263" s="35" t="s">
        <v>53</v>
      </c>
      <c r="E263" s="36" t="s">
        <v>102</v>
      </c>
    </row>
    <row r="264" spans="1:5" ht="12.75">
      <c r="A264" s="37" t="s">
        <v>55</v>
      </c>
      <c r="E264" s="38" t="s">
        <v>56</v>
      </c>
    </row>
    <row r="265" spans="1:5" ht="102">
      <c r="A265" t="s">
        <v>57</v>
      </c>
      <c r="E265" s="36" t="s">
        <v>525</v>
      </c>
    </row>
    <row r="266" spans="1:16" ht="12.75">
      <c r="A266" s="24" t="s">
        <v>48</v>
      </c>
      <c s="29" t="s">
        <v>442</v>
      </c>
      <c s="29" t="s">
        <v>527</v>
      </c>
      <c s="24" t="s">
        <v>56</v>
      </c>
      <c s="30" t="s">
        <v>528</v>
      </c>
      <c s="31" t="s">
        <v>416</v>
      </c>
      <c s="32">
        <v>26</v>
      </c>
      <c s="33">
        <v>0</v>
      </c>
      <c s="34">
        <f>ROUND(ROUND(H266,2)*ROUND(G266,3),2)</f>
      </c>
      <c r="O266">
        <f>(I266*21)/100</f>
      </c>
      <c t="s">
        <v>26</v>
      </c>
    </row>
    <row r="267" spans="1:5" ht="12.75">
      <c r="A267" s="35" t="s">
        <v>53</v>
      </c>
      <c r="E267" s="36" t="s">
        <v>464</v>
      </c>
    </row>
    <row r="268" spans="1:5" ht="12.75">
      <c r="A268" s="37" t="s">
        <v>55</v>
      </c>
      <c r="E268" s="38" t="s">
        <v>1152</v>
      </c>
    </row>
    <row r="269" spans="1:5" ht="89.25">
      <c r="A269" t="s">
        <v>57</v>
      </c>
      <c r="E269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531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531</v>
      </c>
      <c s="6"/>
      <c s="18" t="s">
        <v>532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24" t="s">
        <v>48</v>
      </c>
      <c s="29" t="s">
        <v>32</v>
      </c>
      <c s="29" t="s">
        <v>533</v>
      </c>
      <c s="24" t="s">
        <v>56</v>
      </c>
      <c s="30" t="s">
        <v>534</v>
      </c>
      <c s="31" t="s">
        <v>416</v>
      </c>
      <c s="32">
        <v>38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56</v>
      </c>
    </row>
    <row r="12" spans="1:5" ht="357">
      <c r="A12" s="37" t="s">
        <v>55</v>
      </c>
      <c r="E12" s="38" t="s">
        <v>1153</v>
      </c>
    </row>
    <row r="13" spans="1:5" ht="51">
      <c r="A13" t="s">
        <v>57</v>
      </c>
      <c r="E13" s="36" t="s">
        <v>536</v>
      </c>
    </row>
    <row r="14" spans="1:16" ht="12.75">
      <c r="A14" s="24" t="s">
        <v>48</v>
      </c>
      <c s="29" t="s">
        <v>26</v>
      </c>
      <c s="29" t="s">
        <v>537</v>
      </c>
      <c s="24" t="s">
        <v>56</v>
      </c>
      <c s="30" t="s">
        <v>538</v>
      </c>
      <c s="31" t="s">
        <v>416</v>
      </c>
      <c s="32">
        <v>32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539</v>
      </c>
    </row>
    <row r="16" spans="1:5" ht="318.75">
      <c r="A16" s="37" t="s">
        <v>55</v>
      </c>
      <c r="E16" s="38" t="s">
        <v>1154</v>
      </c>
    </row>
    <row r="17" spans="1:5" ht="51">
      <c r="A17" t="s">
        <v>57</v>
      </c>
      <c r="E17" s="36" t="s">
        <v>541</v>
      </c>
    </row>
    <row r="18" spans="1:16" ht="12.75">
      <c r="A18" s="24" t="s">
        <v>48</v>
      </c>
      <c s="29" t="s">
        <v>25</v>
      </c>
      <c s="29" t="s">
        <v>542</v>
      </c>
      <c s="24" t="s">
        <v>56</v>
      </c>
      <c s="30" t="s">
        <v>543</v>
      </c>
      <c s="31" t="s">
        <v>416</v>
      </c>
      <c s="32">
        <v>18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369.75">
      <c r="A20" s="37" t="s">
        <v>55</v>
      </c>
      <c r="E20" s="38" t="s">
        <v>1155</v>
      </c>
    </row>
    <row r="21" spans="1:5" ht="76.5">
      <c r="A21" t="s">
        <v>57</v>
      </c>
      <c r="E21" s="36" t="s">
        <v>545</v>
      </c>
    </row>
    <row r="22" spans="1:16" ht="12.75">
      <c r="A22" s="24" t="s">
        <v>48</v>
      </c>
      <c s="29" t="s">
        <v>36</v>
      </c>
      <c s="29" t="s">
        <v>546</v>
      </c>
      <c s="24" t="s">
        <v>56</v>
      </c>
      <c s="30" t="s">
        <v>547</v>
      </c>
      <c s="31" t="s">
        <v>416</v>
      </c>
      <c s="32">
        <v>23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539</v>
      </c>
    </row>
    <row r="24" spans="1:5" ht="318.75">
      <c r="A24" s="37" t="s">
        <v>55</v>
      </c>
      <c r="E24" s="38" t="s">
        <v>1156</v>
      </c>
    </row>
    <row r="25" spans="1:5" ht="51">
      <c r="A25" t="s">
        <v>57</v>
      </c>
      <c r="E25" s="36" t="s">
        <v>541</v>
      </c>
    </row>
    <row r="26" spans="1:16" ht="25.5">
      <c r="A26" s="24" t="s">
        <v>48</v>
      </c>
      <c s="29" t="s">
        <v>38</v>
      </c>
      <c s="29" t="s">
        <v>549</v>
      </c>
      <c s="24" t="s">
        <v>56</v>
      </c>
      <c s="30" t="s">
        <v>550</v>
      </c>
      <c s="31" t="s">
        <v>191</v>
      </c>
      <c s="32">
        <v>68.218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551</v>
      </c>
    </row>
    <row r="28" spans="1:5" ht="127.5">
      <c r="A28" s="37" t="s">
        <v>55</v>
      </c>
      <c r="E28" s="38" t="s">
        <v>1157</v>
      </c>
    </row>
    <row r="29" spans="1:5" ht="89.25">
      <c r="A29" t="s">
        <v>57</v>
      </c>
      <c r="E29" s="36" t="s">
        <v>553</v>
      </c>
    </row>
    <row r="30" spans="1:16" ht="12.75">
      <c r="A30" s="24" t="s">
        <v>48</v>
      </c>
      <c s="29" t="s">
        <v>40</v>
      </c>
      <c s="29" t="s">
        <v>554</v>
      </c>
      <c s="24" t="s">
        <v>56</v>
      </c>
      <c s="30" t="s">
        <v>555</v>
      </c>
      <c s="31" t="s">
        <v>416</v>
      </c>
      <c s="32">
        <v>2</v>
      </c>
      <c s="33">
        <v>0</v>
      </c>
      <c s="34">
        <f>ROUND(ROUND(H30,2)*ROUND(G30,3),2)</f>
      </c>
      <c r="O30">
        <f>(I30*21)/100</f>
      </c>
      <c t="s">
        <v>26</v>
      </c>
    </row>
    <row r="31" spans="1:5" ht="12.75">
      <c r="A31" s="35" t="s">
        <v>53</v>
      </c>
      <c r="E31" s="36" t="s">
        <v>56</v>
      </c>
    </row>
    <row r="32" spans="1:5" ht="12.75">
      <c r="A32" s="37" t="s">
        <v>55</v>
      </c>
      <c r="E32" s="38" t="s">
        <v>1158</v>
      </c>
    </row>
    <row r="33" spans="1:5" ht="63.75">
      <c r="A33" t="s">
        <v>57</v>
      </c>
      <c r="E33" s="36" t="s">
        <v>557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0+O9+O22+O55+O64+O69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1159</v>
      </c>
      <c s="39">
        <f>0+I9+I22+I55+I64+I69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1159</v>
      </c>
      <c s="6"/>
      <c s="18" t="s">
        <v>1160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</f>
      </c>
      <c>
        <f>0+O10+O14+O18</f>
      </c>
    </row>
    <row r="10" spans="1:16" ht="12.75">
      <c r="A10" s="24" t="s">
        <v>48</v>
      </c>
      <c s="29" t="s">
        <v>32</v>
      </c>
      <c s="29" t="s">
        <v>92</v>
      </c>
      <c s="24" t="s">
        <v>56</v>
      </c>
      <c s="30" t="s">
        <v>93</v>
      </c>
      <c s="31" t="s">
        <v>94</v>
      </c>
      <c s="32">
        <v>33.63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628</v>
      </c>
    </row>
    <row r="12" spans="1:5" ht="12.75">
      <c r="A12" s="37" t="s">
        <v>55</v>
      </c>
      <c r="E12" s="38" t="s">
        <v>650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58</v>
      </c>
    </row>
    <row r="18" spans="1:16" ht="12.75">
      <c r="A18" s="24" t="s">
        <v>48</v>
      </c>
      <c s="29" t="s">
        <v>25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8" ht="12.75" customHeight="1">
      <c r="A22" s="6" t="s">
        <v>46</v>
      </c>
      <c s="6"/>
      <c s="41" t="s">
        <v>32</v>
      </c>
      <c s="6"/>
      <c s="27" t="s">
        <v>98</v>
      </c>
      <c s="6"/>
      <c s="6"/>
      <c s="6"/>
      <c s="42">
        <f>0+Q22</f>
      </c>
      <c r="O22">
        <f>0+R22</f>
      </c>
      <c r="Q22">
        <f>0+I23+I27+I31+I35+I39+I43+I47+I51</f>
      </c>
      <c>
        <f>0+O23+O27+O31+O35+O39+O43+O47+O51</f>
      </c>
    </row>
    <row r="23" spans="1:16" ht="12.75">
      <c r="A23" s="24" t="s">
        <v>48</v>
      </c>
      <c s="29" t="s">
        <v>36</v>
      </c>
      <c s="29" t="s">
        <v>569</v>
      </c>
      <c s="24" t="s">
        <v>56</v>
      </c>
      <c s="30" t="s">
        <v>570</v>
      </c>
      <c s="31" t="s">
        <v>52</v>
      </c>
      <c s="32">
        <v>20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12.75">
      <c r="A24" s="35" t="s">
        <v>53</v>
      </c>
      <c r="E24" s="36" t="s">
        <v>56</v>
      </c>
    </row>
    <row r="25" spans="1:5" ht="12.75">
      <c r="A25" s="37" t="s">
        <v>55</v>
      </c>
      <c r="E25" s="38" t="s">
        <v>56</v>
      </c>
    </row>
    <row r="26" spans="1:5" ht="102">
      <c r="A26" t="s">
        <v>57</v>
      </c>
      <c r="E26" s="36" t="s">
        <v>571</v>
      </c>
    </row>
    <row r="27" spans="1:16" ht="12.75">
      <c r="A27" s="24" t="s">
        <v>48</v>
      </c>
      <c s="29" t="s">
        <v>38</v>
      </c>
      <c s="29" t="s">
        <v>572</v>
      </c>
      <c s="24" t="s">
        <v>56</v>
      </c>
      <c s="30" t="s">
        <v>573</v>
      </c>
      <c s="31" t="s">
        <v>120</v>
      </c>
      <c s="32">
        <v>10.48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56</v>
      </c>
    </row>
    <row r="30" spans="1:5" ht="89.25">
      <c r="A30" t="s">
        <v>57</v>
      </c>
      <c r="E30" s="36" t="s">
        <v>574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24.53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575</v>
      </c>
    </row>
    <row r="33" spans="1:5" ht="127.5">
      <c r="A33" s="37" t="s">
        <v>55</v>
      </c>
      <c r="E33" s="38" t="s">
        <v>1161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10.597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579</v>
      </c>
    </row>
    <row r="37" spans="1:5" ht="63.75">
      <c r="A37" s="37" t="s">
        <v>55</v>
      </c>
      <c r="E37" s="38" t="s">
        <v>1162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35.127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575</v>
      </c>
    </row>
    <row r="41" spans="1:5" ht="12.75">
      <c r="A41" s="37" t="s">
        <v>55</v>
      </c>
      <c r="E41" s="38" t="s">
        <v>1163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183</v>
      </c>
      <c s="24" t="s">
        <v>56</v>
      </c>
      <c s="30" t="s">
        <v>184</v>
      </c>
      <c s="31" t="s">
        <v>101</v>
      </c>
      <c s="32">
        <v>24.53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575</v>
      </c>
    </row>
    <row r="45" spans="1:5" ht="12.75">
      <c r="A45" s="37" t="s">
        <v>55</v>
      </c>
      <c r="E45" s="38" t="s">
        <v>56</v>
      </c>
    </row>
    <row r="46" spans="1:5" ht="255">
      <c r="A46" t="s">
        <v>57</v>
      </c>
      <c r="E46" s="36" t="s">
        <v>187</v>
      </c>
    </row>
    <row r="47" spans="1:16" ht="12.75">
      <c r="A47" s="24" t="s">
        <v>48</v>
      </c>
      <c s="29" t="s">
        <v>45</v>
      </c>
      <c s="29" t="s">
        <v>582</v>
      </c>
      <c s="24" t="s">
        <v>50</v>
      </c>
      <c s="30" t="s">
        <v>583</v>
      </c>
      <c s="31" t="s">
        <v>101</v>
      </c>
      <c s="32">
        <v>2.117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584</v>
      </c>
    </row>
    <row r="49" spans="1:5" ht="12.75">
      <c r="A49" s="37" t="s">
        <v>55</v>
      </c>
      <c r="E49" s="38" t="s">
        <v>1164</v>
      </c>
    </row>
    <row r="50" spans="1:5" ht="331.5">
      <c r="A50" t="s">
        <v>57</v>
      </c>
      <c r="E50" s="36" t="s">
        <v>586</v>
      </c>
    </row>
    <row r="51" spans="1:16" ht="12.75">
      <c r="A51" s="24" t="s">
        <v>48</v>
      </c>
      <c s="29" t="s">
        <v>86</v>
      </c>
      <c s="29" t="s">
        <v>582</v>
      </c>
      <c s="24" t="s">
        <v>59</v>
      </c>
      <c s="30" t="s">
        <v>583</v>
      </c>
      <c s="31" t="s">
        <v>101</v>
      </c>
      <c s="32">
        <v>2.726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587</v>
      </c>
    </row>
    <row r="53" spans="1:5" ht="12.75">
      <c r="A53" s="37" t="s">
        <v>55</v>
      </c>
      <c r="E53" s="38" t="s">
        <v>1165</v>
      </c>
    </row>
    <row r="54" spans="1:5" ht="331.5">
      <c r="A54" t="s">
        <v>57</v>
      </c>
      <c r="E54" s="36" t="s">
        <v>586</v>
      </c>
    </row>
    <row r="55" spans="1:18" ht="12.75" customHeight="1">
      <c r="A55" s="6" t="s">
        <v>46</v>
      </c>
      <c s="6"/>
      <c s="41" t="s">
        <v>36</v>
      </c>
      <c s="6"/>
      <c s="27" t="s">
        <v>259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267</v>
      </c>
      <c s="24" t="s">
        <v>56</v>
      </c>
      <c s="30" t="s">
        <v>268</v>
      </c>
      <c s="31" t="s">
        <v>101</v>
      </c>
      <c s="32">
        <v>1.387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589</v>
      </c>
    </row>
    <row r="58" spans="1:5" ht="12.75">
      <c r="A58" s="37" t="s">
        <v>55</v>
      </c>
      <c r="E58" s="38" t="s">
        <v>1166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287</v>
      </c>
      <c s="24" t="s">
        <v>56</v>
      </c>
      <c s="30" t="s">
        <v>288</v>
      </c>
      <c s="31" t="s">
        <v>101</v>
      </c>
      <c s="32">
        <v>0.662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584</v>
      </c>
    </row>
    <row r="62" spans="1:5" ht="12.75">
      <c r="A62" s="37" t="s">
        <v>55</v>
      </c>
      <c r="E62" s="38" t="s">
        <v>1167</v>
      </c>
    </row>
    <row r="63" spans="1:5" ht="76.5">
      <c r="A63" t="s">
        <v>57</v>
      </c>
      <c r="E63" s="36" t="s">
        <v>223</v>
      </c>
    </row>
    <row r="64" spans="1:18" ht="12.75" customHeight="1">
      <c r="A64" s="6" t="s">
        <v>46</v>
      </c>
      <c s="6"/>
      <c s="41" t="s">
        <v>75</v>
      </c>
      <c s="6"/>
      <c s="27" t="s">
        <v>402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592</v>
      </c>
      <c s="24" t="s">
        <v>56</v>
      </c>
      <c s="30" t="s">
        <v>593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594</v>
      </c>
    </row>
    <row r="67" spans="1:5" ht="12.75">
      <c r="A67" s="37" t="s">
        <v>55</v>
      </c>
      <c r="E67" s="38" t="s">
        <v>56</v>
      </c>
    </row>
    <row r="68" spans="1:5" ht="242.25">
      <c r="A68" t="s">
        <v>57</v>
      </c>
      <c r="E68" s="36" t="s">
        <v>595</v>
      </c>
    </row>
    <row r="69" spans="1:18" ht="12.75" customHeight="1">
      <c r="A69" s="6" t="s">
        <v>46</v>
      </c>
      <c s="6"/>
      <c s="41" t="s">
        <v>79</v>
      </c>
      <c s="6"/>
      <c s="27" t="s">
        <v>429</v>
      </c>
      <c s="6"/>
      <c s="6"/>
      <c s="6"/>
      <c s="42">
        <f>0+Q69</f>
      </c>
      <c r="O69">
        <f>0+R69</f>
      </c>
      <c r="Q69">
        <f>0+I70+I74+I78+I82+I86+I90+I94+I98+I102+I106+I110+I114+I118+I122+I126</f>
      </c>
      <c>
        <f>0+O70+O74+O78+O82+O86+O90+O94+O98+O102+O106+O110+O114+O118+O122+O126</f>
      </c>
    </row>
    <row r="70" spans="1:16" ht="12.75">
      <c r="A70" s="24" t="s">
        <v>48</v>
      </c>
      <c s="29" t="s">
        <v>200</v>
      </c>
      <c s="29" t="s">
        <v>596</v>
      </c>
      <c s="24" t="s">
        <v>56</v>
      </c>
      <c s="30" t="s">
        <v>597</v>
      </c>
      <c s="31" t="s">
        <v>120</v>
      </c>
      <c s="32">
        <v>10.48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589</v>
      </c>
    </row>
    <row r="72" spans="1:5" ht="12.75">
      <c r="A72" s="37" t="s">
        <v>55</v>
      </c>
      <c r="E72" s="38" t="s">
        <v>56</v>
      </c>
    </row>
    <row r="73" spans="1:5" ht="255">
      <c r="A73" t="s">
        <v>57</v>
      </c>
      <c r="E73" s="36" t="s">
        <v>598</v>
      </c>
    </row>
    <row r="74" spans="1:16" ht="12.75">
      <c r="A74" s="24" t="s">
        <v>48</v>
      </c>
      <c s="29" t="s">
        <v>206</v>
      </c>
      <c s="29" t="s">
        <v>599</v>
      </c>
      <c s="24" t="s">
        <v>56</v>
      </c>
      <c s="30" t="s">
        <v>600</v>
      </c>
      <c s="31" t="s">
        <v>120</v>
      </c>
      <c s="32">
        <v>8.85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25.5">
      <c r="A75" s="35" t="s">
        <v>53</v>
      </c>
      <c r="E75" s="36" t="s">
        <v>601</v>
      </c>
    </row>
    <row r="76" spans="1:5" ht="12.75">
      <c r="A76" s="37" t="s">
        <v>55</v>
      </c>
      <c r="E76" s="38" t="s">
        <v>56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602</v>
      </c>
      <c s="24" t="s">
        <v>56</v>
      </c>
      <c s="30" t="s">
        <v>603</v>
      </c>
      <c s="31" t="s">
        <v>416</v>
      </c>
      <c s="32">
        <v>1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604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605</v>
      </c>
    </row>
    <row r="82" spans="1:16" ht="12.75">
      <c r="A82" s="24" t="s">
        <v>48</v>
      </c>
      <c s="29" t="s">
        <v>218</v>
      </c>
      <c s="29" t="s">
        <v>606</v>
      </c>
      <c s="24" t="s">
        <v>56</v>
      </c>
      <c s="30" t="s">
        <v>607</v>
      </c>
      <c s="31" t="s">
        <v>416</v>
      </c>
      <c s="32">
        <v>2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608</v>
      </c>
    </row>
    <row r="84" spans="1:5" ht="12.75">
      <c r="A84" s="37" t="s">
        <v>55</v>
      </c>
      <c r="E84" s="38" t="s">
        <v>609</v>
      </c>
    </row>
    <row r="85" spans="1:5" ht="76.5">
      <c r="A85" t="s">
        <v>57</v>
      </c>
      <c r="E85" s="36" t="s">
        <v>605</v>
      </c>
    </row>
    <row r="86" spans="1:16" ht="12.75">
      <c r="A86" s="24" t="s">
        <v>48</v>
      </c>
      <c s="29" t="s">
        <v>224</v>
      </c>
      <c s="29" t="s">
        <v>610</v>
      </c>
      <c s="24" t="s">
        <v>56</v>
      </c>
      <c s="30" t="s">
        <v>611</v>
      </c>
      <c s="31" t="s">
        <v>416</v>
      </c>
      <c s="32">
        <v>1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612</v>
      </c>
    </row>
    <row r="88" spans="1:5" ht="12.75">
      <c r="A88" s="37" t="s">
        <v>55</v>
      </c>
      <c r="E88" s="38" t="s">
        <v>56</v>
      </c>
    </row>
    <row r="89" spans="1:5" ht="76.5">
      <c r="A89" t="s">
        <v>57</v>
      </c>
      <c r="E89" s="36" t="s">
        <v>605</v>
      </c>
    </row>
    <row r="90" spans="1:16" ht="12.75">
      <c r="A90" s="24" t="s">
        <v>48</v>
      </c>
      <c s="29" t="s">
        <v>230</v>
      </c>
      <c s="29" t="s">
        <v>613</v>
      </c>
      <c s="24" t="s">
        <v>56</v>
      </c>
      <c s="30" t="s">
        <v>614</v>
      </c>
      <c s="31" t="s">
        <v>416</v>
      </c>
      <c s="32">
        <v>1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615</v>
      </c>
    </row>
    <row r="92" spans="1:5" ht="12.75">
      <c r="A92" s="37" t="s">
        <v>55</v>
      </c>
      <c r="E92" s="38" t="s">
        <v>56</v>
      </c>
    </row>
    <row r="93" spans="1:5" ht="76.5">
      <c r="A93" t="s">
        <v>57</v>
      </c>
      <c r="E93" s="36" t="s">
        <v>605</v>
      </c>
    </row>
    <row r="94" spans="1:16" ht="12.75">
      <c r="A94" s="24" t="s">
        <v>48</v>
      </c>
      <c s="29" t="s">
        <v>236</v>
      </c>
      <c s="29" t="s">
        <v>616</v>
      </c>
      <c s="24" t="s">
        <v>56</v>
      </c>
      <c s="30" t="s">
        <v>617</v>
      </c>
      <c s="31" t="s">
        <v>416</v>
      </c>
      <c s="32">
        <v>1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618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605</v>
      </c>
    </row>
    <row r="98" spans="1:16" ht="12.75">
      <c r="A98" s="24" t="s">
        <v>48</v>
      </c>
      <c s="29" t="s">
        <v>242</v>
      </c>
      <c s="29" t="s">
        <v>619</v>
      </c>
      <c s="24" t="s">
        <v>56</v>
      </c>
      <c s="30" t="s">
        <v>620</v>
      </c>
      <c s="31" t="s">
        <v>416</v>
      </c>
      <c s="32">
        <v>1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621</v>
      </c>
    </row>
    <row r="100" spans="1:5" ht="12.75">
      <c r="A100" s="37" t="s">
        <v>55</v>
      </c>
      <c r="E100" s="38" t="s">
        <v>56</v>
      </c>
    </row>
    <row r="101" spans="1:5" ht="76.5">
      <c r="A101" t="s">
        <v>57</v>
      </c>
      <c r="E101" s="36" t="s">
        <v>605</v>
      </c>
    </row>
    <row r="102" spans="1:16" ht="12.75">
      <c r="A102" s="24" t="s">
        <v>48</v>
      </c>
      <c s="29" t="s">
        <v>248</v>
      </c>
      <c s="29" t="s">
        <v>622</v>
      </c>
      <c s="24" t="s">
        <v>56</v>
      </c>
      <c s="30" t="s">
        <v>623</v>
      </c>
      <c s="31" t="s">
        <v>416</v>
      </c>
      <c s="32">
        <v>1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51">
      <c r="A103" s="35" t="s">
        <v>53</v>
      </c>
      <c r="E103" s="36" t="s">
        <v>624</v>
      </c>
    </row>
    <row r="104" spans="1:5" ht="12.75">
      <c r="A104" s="37" t="s">
        <v>55</v>
      </c>
      <c r="E104" s="38" t="s">
        <v>56</v>
      </c>
    </row>
    <row r="105" spans="1:5" ht="293.25">
      <c r="A105" t="s">
        <v>57</v>
      </c>
      <c r="E105" s="36" t="s">
        <v>625</v>
      </c>
    </row>
    <row r="106" spans="1:16" ht="12.75">
      <c r="A106" s="24" t="s">
        <v>48</v>
      </c>
      <c s="29" t="s">
        <v>253</v>
      </c>
      <c s="29" t="s">
        <v>626</v>
      </c>
      <c s="24" t="s">
        <v>56</v>
      </c>
      <c s="30" t="s">
        <v>627</v>
      </c>
      <c s="31" t="s">
        <v>120</v>
      </c>
      <c s="32">
        <v>17.83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628</v>
      </c>
    </row>
    <row r="108" spans="1:5" ht="25.5">
      <c r="A108" s="37" t="s">
        <v>55</v>
      </c>
      <c r="E108" s="38" t="s">
        <v>1168</v>
      </c>
    </row>
    <row r="109" spans="1:5" ht="76.5">
      <c r="A109" t="s">
        <v>57</v>
      </c>
      <c r="E109" s="36" t="s">
        <v>630</v>
      </c>
    </row>
    <row r="110" spans="1:16" ht="12.75">
      <c r="A110" s="24" t="s">
        <v>48</v>
      </c>
      <c s="29" t="s">
        <v>260</v>
      </c>
      <c s="29" t="s">
        <v>631</v>
      </c>
      <c s="24" t="s">
        <v>56</v>
      </c>
      <c s="30" t="s">
        <v>632</v>
      </c>
      <c s="31" t="s">
        <v>120</v>
      </c>
      <c s="32">
        <v>8.85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633</v>
      </c>
    </row>
    <row r="112" spans="1:5" ht="12.75">
      <c r="A112" s="37" t="s">
        <v>55</v>
      </c>
      <c r="E112" s="38" t="s">
        <v>56</v>
      </c>
    </row>
    <row r="113" spans="1:5" ht="102">
      <c r="A113" t="s">
        <v>57</v>
      </c>
      <c r="E113" s="36" t="s">
        <v>634</v>
      </c>
    </row>
    <row r="114" spans="1:16" ht="12.75">
      <c r="A114" s="24" t="s">
        <v>48</v>
      </c>
      <c s="29" t="s">
        <v>266</v>
      </c>
      <c s="29" t="s">
        <v>635</v>
      </c>
      <c s="24" t="s">
        <v>56</v>
      </c>
      <c s="30" t="s">
        <v>636</v>
      </c>
      <c s="31" t="s">
        <v>120</v>
      </c>
      <c s="32">
        <v>10.48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589</v>
      </c>
    </row>
    <row r="116" spans="1:5" ht="12.75">
      <c r="A116" s="37" t="s">
        <v>55</v>
      </c>
      <c r="E116" s="38" t="s">
        <v>56</v>
      </c>
    </row>
    <row r="117" spans="1:5" ht="102">
      <c r="A117" t="s">
        <v>57</v>
      </c>
      <c r="E117" s="36" t="s">
        <v>634</v>
      </c>
    </row>
    <row r="118" spans="1:16" ht="12.75">
      <c r="A118" s="24" t="s">
        <v>48</v>
      </c>
      <c s="29" t="s">
        <v>271</v>
      </c>
      <c s="29" t="s">
        <v>637</v>
      </c>
      <c s="24" t="s">
        <v>56</v>
      </c>
      <c s="30" t="s">
        <v>638</v>
      </c>
      <c s="31" t="s">
        <v>120</v>
      </c>
      <c s="32">
        <v>8.85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633</v>
      </c>
    </row>
    <row r="120" spans="1:5" ht="12.75">
      <c r="A120" s="37" t="s">
        <v>55</v>
      </c>
      <c r="E120" s="38" t="s">
        <v>56</v>
      </c>
    </row>
    <row r="121" spans="1:5" ht="76.5">
      <c r="A121" t="s">
        <v>57</v>
      </c>
      <c r="E121" s="36" t="s">
        <v>639</v>
      </c>
    </row>
    <row r="122" spans="1:16" ht="12.75">
      <c r="A122" s="24" t="s">
        <v>48</v>
      </c>
      <c s="29" t="s">
        <v>275</v>
      </c>
      <c s="29" t="s">
        <v>640</v>
      </c>
      <c s="24" t="s">
        <v>56</v>
      </c>
      <c s="30" t="s">
        <v>641</v>
      </c>
      <c s="31" t="s">
        <v>120</v>
      </c>
      <c s="32">
        <v>10.48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589</v>
      </c>
    </row>
    <row r="124" spans="1:5" ht="12.75">
      <c r="A124" s="37" t="s">
        <v>55</v>
      </c>
      <c r="E124" s="38" t="s">
        <v>56</v>
      </c>
    </row>
    <row r="125" spans="1:5" ht="76.5">
      <c r="A125" t="s">
        <v>57</v>
      </c>
      <c r="E125" s="36" t="s">
        <v>642</v>
      </c>
    </row>
    <row r="126" spans="1:16" ht="12.75">
      <c r="A126" s="24" t="s">
        <v>48</v>
      </c>
      <c s="29" t="s">
        <v>280</v>
      </c>
      <c s="29" t="s">
        <v>643</v>
      </c>
      <c s="24" t="s">
        <v>56</v>
      </c>
      <c s="30" t="s">
        <v>644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645</v>
      </c>
    </row>
    <row r="128" spans="1:5" ht="38.25">
      <c r="A128" s="37" t="s">
        <v>55</v>
      </c>
      <c r="E128" s="38" t="s">
        <v>659</v>
      </c>
    </row>
    <row r="129" spans="1:5" ht="63.75">
      <c r="A129" t="s">
        <v>57</v>
      </c>
      <c r="E129" s="36" t="s">
        <v>647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660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660</v>
      </c>
      <c s="6"/>
      <c s="18" t="s">
        <v>661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0+O9+O26+O47+O52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667</v>
      </c>
      <c s="39">
        <f>0+I9+I26+I47+I52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667</v>
      </c>
      <c s="6"/>
      <c s="18" t="s">
        <v>1169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19.152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1170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</f>
      </c>
      <c>
        <f>0+O27+O31+O35+O39+O43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18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12.75">
      <c r="A29" s="37" t="s">
        <v>55</v>
      </c>
      <c r="E29" s="38" t="s">
        <v>1171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173</v>
      </c>
      <c s="24" t="s">
        <v>56</v>
      </c>
      <c s="30" t="s">
        <v>174</v>
      </c>
      <c s="31" t="s">
        <v>101</v>
      </c>
      <c s="32">
        <v>31.92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1172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577</v>
      </c>
      <c s="24" t="s">
        <v>56</v>
      </c>
      <c s="30" t="s">
        <v>578</v>
      </c>
      <c s="31" t="s">
        <v>101</v>
      </c>
      <c s="32">
        <v>10.64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.75">
      <c r="A37" s="37" t="s">
        <v>55</v>
      </c>
      <c r="E37" s="38" t="s">
        <v>1173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176</v>
      </c>
      <c s="24" t="s">
        <v>56</v>
      </c>
      <c s="30" t="s">
        <v>177</v>
      </c>
      <c s="31" t="s">
        <v>101</v>
      </c>
      <c s="32">
        <v>60.56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63.75">
      <c r="A41" s="37" t="s">
        <v>55</v>
      </c>
      <c r="E41" s="38" t="s">
        <v>1174</v>
      </c>
    </row>
    <row r="42" spans="1:5" ht="216.75">
      <c r="A42" t="s">
        <v>57</v>
      </c>
      <c r="E42" s="36" t="s">
        <v>180</v>
      </c>
    </row>
    <row r="43" spans="1:16" ht="12.75">
      <c r="A43" s="24" t="s">
        <v>48</v>
      </c>
      <c s="29" t="s">
        <v>43</v>
      </c>
      <c s="29" t="s">
        <v>675</v>
      </c>
      <c s="24" t="s">
        <v>56</v>
      </c>
      <c s="30" t="s">
        <v>676</v>
      </c>
      <c s="31" t="s">
        <v>101</v>
      </c>
      <c s="32">
        <v>49.92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38.25">
      <c r="A45" s="37" t="s">
        <v>55</v>
      </c>
      <c r="E45" s="38" t="s">
        <v>1175</v>
      </c>
    </row>
    <row r="46" spans="1:5" ht="255">
      <c r="A46" t="s">
        <v>57</v>
      </c>
      <c r="E46" s="36" t="s">
        <v>678</v>
      </c>
    </row>
    <row r="47" spans="1:18" ht="12.75" customHeight="1">
      <c r="A47" s="6" t="s">
        <v>46</v>
      </c>
      <c s="6"/>
      <c s="41" t="s">
        <v>36</v>
      </c>
      <c s="6"/>
      <c s="27" t="s">
        <v>259</v>
      </c>
      <c s="6"/>
      <c s="6"/>
      <c s="6"/>
      <c s="42">
        <f>0+Q47</f>
      </c>
      <c r="O47">
        <f>0+R47</f>
      </c>
      <c r="Q47">
        <f>0+I48</f>
      </c>
      <c>
        <f>0+O48</f>
      </c>
    </row>
    <row r="48" spans="1:16" ht="12.75">
      <c r="A48" s="24" t="s">
        <v>48</v>
      </c>
      <c s="29" t="s">
        <v>45</v>
      </c>
      <c s="29" t="s">
        <v>287</v>
      </c>
      <c s="24" t="s">
        <v>56</v>
      </c>
      <c s="30" t="s">
        <v>288</v>
      </c>
      <c s="31" t="s">
        <v>101</v>
      </c>
      <c s="32">
        <v>10.64</v>
      </c>
      <c s="33">
        <v>0</v>
      </c>
      <c s="34">
        <f>ROUND(ROUND(H48,2)*ROUND(G48,3),2)</f>
      </c>
      <c r="O48">
        <f>(I48*21)/100</f>
      </c>
      <c t="s">
        <v>26</v>
      </c>
    </row>
    <row r="49" spans="1:5" ht="12.75">
      <c r="A49" s="35" t="s">
        <v>53</v>
      </c>
      <c r="E49" s="36" t="s">
        <v>56</v>
      </c>
    </row>
    <row r="50" spans="1:5" ht="25.5">
      <c r="A50" s="37" t="s">
        <v>55</v>
      </c>
      <c r="E50" s="38" t="s">
        <v>1176</v>
      </c>
    </row>
    <row r="51" spans="1:5" ht="76.5">
      <c r="A51" t="s">
        <v>57</v>
      </c>
      <c r="E51" s="36" t="s">
        <v>223</v>
      </c>
    </row>
    <row r="52" spans="1:18" ht="12.75" customHeight="1">
      <c r="A52" s="6" t="s">
        <v>46</v>
      </c>
      <c s="6"/>
      <c s="41" t="s">
        <v>75</v>
      </c>
      <c s="6"/>
      <c s="27" t="s">
        <v>402</v>
      </c>
      <c s="6"/>
      <c s="6"/>
      <c s="6"/>
      <c s="42">
        <f>0+Q52</f>
      </c>
      <c r="O52">
        <f>0+R52</f>
      </c>
      <c r="Q52">
        <f>0+I53+I57+I61+I65+I69+I73+I77+I81+I85+I89+I93+I97+I101+I105+I109+I113+I117+I121+I125</f>
      </c>
      <c>
        <f>0+O53+O57+O61+O65+O69+O73+O77+O81+O85+O89+O93+O97+O101+O105+O109+O113+O117+O121+O125</f>
      </c>
    </row>
    <row r="53" spans="1:16" ht="12.75">
      <c r="A53" s="24" t="s">
        <v>48</v>
      </c>
      <c s="29" t="s">
        <v>86</v>
      </c>
      <c s="29" t="s">
        <v>680</v>
      </c>
      <c s="24" t="s">
        <v>56</v>
      </c>
      <c s="30" t="s">
        <v>681</v>
      </c>
      <c s="31" t="s">
        <v>416</v>
      </c>
      <c s="32">
        <v>6</v>
      </c>
      <c s="33">
        <v>0</v>
      </c>
      <c s="34">
        <f>ROUND(ROUND(H53,2)*ROUND(G53,3),2)</f>
      </c>
      <c r="O53">
        <f>(I53*21)/100</f>
      </c>
      <c t="s">
        <v>26</v>
      </c>
    </row>
    <row r="54" spans="1:5" ht="12.75">
      <c r="A54" s="35" t="s">
        <v>53</v>
      </c>
      <c r="E54" s="36" t="s">
        <v>56</v>
      </c>
    </row>
    <row r="55" spans="1:5" ht="12.75">
      <c r="A55" s="37" t="s">
        <v>55</v>
      </c>
      <c r="E55" s="38" t="s">
        <v>1177</v>
      </c>
    </row>
    <row r="56" spans="1:5" ht="76.5">
      <c r="A56" t="s">
        <v>57</v>
      </c>
      <c r="E56" s="36" t="s">
        <v>683</v>
      </c>
    </row>
    <row r="57" spans="1:16" ht="12.75">
      <c r="A57" s="24" t="s">
        <v>48</v>
      </c>
      <c s="29" t="s">
        <v>140</v>
      </c>
      <c s="29" t="s">
        <v>684</v>
      </c>
      <c s="24" t="s">
        <v>56</v>
      </c>
      <c s="30" t="s">
        <v>685</v>
      </c>
      <c s="31" t="s">
        <v>120</v>
      </c>
      <c s="32">
        <v>160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12.75">
      <c r="A59" s="37" t="s">
        <v>55</v>
      </c>
      <c r="E59" s="38" t="s">
        <v>56</v>
      </c>
    </row>
    <row r="60" spans="1:5" ht="89.25">
      <c r="A60" t="s">
        <v>57</v>
      </c>
      <c r="E60" s="36" t="s">
        <v>686</v>
      </c>
    </row>
    <row r="61" spans="1:16" ht="12.75">
      <c r="A61" s="24" t="s">
        <v>48</v>
      </c>
      <c s="29" t="s">
        <v>188</v>
      </c>
      <c s="29" t="s">
        <v>687</v>
      </c>
      <c s="24" t="s">
        <v>56</v>
      </c>
      <c s="30" t="s">
        <v>688</v>
      </c>
      <c s="31" t="s">
        <v>120</v>
      </c>
      <c s="32">
        <v>160</v>
      </c>
      <c s="33">
        <v>0</v>
      </c>
      <c s="34">
        <f>ROUND(ROUND(H61,2)*ROUND(G61,3),2)</f>
      </c>
      <c r="O61">
        <f>(I61*21)/100</f>
      </c>
      <c t="s">
        <v>26</v>
      </c>
    </row>
    <row r="62" spans="1:5" ht="12.75">
      <c r="A62" s="35" t="s">
        <v>53</v>
      </c>
      <c r="E62" s="36" t="s">
        <v>56</v>
      </c>
    </row>
    <row r="63" spans="1:5" ht="12.75">
      <c r="A63" s="37" t="s">
        <v>55</v>
      </c>
      <c r="E63" s="38" t="s">
        <v>56</v>
      </c>
    </row>
    <row r="64" spans="1:5" ht="89.25">
      <c r="A64" t="s">
        <v>57</v>
      </c>
      <c r="E64" s="36" t="s">
        <v>689</v>
      </c>
    </row>
    <row r="65" spans="1:16" ht="25.5">
      <c r="A65" s="24" t="s">
        <v>48</v>
      </c>
      <c s="29" t="s">
        <v>194</v>
      </c>
      <c s="29" t="s">
        <v>690</v>
      </c>
      <c s="24" t="s">
        <v>56</v>
      </c>
      <c s="30" t="s">
        <v>691</v>
      </c>
      <c s="31" t="s">
        <v>416</v>
      </c>
      <c s="32">
        <v>1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12.75">
      <c r="A67" s="37" t="s">
        <v>55</v>
      </c>
      <c r="E67" s="38" t="s">
        <v>56</v>
      </c>
    </row>
    <row r="68" spans="1:5" ht="114.75">
      <c r="A68" t="s">
        <v>57</v>
      </c>
      <c r="E68" s="36" t="s">
        <v>692</v>
      </c>
    </row>
    <row r="69" spans="1:16" ht="12.75">
      <c r="A69" s="24" t="s">
        <v>48</v>
      </c>
      <c s="29" t="s">
        <v>200</v>
      </c>
      <c s="29" t="s">
        <v>693</v>
      </c>
      <c s="24" t="s">
        <v>56</v>
      </c>
      <c s="30" t="s">
        <v>694</v>
      </c>
      <c s="31" t="s">
        <v>120</v>
      </c>
      <c s="32">
        <v>100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65.75">
      <c r="A72" t="s">
        <v>57</v>
      </c>
      <c r="E72" s="36" t="s">
        <v>695</v>
      </c>
    </row>
    <row r="73" spans="1:16" ht="12.75">
      <c r="A73" s="24" t="s">
        <v>48</v>
      </c>
      <c s="29" t="s">
        <v>206</v>
      </c>
      <c s="29" t="s">
        <v>696</v>
      </c>
      <c s="24" t="s">
        <v>56</v>
      </c>
      <c s="30" t="s">
        <v>697</v>
      </c>
      <c s="31" t="s">
        <v>120</v>
      </c>
      <c s="32">
        <v>400</v>
      </c>
      <c s="33">
        <v>0</v>
      </c>
      <c s="34">
        <f>ROUND(ROUND(H73,2)*ROUND(G73,3),2)</f>
      </c>
      <c r="O73">
        <f>(I73*21)/100</f>
      </c>
      <c t="s">
        <v>26</v>
      </c>
    </row>
    <row r="74" spans="1:5" ht="12.75">
      <c r="A74" s="35" t="s">
        <v>53</v>
      </c>
      <c r="E74" s="36" t="s">
        <v>56</v>
      </c>
    </row>
    <row r="75" spans="1:5" ht="12.75">
      <c r="A75" s="37" t="s">
        <v>55</v>
      </c>
      <c r="E75" s="38" t="s">
        <v>1178</v>
      </c>
    </row>
    <row r="76" spans="1:5" ht="127.5">
      <c r="A76" t="s">
        <v>57</v>
      </c>
      <c r="E76" s="36" t="s">
        <v>699</v>
      </c>
    </row>
    <row r="77" spans="1:16" ht="12.75">
      <c r="A77" s="24" t="s">
        <v>48</v>
      </c>
      <c s="29" t="s">
        <v>212</v>
      </c>
      <c s="29" t="s">
        <v>1179</v>
      </c>
      <c s="24" t="s">
        <v>56</v>
      </c>
      <c s="30" t="s">
        <v>1180</v>
      </c>
      <c s="31" t="s">
        <v>1181</v>
      </c>
      <c s="32">
        <v>1833</v>
      </c>
      <c s="33">
        <v>0</v>
      </c>
      <c s="34">
        <f>ROUND(ROUND(H77,2)*ROUND(G77,3),2)</f>
      </c>
      <c r="O77">
        <f>(I77*21)/100</f>
      </c>
      <c t="s">
        <v>26</v>
      </c>
    </row>
    <row r="78" spans="1:5" ht="12.75">
      <c r="A78" s="35" t="s">
        <v>53</v>
      </c>
      <c r="E78" s="36" t="s">
        <v>56</v>
      </c>
    </row>
    <row r="79" spans="1:5" ht="38.25">
      <c r="A79" s="37" t="s">
        <v>55</v>
      </c>
      <c r="E79" s="38" t="s">
        <v>1182</v>
      </c>
    </row>
    <row r="80" spans="1:5" ht="165.75">
      <c r="A80" t="s">
        <v>57</v>
      </c>
      <c r="E80" s="36" t="s">
        <v>1183</v>
      </c>
    </row>
    <row r="81" spans="1:16" ht="12.75">
      <c r="A81" s="24" t="s">
        <v>48</v>
      </c>
      <c s="29" t="s">
        <v>218</v>
      </c>
      <c s="29" t="s">
        <v>700</v>
      </c>
      <c s="24" t="s">
        <v>59</v>
      </c>
      <c s="30" t="s">
        <v>701</v>
      </c>
      <c s="31" t="s">
        <v>120</v>
      </c>
      <c s="32">
        <v>800</v>
      </c>
      <c s="33">
        <v>0</v>
      </c>
      <c s="34">
        <f>ROUND(ROUND(H81,2)*ROUND(G81,3),2)</f>
      </c>
      <c r="O81">
        <f>(I81*21)/100</f>
      </c>
      <c t="s">
        <v>26</v>
      </c>
    </row>
    <row r="82" spans="1:5" ht="12.75">
      <c r="A82" s="35" t="s">
        <v>53</v>
      </c>
      <c r="E82" s="36" t="s">
        <v>56</v>
      </c>
    </row>
    <row r="83" spans="1:5" ht="12.75">
      <c r="A83" s="37" t="s">
        <v>55</v>
      </c>
      <c r="E83" s="38" t="s">
        <v>1184</v>
      </c>
    </row>
    <row r="84" spans="1:5" ht="127.5">
      <c r="A84" t="s">
        <v>57</v>
      </c>
      <c r="E84" s="36" t="s">
        <v>703</v>
      </c>
    </row>
    <row r="85" spans="1:16" ht="12.75">
      <c r="A85" s="24" t="s">
        <v>48</v>
      </c>
      <c s="29" t="s">
        <v>224</v>
      </c>
      <c s="29" t="s">
        <v>705</v>
      </c>
      <c s="24" t="s">
        <v>56</v>
      </c>
      <c s="30" t="s">
        <v>706</v>
      </c>
      <c s="31" t="s">
        <v>120</v>
      </c>
      <c s="32">
        <v>1833</v>
      </c>
      <c s="33">
        <v>0</v>
      </c>
      <c s="34">
        <f>ROUND(ROUND(H85,2)*ROUND(G85,3),2)</f>
      </c>
      <c r="O85">
        <f>(I85*21)/100</f>
      </c>
      <c t="s">
        <v>26</v>
      </c>
    </row>
    <row r="86" spans="1:5" ht="12.75">
      <c r="A86" s="35" t="s">
        <v>53</v>
      </c>
      <c r="E86" s="36" t="s">
        <v>56</v>
      </c>
    </row>
    <row r="87" spans="1:5" ht="38.25">
      <c r="A87" s="37" t="s">
        <v>55</v>
      </c>
      <c r="E87" s="38" t="s">
        <v>1182</v>
      </c>
    </row>
    <row r="88" spans="1:5" ht="153">
      <c r="A88" t="s">
        <v>57</v>
      </c>
      <c r="E88" s="36" t="s">
        <v>707</v>
      </c>
    </row>
    <row r="89" spans="1:16" ht="12.75">
      <c r="A89" s="24" t="s">
        <v>48</v>
      </c>
      <c s="29" t="s">
        <v>230</v>
      </c>
      <c s="29" t="s">
        <v>708</v>
      </c>
      <c s="24" t="s">
        <v>59</v>
      </c>
      <c s="30" t="s">
        <v>709</v>
      </c>
      <c s="31" t="s">
        <v>120</v>
      </c>
      <c s="32">
        <v>20</v>
      </c>
      <c s="33">
        <v>0</v>
      </c>
      <c s="34">
        <f>ROUND(ROUND(H89,2)*ROUND(G89,3),2)</f>
      </c>
      <c r="O89">
        <f>(I89*21)/100</f>
      </c>
      <c t="s">
        <v>26</v>
      </c>
    </row>
    <row r="90" spans="1:5" ht="12.75">
      <c r="A90" s="35" t="s">
        <v>53</v>
      </c>
      <c r="E90" s="36" t="s">
        <v>56</v>
      </c>
    </row>
    <row r="91" spans="1:5" ht="12.75">
      <c r="A91" s="37" t="s">
        <v>55</v>
      </c>
      <c r="E91" s="38" t="s">
        <v>1185</v>
      </c>
    </row>
    <row r="92" spans="1:5" ht="165.75">
      <c r="A92" t="s">
        <v>57</v>
      </c>
      <c r="E92" s="36" t="s">
        <v>695</v>
      </c>
    </row>
    <row r="93" spans="1:16" ht="12.75">
      <c r="A93" s="24" t="s">
        <v>48</v>
      </c>
      <c s="29" t="s">
        <v>236</v>
      </c>
      <c s="29" t="s">
        <v>711</v>
      </c>
      <c s="24" t="s">
        <v>56</v>
      </c>
      <c s="30" t="s">
        <v>712</v>
      </c>
      <c s="31" t="s">
        <v>713</v>
      </c>
      <c s="32">
        <v>4</v>
      </c>
      <c s="33">
        <v>0</v>
      </c>
      <c s="34">
        <f>ROUND(ROUND(H93,2)*ROUND(G93,3),2)</f>
      </c>
      <c r="O93">
        <f>(I93*21)/100</f>
      </c>
      <c t="s">
        <v>26</v>
      </c>
    </row>
    <row r="94" spans="1:5" ht="12.75">
      <c r="A94" s="35" t="s">
        <v>53</v>
      </c>
      <c r="E94" s="36" t="s">
        <v>56</v>
      </c>
    </row>
    <row r="95" spans="1:5" ht="12.75">
      <c r="A95" s="37" t="s">
        <v>55</v>
      </c>
      <c r="E95" s="38" t="s">
        <v>56</v>
      </c>
    </row>
    <row r="96" spans="1:5" ht="140.25">
      <c r="A96" t="s">
        <v>57</v>
      </c>
      <c r="E96" s="36" t="s">
        <v>714</v>
      </c>
    </row>
    <row r="97" spans="1:16" ht="12.75">
      <c r="A97" s="24" t="s">
        <v>48</v>
      </c>
      <c s="29" t="s">
        <v>242</v>
      </c>
      <c s="29" t="s">
        <v>715</v>
      </c>
      <c s="24" t="s">
        <v>56</v>
      </c>
      <c s="30" t="s">
        <v>716</v>
      </c>
      <c s="31" t="s">
        <v>120</v>
      </c>
      <c s="32">
        <v>650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12.75">
      <c r="A98" s="35" t="s">
        <v>53</v>
      </c>
      <c r="E98" s="36" t="s">
        <v>56</v>
      </c>
    </row>
    <row r="99" spans="1:5" ht="12.75">
      <c r="A99" s="37" t="s">
        <v>55</v>
      </c>
      <c r="E99" s="38" t="s">
        <v>56</v>
      </c>
    </row>
    <row r="100" spans="1:5" ht="140.25">
      <c r="A100" t="s">
        <v>57</v>
      </c>
      <c r="E100" s="36" t="s">
        <v>717</v>
      </c>
    </row>
    <row r="101" spans="1:16" ht="12.75">
      <c r="A101" s="24" t="s">
        <v>48</v>
      </c>
      <c s="29" t="s">
        <v>248</v>
      </c>
      <c s="29" t="s">
        <v>718</v>
      </c>
      <c s="24" t="s">
        <v>56</v>
      </c>
      <c s="30" t="s">
        <v>719</v>
      </c>
      <c s="31" t="s">
        <v>416</v>
      </c>
      <c s="32">
        <v>4</v>
      </c>
      <c s="33">
        <v>0</v>
      </c>
      <c s="34">
        <f>ROUND(ROUND(H101,2)*ROUND(G101,3),2)</f>
      </c>
      <c r="O101">
        <f>(I101*21)/100</f>
      </c>
      <c t="s">
        <v>26</v>
      </c>
    </row>
    <row r="102" spans="1:5" ht="12.75">
      <c r="A102" s="35" t="s">
        <v>53</v>
      </c>
      <c r="E102" s="36" t="s">
        <v>56</v>
      </c>
    </row>
    <row r="103" spans="1:5" ht="12.75">
      <c r="A103" s="37" t="s">
        <v>55</v>
      </c>
      <c r="E103" s="38" t="s">
        <v>56</v>
      </c>
    </row>
    <row r="104" spans="1:5" ht="153">
      <c r="A104" t="s">
        <v>57</v>
      </c>
      <c r="E104" s="36" t="s">
        <v>720</v>
      </c>
    </row>
    <row r="105" spans="1:16" ht="12.75">
      <c r="A105" s="24" t="s">
        <v>48</v>
      </c>
      <c s="29" t="s">
        <v>253</v>
      </c>
      <c s="29" t="s">
        <v>721</v>
      </c>
      <c s="24" t="s">
        <v>56</v>
      </c>
      <c s="30" t="s">
        <v>722</v>
      </c>
      <c s="31" t="s">
        <v>416</v>
      </c>
      <c s="32">
        <v>4</v>
      </c>
      <c s="33">
        <v>0</v>
      </c>
      <c s="34">
        <f>ROUND(ROUND(H105,2)*ROUND(G105,3),2)</f>
      </c>
      <c r="O105">
        <f>(I105*21)/100</f>
      </c>
      <c t="s">
        <v>26</v>
      </c>
    </row>
    <row r="106" spans="1:5" ht="12.75">
      <c r="A106" s="35" t="s">
        <v>53</v>
      </c>
      <c r="E106" s="36" t="s">
        <v>56</v>
      </c>
    </row>
    <row r="107" spans="1:5" ht="12.75">
      <c r="A107" s="37" t="s">
        <v>55</v>
      </c>
      <c r="E107" s="38" t="s">
        <v>56</v>
      </c>
    </row>
    <row r="108" spans="1:5" ht="127.5">
      <c r="A108" t="s">
        <v>57</v>
      </c>
      <c r="E108" s="36" t="s">
        <v>723</v>
      </c>
    </row>
    <row r="109" spans="1:16" ht="12.75">
      <c r="A109" s="24" t="s">
        <v>48</v>
      </c>
      <c s="29" t="s">
        <v>260</v>
      </c>
      <c s="29" t="s">
        <v>1186</v>
      </c>
      <c s="24" t="s">
        <v>56</v>
      </c>
      <c s="30" t="s">
        <v>1187</v>
      </c>
      <c s="31" t="s">
        <v>416</v>
      </c>
      <c s="32">
        <v>3</v>
      </c>
      <c s="33">
        <v>0</v>
      </c>
      <c s="34">
        <f>ROUND(ROUND(H109,2)*ROUND(G109,3),2)</f>
      </c>
      <c r="O109">
        <f>(I109*21)/100</f>
      </c>
      <c t="s">
        <v>26</v>
      </c>
    </row>
    <row r="110" spans="1:5" ht="12.75">
      <c r="A110" s="35" t="s">
        <v>53</v>
      </c>
      <c r="E110" s="36" t="s">
        <v>56</v>
      </c>
    </row>
    <row r="111" spans="1:5" ht="12.75">
      <c r="A111" s="37" t="s">
        <v>55</v>
      </c>
      <c r="E111" s="38" t="s">
        <v>1188</v>
      </c>
    </row>
    <row r="112" spans="1:5" ht="127.5">
      <c r="A112" t="s">
        <v>57</v>
      </c>
      <c r="E112" s="36" t="s">
        <v>1189</v>
      </c>
    </row>
    <row r="113" spans="1:16" ht="12.75">
      <c r="A113" s="24" t="s">
        <v>48</v>
      </c>
      <c s="29" t="s">
        <v>266</v>
      </c>
      <c s="29" t="s">
        <v>1190</v>
      </c>
      <c s="24" t="s">
        <v>56</v>
      </c>
      <c s="30" t="s">
        <v>1191</v>
      </c>
      <c s="31" t="s">
        <v>416</v>
      </c>
      <c s="32">
        <v>2</v>
      </c>
      <c s="33">
        <v>0</v>
      </c>
      <c s="34">
        <f>ROUND(ROUND(H113,2)*ROUND(G113,3),2)</f>
      </c>
      <c r="O113">
        <f>(I113*21)/100</f>
      </c>
      <c t="s">
        <v>26</v>
      </c>
    </row>
    <row r="114" spans="1:5" ht="12.75">
      <c r="A114" s="35" t="s">
        <v>53</v>
      </c>
      <c r="E114" s="36" t="s">
        <v>56</v>
      </c>
    </row>
    <row r="115" spans="1:5" ht="12.75">
      <c r="A115" s="37" t="s">
        <v>55</v>
      </c>
      <c r="E115" s="38" t="s">
        <v>1192</v>
      </c>
    </row>
    <row r="116" spans="1:5" ht="153">
      <c r="A116" t="s">
        <v>57</v>
      </c>
      <c r="E116" s="36" t="s">
        <v>720</v>
      </c>
    </row>
    <row r="117" spans="1:16" ht="12.75">
      <c r="A117" s="24" t="s">
        <v>48</v>
      </c>
      <c s="29" t="s">
        <v>271</v>
      </c>
      <c s="29" t="s">
        <v>1193</v>
      </c>
      <c s="24" t="s">
        <v>56</v>
      </c>
      <c s="30" t="s">
        <v>1194</v>
      </c>
      <c s="31" t="s">
        <v>416</v>
      </c>
      <c s="32">
        <v>2</v>
      </c>
      <c s="33">
        <v>0</v>
      </c>
      <c s="34">
        <f>ROUND(ROUND(H117,2)*ROUND(G117,3),2)</f>
      </c>
      <c r="O117">
        <f>(I117*21)/100</f>
      </c>
      <c t="s">
        <v>26</v>
      </c>
    </row>
    <row r="118" spans="1:5" ht="12.75">
      <c r="A118" s="35" t="s">
        <v>53</v>
      </c>
      <c r="E118" s="36" t="s">
        <v>56</v>
      </c>
    </row>
    <row r="119" spans="1:5" ht="12.75">
      <c r="A119" s="37" t="s">
        <v>55</v>
      </c>
      <c r="E119" s="38" t="s">
        <v>1192</v>
      </c>
    </row>
    <row r="120" spans="1:5" ht="127.5">
      <c r="A120" t="s">
        <v>57</v>
      </c>
      <c r="E120" s="36" t="s">
        <v>723</v>
      </c>
    </row>
    <row r="121" spans="1:16" ht="12.75">
      <c r="A121" s="24" t="s">
        <v>48</v>
      </c>
      <c s="29" t="s">
        <v>275</v>
      </c>
      <c s="29" t="s">
        <v>728</v>
      </c>
      <c s="24" t="s">
        <v>56</v>
      </c>
      <c s="30" t="s">
        <v>729</v>
      </c>
      <c s="31" t="s">
        <v>713</v>
      </c>
      <c s="32">
        <v>16</v>
      </c>
      <c s="33">
        <v>0</v>
      </c>
      <c s="34">
        <f>ROUND(ROUND(H121,2)*ROUND(G121,3),2)</f>
      </c>
      <c r="O121">
        <f>(I121*21)/100</f>
      </c>
      <c t="s">
        <v>26</v>
      </c>
    </row>
    <row r="122" spans="1:5" ht="12.75">
      <c r="A122" s="35" t="s">
        <v>53</v>
      </c>
      <c r="E122" s="36" t="s">
        <v>56</v>
      </c>
    </row>
    <row r="123" spans="1:5" ht="12.75">
      <c r="A123" s="37" t="s">
        <v>55</v>
      </c>
      <c r="E123" s="38" t="s">
        <v>56</v>
      </c>
    </row>
    <row r="124" spans="1:5" ht="140.25">
      <c r="A124" t="s">
        <v>57</v>
      </c>
      <c r="E124" s="36" t="s">
        <v>714</v>
      </c>
    </row>
    <row r="125" spans="1:16" ht="12.75">
      <c r="A125" s="24" t="s">
        <v>48</v>
      </c>
      <c s="29" t="s">
        <v>280</v>
      </c>
      <c s="29" t="s">
        <v>730</v>
      </c>
      <c s="24" t="s">
        <v>56</v>
      </c>
      <c s="30" t="s">
        <v>731</v>
      </c>
      <c s="31" t="s">
        <v>732</v>
      </c>
      <c s="32">
        <v>192</v>
      </c>
      <c s="33">
        <v>0</v>
      </c>
      <c s="34">
        <f>ROUND(ROUND(H125,2)*ROUND(G125,3),2)</f>
      </c>
      <c r="O125">
        <f>(I125*21)/100</f>
      </c>
      <c t="s">
        <v>26</v>
      </c>
    </row>
    <row r="126" spans="1:5" ht="12.75">
      <c r="A126" s="35" t="s">
        <v>53</v>
      </c>
      <c r="E126" s="36" t="s">
        <v>56</v>
      </c>
    </row>
    <row r="127" spans="1:5" ht="38.25">
      <c r="A127" s="37" t="s">
        <v>55</v>
      </c>
      <c r="E127" s="38" t="s">
        <v>1195</v>
      </c>
    </row>
    <row r="128" spans="1:5" ht="178.5">
      <c r="A128" t="s">
        <v>57</v>
      </c>
      <c r="E128" s="36" t="s">
        <v>734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1196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1196</v>
      </c>
      <c s="6"/>
      <c s="18" t="s">
        <v>1197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25.5">
      <c r="A11" s="35" t="s">
        <v>53</v>
      </c>
      <c r="E11" s="36" t="s">
        <v>665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666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0+O9+O30+O55+O64+O69+O174+O179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735</v>
      </c>
      <c s="39">
        <f>0+I9+I30+I55+I64+I69+I174+I179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735</v>
      </c>
      <c s="6"/>
      <c s="18" t="s">
        <v>1198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149.623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1199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59</v>
      </c>
      <c s="30" t="s">
        <v>93</v>
      </c>
      <c s="31" t="s">
        <v>94</v>
      </c>
      <c s="32">
        <v>37.776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738</v>
      </c>
    </row>
    <row r="16" spans="1:5" ht="12.75">
      <c r="A16" s="37" t="s">
        <v>55</v>
      </c>
      <c r="E16" s="38" t="s">
        <v>1200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666</v>
      </c>
    </row>
    <row r="22" spans="1:16" ht="12.75">
      <c r="A22" s="24" t="s">
        <v>48</v>
      </c>
      <c s="29" t="s">
        <v>36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6" ht="12.75">
      <c r="A26" s="24" t="s">
        <v>48</v>
      </c>
      <c s="29" t="s">
        <v>38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51">
      <c r="A29" t="s">
        <v>57</v>
      </c>
      <c r="E29" s="36" t="s">
        <v>58</v>
      </c>
    </row>
    <row r="30" spans="1:18" ht="12.75" customHeight="1">
      <c r="A30" s="6" t="s">
        <v>46</v>
      </c>
      <c s="6"/>
      <c s="41" t="s">
        <v>32</v>
      </c>
      <c s="6"/>
      <c s="27" t="s">
        <v>98</v>
      </c>
      <c s="6"/>
      <c s="6"/>
      <c s="6"/>
      <c s="42">
        <f>0+Q30</f>
      </c>
      <c r="O30">
        <f>0+R30</f>
      </c>
      <c r="Q30">
        <f>0+I31+I35+I39+I43+I47+I51</f>
      </c>
      <c>
        <f>0+O31+O35+O39+O43+O47+O51</f>
      </c>
    </row>
    <row r="31" spans="1:16" ht="12.75">
      <c r="A31" s="24" t="s">
        <v>48</v>
      </c>
      <c s="29" t="s">
        <v>40</v>
      </c>
      <c s="29" t="s">
        <v>169</v>
      </c>
      <c s="24" t="s">
        <v>56</v>
      </c>
      <c s="30" t="s">
        <v>170</v>
      </c>
      <c s="31" t="s">
        <v>101</v>
      </c>
      <c s="32">
        <v>13.856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14.75">
      <c r="A33" s="37" t="s">
        <v>55</v>
      </c>
      <c r="E33" s="38" t="s">
        <v>1201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741</v>
      </c>
      <c s="24" t="s">
        <v>56</v>
      </c>
      <c s="30" t="s">
        <v>742</v>
      </c>
      <c s="31" t="s">
        <v>101</v>
      </c>
      <c s="32">
        <v>21.624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1202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173</v>
      </c>
      <c s="24" t="s">
        <v>56</v>
      </c>
      <c s="30" t="s">
        <v>174</v>
      </c>
      <c s="31" t="s">
        <v>101</v>
      </c>
      <c s="32">
        <v>100.05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1203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577</v>
      </c>
      <c s="24" t="s">
        <v>56</v>
      </c>
      <c s="30" t="s">
        <v>578</v>
      </c>
      <c s="31" t="s">
        <v>101</v>
      </c>
      <c s="32">
        <v>61.5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51">
      <c r="A45" s="37" t="s">
        <v>55</v>
      </c>
      <c r="E45" s="38" t="s">
        <v>1204</v>
      </c>
    </row>
    <row r="46" spans="1:5" ht="344.25">
      <c r="A46" t="s">
        <v>57</v>
      </c>
      <c r="E46" s="36" t="s">
        <v>172</v>
      </c>
    </row>
    <row r="47" spans="1:16" ht="12.75">
      <c r="A47" s="24" t="s">
        <v>48</v>
      </c>
      <c s="29" t="s">
        <v>45</v>
      </c>
      <c s="29" t="s">
        <v>176</v>
      </c>
      <c s="24" t="s">
        <v>56</v>
      </c>
      <c s="30" t="s">
        <v>177</v>
      </c>
      <c s="31" t="s">
        <v>101</v>
      </c>
      <c s="32">
        <v>197.034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89.25">
      <c r="A49" s="37" t="s">
        <v>55</v>
      </c>
      <c r="E49" s="38" t="s">
        <v>1205</v>
      </c>
    </row>
    <row r="50" spans="1:5" ht="216.75">
      <c r="A50" t="s">
        <v>57</v>
      </c>
      <c r="E50" s="36" t="s">
        <v>180</v>
      </c>
    </row>
    <row r="51" spans="1:16" ht="12.75">
      <c r="A51" s="24" t="s">
        <v>48</v>
      </c>
      <c s="29" t="s">
        <v>86</v>
      </c>
      <c s="29" t="s">
        <v>675</v>
      </c>
      <c s="24" t="s">
        <v>56</v>
      </c>
      <c s="30" t="s">
        <v>676</v>
      </c>
      <c s="31" t="s">
        <v>101</v>
      </c>
      <c s="32">
        <v>113.91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38.25">
      <c r="A53" s="37" t="s">
        <v>55</v>
      </c>
      <c r="E53" s="38" t="s">
        <v>1206</v>
      </c>
    </row>
    <row r="54" spans="1:5" ht="255">
      <c r="A54" t="s">
        <v>57</v>
      </c>
      <c r="E54" s="36" t="s">
        <v>678</v>
      </c>
    </row>
    <row r="55" spans="1:18" ht="12.75" customHeight="1">
      <c r="A55" s="6" t="s">
        <v>46</v>
      </c>
      <c s="6"/>
      <c s="41" t="s">
        <v>26</v>
      </c>
      <c s="6"/>
      <c s="27" t="s">
        <v>205</v>
      </c>
      <c s="6"/>
      <c s="6"/>
      <c s="6"/>
      <c s="42">
        <f>0+Q55</f>
      </c>
      <c r="O55">
        <f>0+R55</f>
      </c>
      <c r="Q55">
        <f>0+I56+I60</f>
      </c>
      <c>
        <f>0+O56+O60</f>
      </c>
    </row>
    <row r="56" spans="1:16" ht="12.75">
      <c r="A56" s="24" t="s">
        <v>48</v>
      </c>
      <c s="29" t="s">
        <v>140</v>
      </c>
      <c s="29" t="s">
        <v>748</v>
      </c>
      <c s="24" t="s">
        <v>56</v>
      </c>
      <c s="30" t="s">
        <v>749</v>
      </c>
      <c s="31" t="s">
        <v>101</v>
      </c>
      <c s="32">
        <v>20.95</v>
      </c>
      <c s="33">
        <v>0</v>
      </c>
      <c s="34">
        <f>ROUND(ROUND(H56,2)*ROUND(G56,3),2)</f>
      </c>
      <c r="O56">
        <f>(I56*21)/100</f>
      </c>
      <c t="s">
        <v>26</v>
      </c>
    </row>
    <row r="57" spans="1:5" ht="12.75">
      <c r="A57" s="35" t="s">
        <v>53</v>
      </c>
      <c r="E57" s="36" t="s">
        <v>750</v>
      </c>
    </row>
    <row r="58" spans="1:5" ht="51">
      <c r="A58" s="37" t="s">
        <v>55</v>
      </c>
      <c r="E58" s="38" t="s">
        <v>1207</v>
      </c>
    </row>
    <row r="59" spans="1:5" ht="395.25">
      <c r="A59" t="s">
        <v>57</v>
      </c>
      <c r="E59" s="36" t="s">
        <v>229</v>
      </c>
    </row>
    <row r="60" spans="1:16" ht="12.75">
      <c r="A60" s="24" t="s">
        <v>48</v>
      </c>
      <c s="29" t="s">
        <v>188</v>
      </c>
      <c s="29" t="s">
        <v>225</v>
      </c>
      <c s="24" t="s">
        <v>56</v>
      </c>
      <c s="30" t="s">
        <v>226</v>
      </c>
      <c s="31" t="s">
        <v>101</v>
      </c>
      <c s="32">
        <v>0.674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752</v>
      </c>
    </row>
    <row r="62" spans="1:5" ht="51">
      <c r="A62" s="37" t="s">
        <v>55</v>
      </c>
      <c r="E62" s="38" t="s">
        <v>1208</v>
      </c>
    </row>
    <row r="63" spans="1:5" ht="395.25">
      <c r="A63" t="s">
        <v>57</v>
      </c>
      <c r="E63" s="36" t="s">
        <v>229</v>
      </c>
    </row>
    <row r="64" spans="1:18" ht="12.75" customHeight="1">
      <c r="A64" s="6" t="s">
        <v>46</v>
      </c>
      <c s="6"/>
      <c s="41" t="s">
        <v>36</v>
      </c>
      <c s="6"/>
      <c s="27" t="s">
        <v>259</v>
      </c>
      <c s="6"/>
      <c s="6"/>
      <c s="6"/>
      <c s="42">
        <f>0+Q64</f>
      </c>
      <c r="O64">
        <f>0+R64</f>
      </c>
      <c r="Q64">
        <f>0+I65</f>
      </c>
      <c>
        <f>0+O65</f>
      </c>
    </row>
    <row r="65" spans="1:16" ht="12.75">
      <c r="A65" s="24" t="s">
        <v>48</v>
      </c>
      <c s="29" t="s">
        <v>194</v>
      </c>
      <c s="29" t="s">
        <v>287</v>
      </c>
      <c s="24" t="s">
        <v>56</v>
      </c>
      <c s="30" t="s">
        <v>288</v>
      </c>
      <c s="31" t="s">
        <v>101</v>
      </c>
      <c s="32">
        <v>49.7</v>
      </c>
      <c s="33">
        <v>0</v>
      </c>
      <c s="34">
        <f>ROUND(ROUND(H65,2)*ROUND(G65,3),2)</f>
      </c>
      <c r="O65">
        <f>(I65*21)/100</f>
      </c>
      <c t="s">
        <v>26</v>
      </c>
    </row>
    <row r="66" spans="1:5" ht="12.75">
      <c r="A66" s="35" t="s">
        <v>53</v>
      </c>
      <c r="E66" s="36" t="s">
        <v>56</v>
      </c>
    </row>
    <row r="67" spans="1:5" ht="25.5">
      <c r="A67" s="37" t="s">
        <v>55</v>
      </c>
      <c r="E67" s="38" t="s">
        <v>1209</v>
      </c>
    </row>
    <row r="68" spans="1:5" ht="76.5">
      <c r="A68" t="s">
        <v>57</v>
      </c>
      <c r="E68" s="36" t="s">
        <v>223</v>
      </c>
    </row>
    <row r="69" spans="1:18" ht="12.75" customHeight="1">
      <c r="A69" s="6" t="s">
        <v>46</v>
      </c>
      <c s="6"/>
      <c s="41" t="s">
        <v>75</v>
      </c>
      <c s="6"/>
      <c s="27" t="s">
        <v>402</v>
      </c>
      <c s="6"/>
      <c s="6"/>
      <c s="6"/>
      <c s="42">
        <f>0+Q69</f>
      </c>
      <c r="O69">
        <f>0+R69</f>
      </c>
      <c r="Q69">
        <f>0+I70+I74+I78+I82+I86+I90+I94+I98+I102+I106+I110+I114+I118+I122+I126+I130+I134+I138+I142+I146+I150+I154+I158+I162+I166+I170</f>
      </c>
      <c>
        <f>0+O70+O74+O78+O82+O86+O90+O94+O98+O102+O106+O110+O114+O118+O122+O126+O130+O134+O138+O142+O146+O150+O154+O158+O162+O166+O170</f>
      </c>
    </row>
    <row r="70" spans="1:16" ht="12.75">
      <c r="A70" s="24" t="s">
        <v>48</v>
      </c>
      <c s="29" t="s">
        <v>200</v>
      </c>
      <c s="29" t="s">
        <v>680</v>
      </c>
      <c s="24" t="s">
        <v>56</v>
      </c>
      <c s="30" t="s">
        <v>681</v>
      </c>
      <c s="31" t="s">
        <v>416</v>
      </c>
      <c s="32">
        <v>12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755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683</v>
      </c>
    </row>
    <row r="74" spans="1:16" ht="12.75">
      <c r="A74" s="24" t="s">
        <v>48</v>
      </c>
      <c s="29" t="s">
        <v>206</v>
      </c>
      <c s="29" t="s">
        <v>756</v>
      </c>
      <c s="24" t="s">
        <v>56</v>
      </c>
      <c s="30" t="s">
        <v>757</v>
      </c>
      <c s="31" t="s">
        <v>120</v>
      </c>
      <c s="32">
        <v>1184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758</v>
      </c>
    </row>
    <row r="76" spans="1:5" ht="12.75">
      <c r="A76" s="37" t="s">
        <v>55</v>
      </c>
      <c r="E76" s="38" t="s">
        <v>56</v>
      </c>
    </row>
    <row r="77" spans="1:5" ht="76.5">
      <c r="A77" t="s">
        <v>57</v>
      </c>
      <c r="E77" s="36" t="s">
        <v>759</v>
      </c>
    </row>
    <row r="78" spans="1:16" ht="12.75">
      <c r="A78" s="24" t="s">
        <v>48</v>
      </c>
      <c s="29" t="s">
        <v>212</v>
      </c>
      <c s="29" t="s">
        <v>760</v>
      </c>
      <c s="24" t="s">
        <v>56</v>
      </c>
      <c s="30" t="s">
        <v>761</v>
      </c>
      <c s="31" t="s">
        <v>120</v>
      </c>
      <c s="32">
        <v>156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762</v>
      </c>
    </row>
    <row r="80" spans="1:5" ht="12.75">
      <c r="A80" s="37" t="s">
        <v>55</v>
      </c>
      <c r="E80" s="38" t="s">
        <v>56</v>
      </c>
    </row>
    <row r="81" spans="1:5" ht="76.5">
      <c r="A81" t="s">
        <v>57</v>
      </c>
      <c r="E81" s="36" t="s">
        <v>759</v>
      </c>
    </row>
    <row r="82" spans="1:16" ht="12.75">
      <c r="A82" s="24" t="s">
        <v>48</v>
      </c>
      <c s="29" t="s">
        <v>218</v>
      </c>
      <c s="29" t="s">
        <v>684</v>
      </c>
      <c s="24" t="s">
        <v>56</v>
      </c>
      <c s="30" t="s">
        <v>685</v>
      </c>
      <c s="31" t="s">
        <v>120</v>
      </c>
      <c s="32">
        <v>758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89.25">
      <c r="A85" t="s">
        <v>57</v>
      </c>
      <c r="E85" s="36" t="s">
        <v>686</v>
      </c>
    </row>
    <row r="86" spans="1:16" ht="12.75">
      <c r="A86" s="24" t="s">
        <v>48</v>
      </c>
      <c s="29" t="s">
        <v>224</v>
      </c>
      <c s="29" t="s">
        <v>687</v>
      </c>
      <c s="24" t="s">
        <v>56</v>
      </c>
      <c s="30" t="s">
        <v>688</v>
      </c>
      <c s="31" t="s">
        <v>120</v>
      </c>
      <c s="32">
        <v>690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89.25">
      <c r="A89" t="s">
        <v>57</v>
      </c>
      <c r="E89" s="36" t="s">
        <v>689</v>
      </c>
    </row>
    <row r="90" spans="1:16" ht="12.75">
      <c r="A90" s="24" t="s">
        <v>48</v>
      </c>
      <c s="29" t="s">
        <v>230</v>
      </c>
      <c s="29" t="s">
        <v>763</v>
      </c>
      <c s="24" t="s">
        <v>56</v>
      </c>
      <c s="30" t="s">
        <v>764</v>
      </c>
      <c s="31" t="s">
        <v>120</v>
      </c>
      <c s="32">
        <v>1160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25.5">
      <c r="A91" s="35" t="s">
        <v>53</v>
      </c>
      <c r="E91" s="36" t="s">
        <v>765</v>
      </c>
    </row>
    <row r="92" spans="1:5" ht="12.75">
      <c r="A92" s="37" t="s">
        <v>55</v>
      </c>
      <c r="E92" s="38" t="s">
        <v>56</v>
      </c>
    </row>
    <row r="93" spans="1:5" ht="127.5">
      <c r="A93" t="s">
        <v>57</v>
      </c>
      <c r="E93" s="36" t="s">
        <v>766</v>
      </c>
    </row>
    <row r="94" spans="1:16" ht="12.75">
      <c r="A94" s="24" t="s">
        <v>48</v>
      </c>
      <c s="29" t="s">
        <v>236</v>
      </c>
      <c s="29" t="s">
        <v>767</v>
      </c>
      <c s="24" t="s">
        <v>56</v>
      </c>
      <c s="30" t="s">
        <v>768</v>
      </c>
      <c s="31" t="s">
        <v>416</v>
      </c>
      <c s="32">
        <v>70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12.75">
      <c r="A96" s="37" t="s">
        <v>55</v>
      </c>
      <c r="E96" s="38" t="s">
        <v>56</v>
      </c>
    </row>
    <row r="97" spans="1:5" ht="76.5">
      <c r="A97" t="s">
        <v>57</v>
      </c>
      <c r="E97" s="36" t="s">
        <v>769</v>
      </c>
    </row>
    <row r="98" spans="1:16" ht="12.75">
      <c r="A98" s="24" t="s">
        <v>48</v>
      </c>
      <c s="29" t="s">
        <v>242</v>
      </c>
      <c s="29" t="s">
        <v>774</v>
      </c>
      <c s="24" t="s">
        <v>56</v>
      </c>
      <c s="30" t="s">
        <v>775</v>
      </c>
      <c s="31" t="s">
        <v>120</v>
      </c>
      <c s="32">
        <v>19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776</v>
      </c>
    </row>
    <row r="100" spans="1:5" ht="12.75">
      <c r="A100" s="37" t="s">
        <v>55</v>
      </c>
      <c r="E100" s="38" t="s">
        <v>56</v>
      </c>
    </row>
    <row r="101" spans="1:5" ht="89.25">
      <c r="A101" t="s">
        <v>57</v>
      </c>
      <c r="E101" s="36" t="s">
        <v>773</v>
      </c>
    </row>
    <row r="102" spans="1:16" ht="12.75">
      <c r="A102" s="24" t="s">
        <v>48</v>
      </c>
      <c s="29" t="s">
        <v>248</v>
      </c>
      <c s="29" t="s">
        <v>777</v>
      </c>
      <c s="24" t="s">
        <v>56</v>
      </c>
      <c s="30" t="s">
        <v>778</v>
      </c>
      <c s="31" t="s">
        <v>120</v>
      </c>
      <c s="32">
        <v>1236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779</v>
      </c>
    </row>
    <row r="104" spans="1:5" ht="12.75">
      <c r="A104" s="37" t="s">
        <v>55</v>
      </c>
      <c r="E104" s="38" t="s">
        <v>56</v>
      </c>
    </row>
    <row r="105" spans="1:5" ht="89.25">
      <c r="A105" t="s">
        <v>57</v>
      </c>
      <c r="E105" s="36" t="s">
        <v>773</v>
      </c>
    </row>
    <row r="106" spans="1:16" ht="25.5">
      <c r="A106" s="24" t="s">
        <v>48</v>
      </c>
      <c s="29" t="s">
        <v>253</v>
      </c>
      <c s="29" t="s">
        <v>780</v>
      </c>
      <c s="24" t="s">
        <v>56</v>
      </c>
      <c s="30" t="s">
        <v>781</v>
      </c>
      <c s="31" t="s">
        <v>416</v>
      </c>
      <c s="32">
        <v>36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782</v>
      </c>
    </row>
    <row r="108" spans="1:5" ht="12.75">
      <c r="A108" s="37" t="s">
        <v>55</v>
      </c>
      <c r="E108" s="38" t="s">
        <v>56</v>
      </c>
    </row>
    <row r="109" spans="1:5" ht="102">
      <c r="A109" t="s">
        <v>57</v>
      </c>
      <c r="E109" s="36" t="s">
        <v>783</v>
      </c>
    </row>
    <row r="110" spans="1:16" ht="12.75">
      <c r="A110" s="24" t="s">
        <v>48</v>
      </c>
      <c s="29" t="s">
        <v>260</v>
      </c>
      <c s="29" t="s">
        <v>784</v>
      </c>
      <c s="24" t="s">
        <v>56</v>
      </c>
      <c s="30" t="s">
        <v>785</v>
      </c>
      <c s="31" t="s">
        <v>120</v>
      </c>
      <c s="32">
        <v>1184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76.5">
      <c r="A113" t="s">
        <v>57</v>
      </c>
      <c r="E113" s="36" t="s">
        <v>786</v>
      </c>
    </row>
    <row r="114" spans="1:16" ht="12.75">
      <c r="A114" s="24" t="s">
        <v>48</v>
      </c>
      <c s="29" t="s">
        <v>266</v>
      </c>
      <c s="29" t="s">
        <v>787</v>
      </c>
      <c s="24" t="s">
        <v>56</v>
      </c>
      <c s="30" t="s">
        <v>788</v>
      </c>
      <c s="31" t="s">
        <v>416</v>
      </c>
      <c s="32">
        <v>36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89.25">
      <c r="A117" t="s">
        <v>57</v>
      </c>
      <c r="E117" s="36" t="s">
        <v>789</v>
      </c>
    </row>
    <row r="118" spans="1:16" ht="12.75">
      <c r="A118" s="24" t="s">
        <v>48</v>
      </c>
      <c s="29" t="s">
        <v>271</v>
      </c>
      <c s="29" t="s">
        <v>790</v>
      </c>
      <c s="24" t="s">
        <v>56</v>
      </c>
      <c s="30" t="s">
        <v>791</v>
      </c>
      <c s="31" t="s">
        <v>416</v>
      </c>
      <c s="32">
        <v>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51">
      <c r="A119" s="35" t="s">
        <v>53</v>
      </c>
      <c r="E119" s="36" t="s">
        <v>1210</v>
      </c>
    </row>
    <row r="120" spans="1:5" ht="12.75">
      <c r="A120" s="37" t="s">
        <v>55</v>
      </c>
      <c r="E120" s="38" t="s">
        <v>56</v>
      </c>
    </row>
    <row r="121" spans="1:5" ht="114.75">
      <c r="A121" t="s">
        <v>57</v>
      </c>
      <c r="E121" s="36" t="s">
        <v>793</v>
      </c>
    </row>
    <row r="122" spans="1:16" ht="25.5">
      <c r="A122" s="24" t="s">
        <v>48</v>
      </c>
      <c s="29" t="s">
        <v>275</v>
      </c>
      <c s="29" t="s">
        <v>794</v>
      </c>
      <c s="24" t="s">
        <v>56</v>
      </c>
      <c s="30" t="s">
        <v>795</v>
      </c>
      <c s="31" t="s">
        <v>416</v>
      </c>
      <c s="32">
        <v>12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51">
      <c r="A123" s="35" t="s">
        <v>53</v>
      </c>
      <c r="E123" s="36" t="s">
        <v>1211</v>
      </c>
    </row>
    <row r="124" spans="1:5" ht="12.75">
      <c r="A124" s="37" t="s">
        <v>55</v>
      </c>
      <c r="E124" s="38" t="s">
        <v>56</v>
      </c>
    </row>
    <row r="125" spans="1:5" ht="114.75">
      <c r="A125" t="s">
        <v>57</v>
      </c>
      <c r="E125" s="36" t="s">
        <v>793</v>
      </c>
    </row>
    <row r="126" spans="1:16" ht="12.75">
      <c r="A126" s="24" t="s">
        <v>48</v>
      </c>
      <c s="29" t="s">
        <v>280</v>
      </c>
      <c s="29" t="s">
        <v>797</v>
      </c>
      <c s="24" t="s">
        <v>56</v>
      </c>
      <c s="30" t="s">
        <v>798</v>
      </c>
      <c s="31" t="s">
        <v>416</v>
      </c>
      <c s="32">
        <v>4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51">
      <c r="A127" s="35" t="s">
        <v>53</v>
      </c>
      <c r="E127" s="36" t="s">
        <v>1212</v>
      </c>
    </row>
    <row r="128" spans="1:5" ht="12.75">
      <c r="A128" s="37" t="s">
        <v>55</v>
      </c>
      <c r="E128" s="38" t="s">
        <v>56</v>
      </c>
    </row>
    <row r="129" spans="1:5" ht="114.75">
      <c r="A129" t="s">
        <v>57</v>
      </c>
      <c r="E129" s="36" t="s">
        <v>793</v>
      </c>
    </row>
    <row r="130" spans="1:16" ht="25.5">
      <c r="A130" s="24" t="s">
        <v>48</v>
      </c>
      <c s="29" t="s">
        <v>286</v>
      </c>
      <c s="29" t="s">
        <v>800</v>
      </c>
      <c s="24" t="s">
        <v>56</v>
      </c>
      <c s="30" t="s">
        <v>801</v>
      </c>
      <c s="31" t="s">
        <v>416</v>
      </c>
      <c s="32">
        <v>4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802</v>
      </c>
    </row>
    <row r="132" spans="1:5" ht="12.75">
      <c r="A132" s="37" t="s">
        <v>55</v>
      </c>
      <c r="E132" s="38" t="s">
        <v>56</v>
      </c>
    </row>
    <row r="133" spans="1:5" ht="102">
      <c r="A133" t="s">
        <v>57</v>
      </c>
      <c r="E133" s="36" t="s">
        <v>803</v>
      </c>
    </row>
    <row r="134" spans="1:16" ht="25.5">
      <c r="A134" s="24" t="s">
        <v>48</v>
      </c>
      <c s="29" t="s">
        <v>291</v>
      </c>
      <c s="29" t="s">
        <v>804</v>
      </c>
      <c s="24" t="s">
        <v>56</v>
      </c>
      <c s="30" t="s">
        <v>805</v>
      </c>
      <c s="31" t="s">
        <v>416</v>
      </c>
      <c s="32">
        <v>4</v>
      </c>
      <c s="33">
        <v>0</v>
      </c>
      <c s="34">
        <f>ROUND(ROUND(H134,2)*ROUND(G134,3),2)</f>
      </c>
      <c r="O134">
        <f>(I134*21)/100</f>
      </c>
      <c t="s">
        <v>26</v>
      </c>
    </row>
    <row r="135" spans="1:5" ht="51">
      <c r="A135" s="35" t="s">
        <v>53</v>
      </c>
      <c r="E135" s="36" t="s">
        <v>806</v>
      </c>
    </row>
    <row r="136" spans="1:5" ht="12.75">
      <c r="A136" s="37" t="s">
        <v>55</v>
      </c>
      <c r="E136" s="38" t="s">
        <v>56</v>
      </c>
    </row>
    <row r="137" spans="1:5" ht="89.25">
      <c r="A137" t="s">
        <v>57</v>
      </c>
      <c r="E137" s="36" t="s">
        <v>807</v>
      </c>
    </row>
    <row r="138" spans="1:16" ht="12.75">
      <c r="A138" s="24" t="s">
        <v>48</v>
      </c>
      <c s="29" t="s">
        <v>297</v>
      </c>
      <c s="29" t="s">
        <v>808</v>
      </c>
      <c s="24" t="s">
        <v>50</v>
      </c>
      <c s="30" t="s">
        <v>809</v>
      </c>
      <c s="31" t="s">
        <v>416</v>
      </c>
      <c s="32">
        <v>5</v>
      </c>
      <c s="33">
        <v>0</v>
      </c>
      <c s="34">
        <f>ROUND(ROUND(H138,2)*ROUND(G138,3),2)</f>
      </c>
      <c r="O138">
        <f>(I138*21)/100</f>
      </c>
      <c t="s">
        <v>26</v>
      </c>
    </row>
    <row r="139" spans="1:5" ht="38.25">
      <c r="A139" s="35" t="s">
        <v>53</v>
      </c>
      <c r="E139" s="36" t="s">
        <v>1213</v>
      </c>
    </row>
    <row r="140" spans="1:5" ht="12.75">
      <c r="A140" s="37" t="s">
        <v>55</v>
      </c>
      <c r="E140" s="38" t="s">
        <v>56</v>
      </c>
    </row>
    <row r="141" spans="1:5" ht="89.25">
      <c r="A141" t="s">
        <v>57</v>
      </c>
      <c r="E141" s="36" t="s">
        <v>807</v>
      </c>
    </row>
    <row r="142" spans="1:16" ht="12.75">
      <c r="A142" s="24" t="s">
        <v>48</v>
      </c>
      <c s="29" t="s">
        <v>303</v>
      </c>
      <c s="29" t="s">
        <v>808</v>
      </c>
      <c s="24" t="s">
        <v>59</v>
      </c>
      <c s="30" t="s">
        <v>809</v>
      </c>
      <c s="31" t="s">
        <v>416</v>
      </c>
      <c s="32">
        <v>12</v>
      </c>
      <c s="33">
        <v>0</v>
      </c>
      <c s="34">
        <f>ROUND(ROUND(H142,2)*ROUND(G142,3),2)</f>
      </c>
      <c r="O142">
        <f>(I142*21)/100</f>
      </c>
      <c t="s">
        <v>26</v>
      </c>
    </row>
    <row r="143" spans="1:5" ht="38.25">
      <c r="A143" s="35" t="s">
        <v>53</v>
      </c>
      <c r="E143" s="36" t="s">
        <v>1214</v>
      </c>
    </row>
    <row r="144" spans="1:5" ht="12.75">
      <c r="A144" s="37" t="s">
        <v>55</v>
      </c>
      <c r="E144" s="38" t="s">
        <v>56</v>
      </c>
    </row>
    <row r="145" spans="1:5" ht="89.25">
      <c r="A145" t="s">
        <v>57</v>
      </c>
      <c r="E145" s="36" t="s">
        <v>807</v>
      </c>
    </row>
    <row r="146" spans="1:16" ht="25.5">
      <c r="A146" s="24" t="s">
        <v>48</v>
      </c>
      <c s="29" t="s">
        <v>309</v>
      </c>
      <c s="29" t="s">
        <v>811</v>
      </c>
      <c s="24" t="s">
        <v>56</v>
      </c>
      <c s="30" t="s">
        <v>812</v>
      </c>
      <c s="31" t="s">
        <v>416</v>
      </c>
      <c s="32">
        <v>2</v>
      </c>
      <c s="33">
        <v>0</v>
      </c>
      <c s="34">
        <f>ROUND(ROUND(H146,2)*ROUND(G146,3),2)</f>
      </c>
      <c r="O146">
        <f>(I146*21)/100</f>
      </c>
      <c t="s">
        <v>26</v>
      </c>
    </row>
    <row r="147" spans="1:5" ht="12.75">
      <c r="A147" s="35" t="s">
        <v>53</v>
      </c>
      <c r="E147" s="36" t="s">
        <v>1215</v>
      </c>
    </row>
    <row r="148" spans="1:5" ht="12.75">
      <c r="A148" s="37" t="s">
        <v>55</v>
      </c>
      <c r="E148" s="38" t="s">
        <v>56</v>
      </c>
    </row>
    <row r="149" spans="1:5" ht="102">
      <c r="A149" t="s">
        <v>57</v>
      </c>
      <c r="E149" s="36" t="s">
        <v>814</v>
      </c>
    </row>
    <row r="150" spans="1:16" ht="25.5">
      <c r="A150" s="24" t="s">
        <v>48</v>
      </c>
      <c s="29" t="s">
        <v>313</v>
      </c>
      <c s="29" t="s">
        <v>815</v>
      </c>
      <c s="24" t="s">
        <v>56</v>
      </c>
      <c s="30" t="s">
        <v>816</v>
      </c>
      <c s="31" t="s">
        <v>416</v>
      </c>
      <c s="32">
        <v>2</v>
      </c>
      <c s="33">
        <v>0</v>
      </c>
      <c s="34">
        <f>ROUND(ROUND(H150,2)*ROUND(G150,3),2)</f>
      </c>
      <c r="O150">
        <f>(I150*21)/100</f>
      </c>
      <c t="s">
        <v>26</v>
      </c>
    </row>
    <row r="151" spans="1:5" ht="12.75">
      <c r="A151" s="35" t="s">
        <v>53</v>
      </c>
      <c r="E151" s="36" t="s">
        <v>1216</v>
      </c>
    </row>
    <row r="152" spans="1:5" ht="12.75">
      <c r="A152" s="37" t="s">
        <v>55</v>
      </c>
      <c r="E152" s="38" t="s">
        <v>56</v>
      </c>
    </row>
    <row r="153" spans="1:5" ht="102">
      <c r="A153" t="s">
        <v>57</v>
      </c>
      <c r="E153" s="36" t="s">
        <v>818</v>
      </c>
    </row>
    <row r="154" spans="1:16" ht="12.75">
      <c r="A154" s="24" t="s">
        <v>48</v>
      </c>
      <c s="29" t="s">
        <v>315</v>
      </c>
      <c s="29" t="s">
        <v>823</v>
      </c>
      <c s="24" t="s">
        <v>56</v>
      </c>
      <c s="30" t="s">
        <v>824</v>
      </c>
      <c s="31" t="s">
        <v>416</v>
      </c>
      <c s="32">
        <v>10</v>
      </c>
      <c s="33">
        <v>0</v>
      </c>
      <c s="34">
        <f>ROUND(ROUND(H154,2)*ROUND(G154,3),2)</f>
      </c>
      <c r="O154">
        <f>(I154*21)/100</f>
      </c>
      <c t="s">
        <v>26</v>
      </c>
    </row>
    <row r="155" spans="1:5" ht="12.75">
      <c r="A155" s="35" t="s">
        <v>53</v>
      </c>
      <c r="E155" s="36" t="s">
        <v>56</v>
      </c>
    </row>
    <row r="156" spans="1:5" ht="12.75">
      <c r="A156" s="37" t="s">
        <v>55</v>
      </c>
      <c r="E156" s="38" t="s">
        <v>1217</v>
      </c>
    </row>
    <row r="157" spans="1:5" ht="114.75">
      <c r="A157" t="s">
        <v>57</v>
      </c>
      <c r="E157" s="36" t="s">
        <v>826</v>
      </c>
    </row>
    <row r="158" spans="1:16" ht="12.75">
      <c r="A158" s="24" t="s">
        <v>48</v>
      </c>
      <c s="29" t="s">
        <v>320</v>
      </c>
      <c s="29" t="s">
        <v>827</v>
      </c>
      <c s="24" t="s">
        <v>56</v>
      </c>
      <c s="30" t="s">
        <v>828</v>
      </c>
      <c s="31" t="s">
        <v>416</v>
      </c>
      <c s="32">
        <v>10</v>
      </c>
      <c s="33">
        <v>0</v>
      </c>
      <c s="34">
        <f>ROUND(ROUND(H158,2)*ROUND(G158,3),2)</f>
      </c>
      <c r="O158">
        <f>(I158*21)/100</f>
      </c>
      <c t="s">
        <v>26</v>
      </c>
    </row>
    <row r="159" spans="1:5" ht="12.75">
      <c r="A159" s="35" t="s">
        <v>53</v>
      </c>
      <c r="E159" s="36" t="s">
        <v>56</v>
      </c>
    </row>
    <row r="160" spans="1:5" ht="12.75">
      <c r="A160" s="37" t="s">
        <v>55</v>
      </c>
      <c r="E160" s="38" t="s">
        <v>1218</v>
      </c>
    </row>
    <row r="161" spans="1:5" ht="114.75">
      <c r="A161" t="s">
        <v>57</v>
      </c>
      <c r="E161" s="36" t="s">
        <v>826</v>
      </c>
    </row>
    <row r="162" spans="1:16" ht="12.75">
      <c r="A162" s="24" t="s">
        <v>48</v>
      </c>
      <c s="29" t="s">
        <v>325</v>
      </c>
      <c s="29" t="s">
        <v>830</v>
      </c>
      <c s="24" t="s">
        <v>56</v>
      </c>
      <c s="30" t="s">
        <v>831</v>
      </c>
      <c s="31" t="s">
        <v>416</v>
      </c>
      <c s="32">
        <v>10</v>
      </c>
      <c s="33">
        <v>0</v>
      </c>
      <c s="34">
        <f>ROUND(ROUND(H162,2)*ROUND(G162,3),2)</f>
      </c>
      <c r="O162">
        <f>(I162*21)/100</f>
      </c>
      <c t="s">
        <v>26</v>
      </c>
    </row>
    <row r="163" spans="1:5" ht="12.75">
      <c r="A163" s="35" t="s">
        <v>53</v>
      </c>
      <c r="E163" s="36" t="s">
        <v>56</v>
      </c>
    </row>
    <row r="164" spans="1:5" ht="12.75">
      <c r="A164" s="37" t="s">
        <v>55</v>
      </c>
      <c r="E164" s="38" t="s">
        <v>1219</v>
      </c>
    </row>
    <row r="165" spans="1:5" ht="114.75">
      <c r="A165" t="s">
        <v>57</v>
      </c>
      <c r="E165" s="36" t="s">
        <v>826</v>
      </c>
    </row>
    <row r="166" spans="1:16" ht="25.5">
      <c r="A166" s="24" t="s">
        <v>48</v>
      </c>
      <c s="29" t="s">
        <v>330</v>
      </c>
      <c s="29" t="s">
        <v>690</v>
      </c>
      <c s="24" t="s">
        <v>56</v>
      </c>
      <c s="30" t="s">
        <v>691</v>
      </c>
      <c s="31" t="s">
        <v>416</v>
      </c>
      <c s="32">
        <v>1</v>
      </c>
      <c s="33">
        <v>0</v>
      </c>
      <c s="34">
        <f>ROUND(ROUND(H166,2)*ROUND(G166,3),2)</f>
      </c>
      <c r="O166">
        <f>(I166*21)/100</f>
      </c>
      <c t="s">
        <v>26</v>
      </c>
    </row>
    <row r="167" spans="1:5" ht="12.75">
      <c r="A167" s="35" t="s">
        <v>53</v>
      </c>
      <c r="E167" s="36" t="s">
        <v>56</v>
      </c>
    </row>
    <row r="168" spans="1:5" ht="12.75">
      <c r="A168" s="37" t="s">
        <v>55</v>
      </c>
      <c r="E168" s="38" t="s">
        <v>56</v>
      </c>
    </row>
    <row r="169" spans="1:5" ht="114.75">
      <c r="A169" t="s">
        <v>57</v>
      </c>
      <c r="E169" s="36" t="s">
        <v>692</v>
      </c>
    </row>
    <row r="170" spans="1:16" ht="38.25">
      <c r="A170" s="24" t="s">
        <v>48</v>
      </c>
      <c s="29" t="s">
        <v>334</v>
      </c>
      <c s="29" t="s">
        <v>833</v>
      </c>
      <c s="24" t="s">
        <v>56</v>
      </c>
      <c s="30" t="s">
        <v>834</v>
      </c>
      <c s="31" t="s">
        <v>416</v>
      </c>
      <c s="32">
        <v>5</v>
      </c>
      <c s="33">
        <v>0</v>
      </c>
      <c s="34">
        <f>ROUND(ROUND(H170,2)*ROUND(G170,3),2)</f>
      </c>
      <c r="O170">
        <f>(I170*21)/100</f>
      </c>
      <c t="s">
        <v>26</v>
      </c>
    </row>
    <row r="171" spans="1:5" ht="12.75">
      <c r="A171" s="35" t="s">
        <v>53</v>
      </c>
      <c r="E171" s="36" t="s">
        <v>56</v>
      </c>
    </row>
    <row r="172" spans="1:5" ht="12.75">
      <c r="A172" s="37" t="s">
        <v>55</v>
      </c>
      <c r="E172" s="38" t="s">
        <v>56</v>
      </c>
    </row>
    <row r="173" spans="1:5" ht="114.75">
      <c r="A173" t="s">
        <v>57</v>
      </c>
      <c r="E173" s="36" t="s">
        <v>692</v>
      </c>
    </row>
    <row r="174" spans="1:18" ht="12.75" customHeight="1">
      <c r="A174" s="6" t="s">
        <v>46</v>
      </c>
      <c s="6"/>
      <c s="41" t="s">
        <v>79</v>
      </c>
      <c s="6"/>
      <c s="27" t="s">
        <v>429</v>
      </c>
      <c s="6"/>
      <c s="6"/>
      <c s="6"/>
      <c s="42">
        <f>0+Q174</f>
      </c>
      <c r="O174">
        <f>0+R174</f>
      </c>
      <c r="Q174">
        <f>0+I175</f>
      </c>
      <c>
        <f>0+O175</f>
      </c>
    </row>
    <row r="175" spans="1:16" ht="12.75">
      <c r="A175" s="24" t="s">
        <v>48</v>
      </c>
      <c s="29" t="s">
        <v>340</v>
      </c>
      <c s="29" t="s">
        <v>835</v>
      </c>
      <c s="24" t="s">
        <v>56</v>
      </c>
      <c s="30" t="s">
        <v>836</v>
      </c>
      <c s="31" t="s">
        <v>101</v>
      </c>
      <c s="32">
        <v>7.2</v>
      </c>
      <c s="33">
        <v>0</v>
      </c>
      <c s="34">
        <f>ROUND(ROUND(H175,2)*ROUND(G175,3),2)</f>
      </c>
      <c r="O175">
        <f>(I175*21)/100</f>
      </c>
      <c t="s">
        <v>26</v>
      </c>
    </row>
    <row r="176" spans="1:5" ht="12.75">
      <c r="A176" s="35" t="s">
        <v>53</v>
      </c>
      <c r="E176" s="36" t="s">
        <v>56</v>
      </c>
    </row>
    <row r="177" spans="1:5" ht="12.75">
      <c r="A177" s="37" t="s">
        <v>55</v>
      </c>
      <c r="E177" s="38" t="s">
        <v>1220</v>
      </c>
    </row>
    <row r="178" spans="1:5" ht="408">
      <c r="A178" t="s">
        <v>57</v>
      </c>
      <c r="E178" s="36" t="s">
        <v>838</v>
      </c>
    </row>
    <row r="179" spans="1:18" ht="12.75" customHeight="1">
      <c r="A179" s="6" t="s">
        <v>46</v>
      </c>
      <c s="6"/>
      <c s="41" t="s">
        <v>43</v>
      </c>
      <c s="6"/>
      <c s="27" t="s">
        <v>131</v>
      </c>
      <c s="6"/>
      <c s="6"/>
      <c s="6"/>
      <c s="42">
        <f>0+Q179</f>
      </c>
      <c r="O179">
        <f>0+R179</f>
      </c>
      <c r="Q179">
        <f>0+I180</f>
      </c>
      <c>
        <f>0+O180</f>
      </c>
    </row>
    <row r="180" spans="1:16" ht="12.75">
      <c r="A180" s="24" t="s">
        <v>48</v>
      </c>
      <c s="29" t="s">
        <v>344</v>
      </c>
      <c s="29" t="s">
        <v>839</v>
      </c>
      <c s="24" t="s">
        <v>56</v>
      </c>
      <c s="30" t="s">
        <v>840</v>
      </c>
      <c s="31" t="s">
        <v>101</v>
      </c>
      <c s="32">
        <v>15.74</v>
      </c>
      <c s="33">
        <v>0</v>
      </c>
      <c s="34">
        <f>ROUND(ROUND(H180,2)*ROUND(G180,3),2)</f>
      </c>
      <c r="O180">
        <f>(I180*21)/100</f>
      </c>
      <c t="s">
        <v>26</v>
      </c>
    </row>
    <row r="181" spans="1:5" ht="12.75">
      <c r="A181" s="35" t="s">
        <v>53</v>
      </c>
      <c r="E181" s="36" t="s">
        <v>56</v>
      </c>
    </row>
    <row r="182" spans="1:5" ht="12.75">
      <c r="A182" s="37" t="s">
        <v>55</v>
      </c>
      <c r="E182" s="38" t="s">
        <v>1221</v>
      </c>
    </row>
    <row r="183" spans="1:5" ht="114.75">
      <c r="A183" t="s">
        <v>57</v>
      </c>
      <c r="E183" s="36" t="s">
        <v>144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0+O9+O26+O51+O56+O61+O134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842</v>
      </c>
      <c s="39">
        <f>0+I9+I26+I51+I56+I61+I134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842</v>
      </c>
      <c s="6"/>
      <c s="18" t="s">
        <v>1222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111.654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669</v>
      </c>
    </row>
    <row r="12" spans="1:5" ht="12.75">
      <c r="A12" s="37" t="s">
        <v>55</v>
      </c>
      <c r="E12" s="38" t="s">
        <v>1223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662</v>
      </c>
      <c s="24" t="s">
        <v>56</v>
      </c>
      <c s="30" t="s">
        <v>663</v>
      </c>
      <c s="31" t="s">
        <v>664</v>
      </c>
      <c s="32">
        <v>1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56</v>
      </c>
    </row>
    <row r="16" spans="1:5" ht="12.75">
      <c r="A16" s="37" t="s">
        <v>55</v>
      </c>
      <c r="E16" s="38" t="s">
        <v>56</v>
      </c>
    </row>
    <row r="17" spans="1:5" ht="51">
      <c r="A17" t="s">
        <v>57</v>
      </c>
      <c r="E17" s="36" t="s">
        <v>666</v>
      </c>
    </row>
    <row r="18" spans="1:16" ht="12.75">
      <c r="A18" s="24" t="s">
        <v>48</v>
      </c>
      <c s="29" t="s">
        <v>25</v>
      </c>
      <c s="29" t="s">
        <v>66</v>
      </c>
      <c s="24" t="s">
        <v>56</v>
      </c>
      <c s="30" t="s">
        <v>67</v>
      </c>
      <c s="31" t="s">
        <v>63</v>
      </c>
      <c s="32">
        <v>1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72</v>
      </c>
      <c s="24" t="s">
        <v>56</v>
      </c>
      <c s="30" t="s">
        <v>73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</f>
      </c>
      <c>
        <f>0+O27+O31+O35+O39+O43+O47</f>
      </c>
    </row>
    <row r="27" spans="1:16" ht="12.75">
      <c r="A27" s="24" t="s">
        <v>48</v>
      </c>
      <c s="29" t="s">
        <v>38</v>
      </c>
      <c s="29" t="s">
        <v>169</v>
      </c>
      <c s="24" t="s">
        <v>56</v>
      </c>
      <c s="30" t="s">
        <v>170</v>
      </c>
      <c s="31" t="s">
        <v>101</v>
      </c>
      <c s="32">
        <v>2.516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56</v>
      </c>
    </row>
    <row r="29" spans="1:5" ht="25.5">
      <c r="A29" s="37" t="s">
        <v>55</v>
      </c>
      <c r="E29" s="38" t="s">
        <v>1224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741</v>
      </c>
      <c s="24" t="s">
        <v>56</v>
      </c>
      <c s="30" t="s">
        <v>742</v>
      </c>
      <c s="31" t="s">
        <v>101</v>
      </c>
      <c s="32">
        <v>2.684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56</v>
      </c>
    </row>
    <row r="33" spans="1:5" ht="12.75">
      <c r="A33" s="37" t="s">
        <v>55</v>
      </c>
      <c r="E33" s="38" t="s">
        <v>1225</v>
      </c>
    </row>
    <row r="34" spans="1:5" ht="344.25">
      <c r="A34" t="s">
        <v>57</v>
      </c>
      <c r="E34" s="36" t="s">
        <v>172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95.85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51">
      <c r="A37" s="37" t="s">
        <v>55</v>
      </c>
      <c r="E37" s="38" t="s">
        <v>1226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577</v>
      </c>
      <c s="24" t="s">
        <v>56</v>
      </c>
      <c s="30" t="s">
        <v>578</v>
      </c>
      <c s="31" t="s">
        <v>101</v>
      </c>
      <c s="32">
        <v>58.7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51">
      <c r="A41" s="37" t="s">
        <v>55</v>
      </c>
      <c r="E41" s="38" t="s">
        <v>1227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160.4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02">
      <c r="A45" s="37" t="s">
        <v>55</v>
      </c>
      <c r="E45" s="38" t="s">
        <v>1228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675</v>
      </c>
      <c s="24" t="s">
        <v>56</v>
      </c>
      <c s="30" t="s">
        <v>676</v>
      </c>
      <c s="31" t="s">
        <v>101</v>
      </c>
      <c s="32">
        <v>98.37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12.75">
      <c r="A48" s="35" t="s">
        <v>53</v>
      </c>
      <c r="E48" s="36" t="s">
        <v>56</v>
      </c>
    </row>
    <row r="49" spans="1:5" ht="38.25">
      <c r="A49" s="37" t="s">
        <v>55</v>
      </c>
      <c r="E49" s="38" t="s">
        <v>1229</v>
      </c>
    </row>
    <row r="50" spans="1:5" ht="255">
      <c r="A50" t="s">
        <v>57</v>
      </c>
      <c r="E50" s="36" t="s">
        <v>678</v>
      </c>
    </row>
    <row r="51" spans="1:18" ht="12.75" customHeight="1">
      <c r="A51" s="6" t="s">
        <v>46</v>
      </c>
      <c s="6"/>
      <c s="41" t="s">
        <v>26</v>
      </c>
      <c s="6"/>
      <c s="27" t="s">
        <v>205</v>
      </c>
      <c s="6"/>
      <c s="6"/>
      <c s="6"/>
      <c s="42">
        <f>0+Q51</f>
      </c>
      <c r="O51">
        <f>0+R51</f>
      </c>
      <c r="Q51">
        <f>0+I52</f>
      </c>
      <c>
        <f>0+O52</f>
      </c>
    </row>
    <row r="52" spans="1:16" ht="12.75">
      <c r="A52" s="24" t="s">
        <v>48</v>
      </c>
      <c s="29" t="s">
        <v>86</v>
      </c>
      <c s="29" t="s">
        <v>748</v>
      </c>
      <c s="24" t="s">
        <v>56</v>
      </c>
      <c s="30" t="s">
        <v>749</v>
      </c>
      <c s="31" t="s">
        <v>101</v>
      </c>
      <c s="32">
        <v>0.65</v>
      </c>
      <c s="33">
        <v>0</v>
      </c>
      <c s="34">
        <f>ROUND(ROUND(H52,2)*ROUND(G52,3),2)</f>
      </c>
      <c r="O52">
        <f>(I52*21)/100</f>
      </c>
      <c t="s">
        <v>26</v>
      </c>
    </row>
    <row r="53" spans="1:5" ht="12.75">
      <c r="A53" s="35" t="s">
        <v>53</v>
      </c>
      <c r="E53" s="36" t="s">
        <v>851</v>
      </c>
    </row>
    <row r="54" spans="1:5" ht="12.75">
      <c r="A54" s="37" t="s">
        <v>55</v>
      </c>
      <c r="E54" s="38" t="s">
        <v>1230</v>
      </c>
    </row>
    <row r="55" spans="1:5" ht="395.25">
      <c r="A55" t="s">
        <v>57</v>
      </c>
      <c r="E55" s="36" t="s">
        <v>229</v>
      </c>
    </row>
    <row r="56" spans="1:18" ht="12.75" customHeight="1">
      <c r="A56" s="6" t="s">
        <v>46</v>
      </c>
      <c s="6"/>
      <c s="41" t="s">
        <v>36</v>
      </c>
      <c s="6"/>
      <c s="27" t="s">
        <v>259</v>
      </c>
      <c s="6"/>
      <c s="6"/>
      <c s="6"/>
      <c s="42">
        <f>0+Q56</f>
      </c>
      <c r="O56">
        <f>0+R56</f>
      </c>
      <c r="Q56">
        <f>0+I57</f>
      </c>
      <c>
        <f>0+O57</f>
      </c>
    </row>
    <row r="57" spans="1:16" ht="12.75">
      <c r="A57" s="24" t="s">
        <v>48</v>
      </c>
      <c s="29" t="s">
        <v>140</v>
      </c>
      <c s="29" t="s">
        <v>287</v>
      </c>
      <c s="24" t="s">
        <v>56</v>
      </c>
      <c s="30" t="s">
        <v>288</v>
      </c>
      <c s="31" t="s">
        <v>101</v>
      </c>
      <c s="32">
        <v>46.9</v>
      </c>
      <c s="33">
        <v>0</v>
      </c>
      <c s="34">
        <f>ROUND(ROUND(H57,2)*ROUND(G57,3),2)</f>
      </c>
      <c r="O57">
        <f>(I57*21)/100</f>
      </c>
      <c t="s">
        <v>26</v>
      </c>
    </row>
    <row r="58" spans="1:5" ht="12.75">
      <c r="A58" s="35" t="s">
        <v>53</v>
      </c>
      <c r="E58" s="36" t="s">
        <v>56</v>
      </c>
    </row>
    <row r="59" spans="1:5" ht="25.5">
      <c r="A59" s="37" t="s">
        <v>55</v>
      </c>
      <c r="E59" s="38" t="s">
        <v>1231</v>
      </c>
    </row>
    <row r="60" spans="1:5" ht="76.5">
      <c r="A60" t="s">
        <v>57</v>
      </c>
      <c r="E60" s="36" t="s">
        <v>223</v>
      </c>
    </row>
    <row r="61" spans="1:18" ht="12.75" customHeight="1">
      <c r="A61" s="6" t="s">
        <v>46</v>
      </c>
      <c s="6"/>
      <c s="41" t="s">
        <v>75</v>
      </c>
      <c s="6"/>
      <c s="27" t="s">
        <v>402</v>
      </c>
      <c s="6"/>
      <c s="6"/>
      <c s="6"/>
      <c s="42">
        <f>0+Q61</f>
      </c>
      <c r="O61">
        <f>0+R61</f>
      </c>
      <c r="Q61">
        <f>0+I62+I66+I70+I74+I78+I82+I86+I90+I94+I98+I102+I106+I110+I114+I118+I122+I126+I130</f>
      </c>
      <c>
        <f>0+O62+O66+O70+O74+O78+O82+O86+O90+O94+O98+O102+O106+O110+O114+O118+O122+O126+O130</f>
      </c>
    </row>
    <row r="62" spans="1:16" ht="12.75">
      <c r="A62" s="24" t="s">
        <v>48</v>
      </c>
      <c s="29" t="s">
        <v>188</v>
      </c>
      <c s="29" t="s">
        <v>680</v>
      </c>
      <c s="24" t="s">
        <v>56</v>
      </c>
      <c s="30" t="s">
        <v>681</v>
      </c>
      <c s="31" t="s">
        <v>416</v>
      </c>
      <c s="32">
        <v>12</v>
      </c>
      <c s="33">
        <v>0</v>
      </c>
      <c s="34">
        <f>ROUND(ROUND(H62,2)*ROUND(G62,3),2)</f>
      </c>
      <c r="O62">
        <f>(I62*21)/100</f>
      </c>
      <c t="s">
        <v>26</v>
      </c>
    </row>
    <row r="63" spans="1:5" ht="12.75">
      <c r="A63" s="35" t="s">
        <v>53</v>
      </c>
      <c r="E63" s="36" t="s">
        <v>56</v>
      </c>
    </row>
    <row r="64" spans="1:5" ht="12.75">
      <c r="A64" s="37" t="s">
        <v>55</v>
      </c>
      <c r="E64" s="38" t="s">
        <v>682</v>
      </c>
    </row>
    <row r="65" spans="1:5" ht="76.5">
      <c r="A65" t="s">
        <v>57</v>
      </c>
      <c r="E65" s="36" t="s">
        <v>683</v>
      </c>
    </row>
    <row r="66" spans="1:16" ht="12.75">
      <c r="A66" s="24" t="s">
        <v>48</v>
      </c>
      <c s="29" t="s">
        <v>194</v>
      </c>
      <c s="29" t="s">
        <v>756</v>
      </c>
      <c s="24" t="s">
        <v>56</v>
      </c>
      <c s="30" t="s">
        <v>757</v>
      </c>
      <c s="31" t="s">
        <v>120</v>
      </c>
      <c s="32">
        <v>244</v>
      </c>
      <c s="33">
        <v>0</v>
      </c>
      <c s="34">
        <f>ROUND(ROUND(H66,2)*ROUND(G66,3),2)</f>
      </c>
      <c r="O66">
        <f>(I66*21)/100</f>
      </c>
      <c t="s">
        <v>26</v>
      </c>
    </row>
    <row r="67" spans="1:5" ht="12.75">
      <c r="A67" s="35" t="s">
        <v>53</v>
      </c>
      <c r="E67" s="36" t="s">
        <v>854</v>
      </c>
    </row>
    <row r="68" spans="1:5" ht="12.75">
      <c r="A68" s="37" t="s">
        <v>55</v>
      </c>
      <c r="E68" s="38" t="s">
        <v>56</v>
      </c>
    </row>
    <row r="69" spans="1:5" ht="76.5">
      <c r="A69" t="s">
        <v>57</v>
      </c>
      <c r="E69" s="36" t="s">
        <v>759</v>
      </c>
    </row>
    <row r="70" spans="1:16" ht="12.75">
      <c r="A70" s="24" t="s">
        <v>48</v>
      </c>
      <c s="29" t="s">
        <v>200</v>
      </c>
      <c s="29" t="s">
        <v>760</v>
      </c>
      <c s="24" t="s">
        <v>56</v>
      </c>
      <c s="30" t="s">
        <v>761</v>
      </c>
      <c s="31" t="s">
        <v>120</v>
      </c>
      <c s="32">
        <v>569</v>
      </c>
      <c s="33">
        <v>0</v>
      </c>
      <c s="34">
        <f>ROUND(ROUND(H70,2)*ROUND(G70,3),2)</f>
      </c>
      <c r="O70">
        <f>(I70*21)/100</f>
      </c>
      <c t="s">
        <v>26</v>
      </c>
    </row>
    <row r="71" spans="1:5" ht="12.75">
      <c r="A71" s="35" t="s">
        <v>53</v>
      </c>
      <c r="E71" s="36" t="s">
        <v>762</v>
      </c>
    </row>
    <row r="72" spans="1:5" ht="12.75">
      <c r="A72" s="37" t="s">
        <v>55</v>
      </c>
      <c r="E72" s="38" t="s">
        <v>56</v>
      </c>
    </row>
    <row r="73" spans="1:5" ht="76.5">
      <c r="A73" t="s">
        <v>57</v>
      </c>
      <c r="E73" s="36" t="s">
        <v>759</v>
      </c>
    </row>
    <row r="74" spans="1:16" ht="12.75">
      <c r="A74" s="24" t="s">
        <v>48</v>
      </c>
      <c s="29" t="s">
        <v>206</v>
      </c>
      <c s="29" t="s">
        <v>684</v>
      </c>
      <c s="24" t="s">
        <v>56</v>
      </c>
      <c s="30" t="s">
        <v>685</v>
      </c>
      <c s="31" t="s">
        <v>120</v>
      </c>
      <c s="32">
        <v>718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56</v>
      </c>
    </row>
    <row r="76" spans="1:5" ht="12.75">
      <c r="A76" s="37" t="s">
        <v>55</v>
      </c>
      <c r="E76" s="38" t="s">
        <v>56</v>
      </c>
    </row>
    <row r="77" spans="1:5" ht="89.25">
      <c r="A77" t="s">
        <v>57</v>
      </c>
      <c r="E77" s="36" t="s">
        <v>686</v>
      </c>
    </row>
    <row r="78" spans="1:16" ht="12.75">
      <c r="A78" s="24" t="s">
        <v>48</v>
      </c>
      <c s="29" t="s">
        <v>212</v>
      </c>
      <c s="29" t="s">
        <v>687</v>
      </c>
      <c s="24" t="s">
        <v>56</v>
      </c>
      <c s="30" t="s">
        <v>688</v>
      </c>
      <c s="31" t="s">
        <v>120</v>
      </c>
      <c s="32">
        <v>698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12.75">
      <c r="A79" s="35" t="s">
        <v>53</v>
      </c>
      <c r="E79" s="36" t="s">
        <v>56</v>
      </c>
    </row>
    <row r="80" spans="1:5" ht="12.75">
      <c r="A80" s="37" t="s">
        <v>55</v>
      </c>
      <c r="E80" s="38" t="s">
        <v>56</v>
      </c>
    </row>
    <row r="81" spans="1:5" ht="89.25">
      <c r="A81" t="s">
        <v>57</v>
      </c>
      <c r="E81" s="36" t="s">
        <v>689</v>
      </c>
    </row>
    <row r="82" spans="1:16" ht="25.5">
      <c r="A82" s="24" t="s">
        <v>48</v>
      </c>
      <c s="29" t="s">
        <v>218</v>
      </c>
      <c s="29" t="s">
        <v>690</v>
      </c>
      <c s="24" t="s">
        <v>56</v>
      </c>
      <c s="30" t="s">
        <v>691</v>
      </c>
      <c s="31" t="s">
        <v>416</v>
      </c>
      <c s="32">
        <v>1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12.75">
      <c r="A83" s="35" t="s">
        <v>53</v>
      </c>
      <c r="E83" s="36" t="s">
        <v>56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692</v>
      </c>
    </row>
    <row r="86" spans="1:16" ht="38.25">
      <c r="A86" s="24" t="s">
        <v>48</v>
      </c>
      <c s="29" t="s">
        <v>224</v>
      </c>
      <c s="29" t="s">
        <v>833</v>
      </c>
      <c s="24" t="s">
        <v>56</v>
      </c>
      <c s="30" t="s">
        <v>834</v>
      </c>
      <c s="31" t="s">
        <v>416</v>
      </c>
      <c s="32">
        <v>2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2.75">
      <c r="A87" s="35" t="s">
        <v>53</v>
      </c>
      <c r="E87" s="36" t="s">
        <v>56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692</v>
      </c>
    </row>
    <row r="90" spans="1:16" ht="12.75">
      <c r="A90" s="24" t="s">
        <v>48</v>
      </c>
      <c s="29" t="s">
        <v>230</v>
      </c>
      <c s="29" t="s">
        <v>708</v>
      </c>
      <c s="24" t="s">
        <v>50</v>
      </c>
      <c s="30" t="s">
        <v>709</v>
      </c>
      <c s="31" t="s">
        <v>120</v>
      </c>
      <c s="32">
        <v>363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12.75">
      <c r="A91" s="35" t="s">
        <v>53</v>
      </c>
      <c r="E91" s="36" t="s">
        <v>56</v>
      </c>
    </row>
    <row r="92" spans="1:5" ht="12.75">
      <c r="A92" s="37" t="s">
        <v>55</v>
      </c>
      <c r="E92" s="38" t="s">
        <v>1232</v>
      </c>
    </row>
    <row r="93" spans="1:5" ht="165.75">
      <c r="A93" t="s">
        <v>57</v>
      </c>
      <c r="E93" s="36" t="s">
        <v>695</v>
      </c>
    </row>
    <row r="94" spans="1:16" ht="12.75">
      <c r="A94" s="24" t="s">
        <v>48</v>
      </c>
      <c s="29" t="s">
        <v>236</v>
      </c>
      <c s="29" t="s">
        <v>708</v>
      </c>
      <c s="24" t="s">
        <v>59</v>
      </c>
      <c s="30" t="s">
        <v>709</v>
      </c>
      <c s="31" t="s">
        <v>120</v>
      </c>
      <c s="32">
        <v>1644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12.75">
      <c r="A95" s="35" t="s">
        <v>53</v>
      </c>
      <c r="E95" s="36" t="s">
        <v>56</v>
      </c>
    </row>
    <row r="96" spans="1:5" ht="38.25">
      <c r="A96" s="37" t="s">
        <v>55</v>
      </c>
      <c r="E96" s="38" t="s">
        <v>1233</v>
      </c>
    </row>
    <row r="97" spans="1:5" ht="165.75">
      <c r="A97" t="s">
        <v>57</v>
      </c>
      <c r="E97" s="36" t="s">
        <v>695</v>
      </c>
    </row>
    <row r="98" spans="1:16" ht="12.75">
      <c r="A98" s="24" t="s">
        <v>48</v>
      </c>
      <c s="29" t="s">
        <v>242</v>
      </c>
      <c s="29" t="s">
        <v>711</v>
      </c>
      <c s="24" t="s">
        <v>56</v>
      </c>
      <c s="30" t="s">
        <v>712</v>
      </c>
      <c s="31" t="s">
        <v>713</v>
      </c>
      <c s="32">
        <v>24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56</v>
      </c>
    </row>
    <row r="101" spans="1:5" ht="140.25">
      <c r="A101" t="s">
        <v>57</v>
      </c>
      <c r="E101" s="36" t="s">
        <v>714</v>
      </c>
    </row>
    <row r="102" spans="1:16" ht="12.75">
      <c r="A102" s="24" t="s">
        <v>48</v>
      </c>
      <c s="29" t="s">
        <v>248</v>
      </c>
      <c s="29" t="s">
        <v>715</v>
      </c>
      <c s="24" t="s">
        <v>56</v>
      </c>
      <c s="30" t="s">
        <v>716</v>
      </c>
      <c s="31" t="s">
        <v>120</v>
      </c>
      <c s="32">
        <v>2007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56</v>
      </c>
    </row>
    <row r="105" spans="1:5" ht="140.25">
      <c r="A105" t="s">
        <v>57</v>
      </c>
      <c r="E105" s="36" t="s">
        <v>717</v>
      </c>
    </row>
    <row r="106" spans="1:16" ht="12.75">
      <c r="A106" s="24" t="s">
        <v>48</v>
      </c>
      <c s="29" t="s">
        <v>253</v>
      </c>
      <c s="29" t="s">
        <v>718</v>
      </c>
      <c s="24" t="s">
        <v>56</v>
      </c>
      <c s="30" t="s">
        <v>719</v>
      </c>
      <c s="31" t="s">
        <v>416</v>
      </c>
      <c s="32">
        <v>20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56</v>
      </c>
    </row>
    <row r="109" spans="1:5" ht="153">
      <c r="A109" t="s">
        <v>57</v>
      </c>
      <c r="E109" s="36" t="s">
        <v>720</v>
      </c>
    </row>
    <row r="110" spans="1:16" ht="12.75">
      <c r="A110" s="24" t="s">
        <v>48</v>
      </c>
      <c s="29" t="s">
        <v>260</v>
      </c>
      <c s="29" t="s">
        <v>721</v>
      </c>
      <c s="24" t="s">
        <v>56</v>
      </c>
      <c s="30" t="s">
        <v>722</v>
      </c>
      <c s="31" t="s">
        <v>416</v>
      </c>
      <c s="32">
        <v>20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56</v>
      </c>
    </row>
    <row r="112" spans="1:5" ht="12.75">
      <c r="A112" s="37" t="s">
        <v>55</v>
      </c>
      <c r="E112" s="38" t="s">
        <v>56</v>
      </c>
    </row>
    <row r="113" spans="1:5" ht="127.5">
      <c r="A113" t="s">
        <v>57</v>
      </c>
      <c r="E113" s="36" t="s">
        <v>723</v>
      </c>
    </row>
    <row r="114" spans="1:16" ht="12.75">
      <c r="A114" s="24" t="s">
        <v>48</v>
      </c>
      <c s="29" t="s">
        <v>266</v>
      </c>
      <c s="29" t="s">
        <v>724</v>
      </c>
      <c s="24" t="s">
        <v>56</v>
      </c>
      <c s="30" t="s">
        <v>725</v>
      </c>
      <c s="31" t="s">
        <v>416</v>
      </c>
      <c s="32">
        <v>15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56</v>
      </c>
    </row>
    <row r="116" spans="1:5" ht="12.75">
      <c r="A116" s="37" t="s">
        <v>55</v>
      </c>
      <c r="E116" s="38" t="s">
        <v>56</v>
      </c>
    </row>
    <row r="117" spans="1:5" ht="153">
      <c r="A117" t="s">
        <v>57</v>
      </c>
      <c r="E117" s="36" t="s">
        <v>720</v>
      </c>
    </row>
    <row r="118" spans="1:16" ht="12.75">
      <c r="A118" s="24" t="s">
        <v>48</v>
      </c>
      <c s="29" t="s">
        <v>271</v>
      </c>
      <c s="29" t="s">
        <v>726</v>
      </c>
      <c s="24" t="s">
        <v>56</v>
      </c>
      <c s="30" t="s">
        <v>727</v>
      </c>
      <c s="31" t="s">
        <v>416</v>
      </c>
      <c s="32">
        <v>15</v>
      </c>
      <c s="33">
        <v>0</v>
      </c>
      <c s="34">
        <f>ROUND(ROUND(H118,2)*ROUND(G118,3),2)</f>
      </c>
      <c r="O118">
        <f>(I118*21)/100</f>
      </c>
      <c t="s">
        <v>26</v>
      </c>
    </row>
    <row r="119" spans="1:5" ht="12.75">
      <c r="A119" s="35" t="s">
        <v>53</v>
      </c>
      <c r="E119" s="36" t="s">
        <v>56</v>
      </c>
    </row>
    <row r="120" spans="1:5" ht="12.75">
      <c r="A120" s="37" t="s">
        <v>55</v>
      </c>
      <c r="E120" s="38" t="s">
        <v>56</v>
      </c>
    </row>
    <row r="121" spans="1:5" ht="127.5">
      <c r="A121" t="s">
        <v>57</v>
      </c>
      <c r="E121" s="36" t="s">
        <v>723</v>
      </c>
    </row>
    <row r="122" spans="1:16" ht="12.75">
      <c r="A122" s="24" t="s">
        <v>48</v>
      </c>
      <c s="29" t="s">
        <v>275</v>
      </c>
      <c s="29" t="s">
        <v>857</v>
      </c>
      <c s="24" t="s">
        <v>56</v>
      </c>
      <c s="30" t="s">
        <v>858</v>
      </c>
      <c s="31" t="s">
        <v>416</v>
      </c>
      <c s="32">
        <v>15</v>
      </c>
      <c s="33">
        <v>0</v>
      </c>
      <c s="34">
        <f>ROUND(ROUND(H122,2)*ROUND(G122,3),2)</f>
      </c>
      <c r="O122">
        <f>(I122*21)/100</f>
      </c>
      <c t="s">
        <v>26</v>
      </c>
    </row>
    <row r="123" spans="1:5" ht="12.75">
      <c r="A123" s="35" t="s">
        <v>53</v>
      </c>
      <c r="E123" s="36" t="s">
        <v>56</v>
      </c>
    </row>
    <row r="124" spans="1:5" ht="12.75">
      <c r="A124" s="37" t="s">
        <v>55</v>
      </c>
      <c r="E124" s="38" t="s">
        <v>56</v>
      </c>
    </row>
    <row r="125" spans="1:5" ht="153">
      <c r="A125" t="s">
        <v>57</v>
      </c>
      <c r="E125" s="36" t="s">
        <v>720</v>
      </c>
    </row>
    <row r="126" spans="1:16" ht="12.75">
      <c r="A126" s="24" t="s">
        <v>48</v>
      </c>
      <c s="29" t="s">
        <v>280</v>
      </c>
      <c s="29" t="s">
        <v>859</v>
      </c>
      <c s="24" t="s">
        <v>56</v>
      </c>
      <c s="30" t="s">
        <v>860</v>
      </c>
      <c s="31" t="s">
        <v>416</v>
      </c>
      <c s="32">
        <v>15</v>
      </c>
      <c s="33">
        <v>0</v>
      </c>
      <c s="34">
        <f>ROUND(ROUND(H126,2)*ROUND(G126,3),2)</f>
      </c>
      <c r="O126">
        <f>(I126*21)/100</f>
      </c>
      <c t="s">
        <v>26</v>
      </c>
    </row>
    <row r="127" spans="1:5" ht="12.75">
      <c r="A127" s="35" t="s">
        <v>53</v>
      </c>
      <c r="E127" s="36" t="s">
        <v>56</v>
      </c>
    </row>
    <row r="128" spans="1:5" ht="12.75">
      <c r="A128" s="37" t="s">
        <v>55</v>
      </c>
      <c r="E128" s="38" t="s">
        <v>56</v>
      </c>
    </row>
    <row r="129" spans="1:5" ht="127.5">
      <c r="A129" t="s">
        <v>57</v>
      </c>
      <c r="E129" s="36" t="s">
        <v>723</v>
      </c>
    </row>
    <row r="130" spans="1:16" ht="12.75">
      <c r="A130" s="24" t="s">
        <v>48</v>
      </c>
      <c s="29" t="s">
        <v>286</v>
      </c>
      <c s="29" t="s">
        <v>861</v>
      </c>
      <c s="24" t="s">
        <v>56</v>
      </c>
      <c s="30" t="s">
        <v>862</v>
      </c>
      <c s="31" t="s">
        <v>416</v>
      </c>
      <c s="32">
        <v>5</v>
      </c>
      <c s="33">
        <v>0</v>
      </c>
      <c s="34">
        <f>ROUND(ROUND(H130,2)*ROUND(G130,3),2)</f>
      </c>
      <c r="O130">
        <f>(I130*21)/100</f>
      </c>
      <c t="s">
        <v>26</v>
      </c>
    </row>
    <row r="131" spans="1:5" ht="12.75">
      <c r="A131" s="35" t="s">
        <v>53</v>
      </c>
      <c r="E131" s="36" t="s">
        <v>863</v>
      </c>
    </row>
    <row r="132" spans="1:5" ht="12.75">
      <c r="A132" s="37" t="s">
        <v>55</v>
      </c>
      <c r="E132" s="38" t="s">
        <v>56</v>
      </c>
    </row>
    <row r="133" spans="1:5" ht="153">
      <c r="A133" t="s">
        <v>57</v>
      </c>
      <c r="E133" s="36" t="s">
        <v>864</v>
      </c>
    </row>
    <row r="134" spans="1:18" ht="12.75" customHeight="1">
      <c r="A134" s="6" t="s">
        <v>46</v>
      </c>
      <c s="6"/>
      <c s="41" t="s">
        <v>79</v>
      </c>
      <c s="6"/>
      <c s="27" t="s">
        <v>429</v>
      </c>
      <c s="6"/>
      <c s="6"/>
      <c s="6"/>
      <c s="42">
        <f>0+Q134</f>
      </c>
      <c r="O134">
        <f>0+R134</f>
      </c>
      <c r="Q134">
        <f>0+I135</f>
      </c>
      <c>
        <f>0+O135</f>
      </c>
    </row>
    <row r="135" spans="1:16" ht="12.75">
      <c r="A135" s="24" t="s">
        <v>48</v>
      </c>
      <c s="29" t="s">
        <v>291</v>
      </c>
      <c s="29" t="s">
        <v>835</v>
      </c>
      <c s="24" t="s">
        <v>56</v>
      </c>
      <c s="30" t="s">
        <v>836</v>
      </c>
      <c s="31" t="s">
        <v>101</v>
      </c>
      <c s="32">
        <v>7.2</v>
      </c>
      <c s="33">
        <v>0</v>
      </c>
      <c s="34">
        <f>ROUND(ROUND(H135,2)*ROUND(G135,3),2)</f>
      </c>
      <c r="O135">
        <f>(I135*21)/100</f>
      </c>
      <c t="s">
        <v>26</v>
      </c>
    </row>
    <row r="136" spans="1:5" ht="12.75">
      <c r="A136" s="35" t="s">
        <v>53</v>
      </c>
      <c r="E136" s="36" t="s">
        <v>56</v>
      </c>
    </row>
    <row r="137" spans="1:5" ht="12.75">
      <c r="A137" s="37" t="s">
        <v>55</v>
      </c>
      <c r="E137" s="38" t="s">
        <v>1234</v>
      </c>
    </row>
    <row r="138" spans="1:5" ht="408">
      <c r="A138" t="s">
        <v>57</v>
      </c>
      <c r="E138" s="36" t="s">
        <v>838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865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865</v>
      </c>
      <c s="6"/>
      <c s="18" t="s">
        <v>866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43</v>
      </c>
      <c s="25"/>
      <c s="27" t="s">
        <v>131</v>
      </c>
      <c s="25"/>
      <c s="25"/>
      <c s="25"/>
      <c s="28">
        <f>0+Q9</f>
      </c>
      <c r="O9">
        <f>0+R9</f>
      </c>
      <c r="Q9">
        <f>0+I10+I14+I18+I22+I26</f>
      </c>
      <c>
        <f>0+O10+O14+O18+O22+O26</f>
      </c>
    </row>
    <row r="10" spans="1:16" ht="12.75">
      <c r="A10" s="24" t="s">
        <v>48</v>
      </c>
      <c s="29" t="s">
        <v>32</v>
      </c>
      <c s="29" t="s">
        <v>867</v>
      </c>
      <c s="24" t="s">
        <v>50</v>
      </c>
      <c s="30" t="s">
        <v>868</v>
      </c>
      <c s="31" t="s">
        <v>416</v>
      </c>
      <c s="32">
        <v>3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869</v>
      </c>
    </row>
    <row r="12" spans="1:5" ht="12.75">
      <c r="A12" s="37" t="s">
        <v>55</v>
      </c>
      <c r="E12" s="38" t="s">
        <v>56</v>
      </c>
    </row>
    <row r="13" spans="1:5" ht="102">
      <c r="A13" t="s">
        <v>57</v>
      </c>
      <c r="E13" s="36" t="s">
        <v>870</v>
      </c>
    </row>
    <row r="14" spans="1:16" ht="12.75">
      <c r="A14" s="24" t="s">
        <v>48</v>
      </c>
      <c s="29" t="s">
        <v>26</v>
      </c>
      <c s="29" t="s">
        <v>867</v>
      </c>
      <c s="24" t="s">
        <v>59</v>
      </c>
      <c s="30" t="s">
        <v>868</v>
      </c>
      <c s="31" t="s">
        <v>416</v>
      </c>
      <c s="32">
        <v>2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1235</v>
      </c>
    </row>
    <row r="16" spans="1:5" ht="12.75">
      <c r="A16" s="37" t="s">
        <v>55</v>
      </c>
      <c r="E16" s="38" t="s">
        <v>56</v>
      </c>
    </row>
    <row r="17" spans="1:5" ht="102">
      <c r="A17" t="s">
        <v>57</v>
      </c>
      <c r="E17" s="36" t="s">
        <v>870</v>
      </c>
    </row>
    <row r="18" spans="1:16" ht="12.75">
      <c r="A18" s="24" t="s">
        <v>48</v>
      </c>
      <c s="29" t="s">
        <v>25</v>
      </c>
      <c s="29" t="s">
        <v>878</v>
      </c>
      <c s="24" t="s">
        <v>520</v>
      </c>
      <c s="30" t="s">
        <v>879</v>
      </c>
      <c s="31" t="s">
        <v>416</v>
      </c>
      <c s="32">
        <v>2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</v>
      </c>
    </row>
    <row r="20" spans="1:5" ht="12.75">
      <c r="A20" s="37" t="s">
        <v>55</v>
      </c>
      <c r="E20" s="38" t="s">
        <v>56</v>
      </c>
    </row>
    <row r="21" spans="1:5" ht="76.5">
      <c r="A21" t="s">
        <v>57</v>
      </c>
      <c r="E21" s="36" t="s">
        <v>874</v>
      </c>
    </row>
    <row r="22" spans="1:16" ht="12.75">
      <c r="A22" s="24" t="s">
        <v>48</v>
      </c>
      <c s="29" t="s">
        <v>36</v>
      </c>
      <c s="29" t="s">
        <v>880</v>
      </c>
      <c s="24" t="s">
        <v>56</v>
      </c>
      <c s="30" t="s">
        <v>881</v>
      </c>
      <c s="31" t="s">
        <v>416</v>
      </c>
      <c s="32">
        <v>6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56</v>
      </c>
    </row>
    <row r="24" spans="1:5" ht="12.75">
      <c r="A24" s="37" t="s">
        <v>55</v>
      </c>
      <c r="E24" s="38" t="s">
        <v>56</v>
      </c>
    </row>
    <row r="25" spans="1:5" ht="102">
      <c r="A25" t="s">
        <v>57</v>
      </c>
      <c r="E25" s="36" t="s">
        <v>870</v>
      </c>
    </row>
    <row r="26" spans="1:16" ht="12.75">
      <c r="A26" s="24" t="s">
        <v>48</v>
      </c>
      <c s="29" t="s">
        <v>38</v>
      </c>
      <c s="29" t="s">
        <v>882</v>
      </c>
      <c s="24" t="s">
        <v>56</v>
      </c>
      <c s="30" t="s">
        <v>883</v>
      </c>
      <c s="31" t="s">
        <v>416</v>
      </c>
      <c s="32">
        <v>10</v>
      </c>
      <c s="33">
        <v>0</v>
      </c>
      <c s="34">
        <f>ROUND(ROUND(H26,2)*ROUND(G26,3),2)</f>
      </c>
      <c r="O26">
        <f>(I26*21)/100</f>
      </c>
      <c t="s">
        <v>26</v>
      </c>
    </row>
    <row r="27" spans="1:5" ht="12.75">
      <c r="A27" s="35" t="s">
        <v>53</v>
      </c>
      <c r="E27" s="36" t="s">
        <v>56</v>
      </c>
    </row>
    <row r="28" spans="1:5" ht="12.75">
      <c r="A28" s="37" t="s">
        <v>55</v>
      </c>
      <c r="E28" s="38" t="s">
        <v>56</v>
      </c>
    </row>
    <row r="29" spans="1:5" ht="102">
      <c r="A29" t="s">
        <v>57</v>
      </c>
      <c r="E29" s="36" t="s">
        <v>870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0+O9+O14+O91+O96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884</v>
      </c>
      <c s="39">
        <f>0+I9+I14+I91+I96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884</v>
      </c>
      <c s="6"/>
      <c s="18" t="s">
        <v>885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92</v>
      </c>
      <c s="24" t="s">
        <v>50</v>
      </c>
      <c s="30" t="s">
        <v>93</v>
      </c>
      <c s="31" t="s">
        <v>94</v>
      </c>
      <c s="32">
        <v>355.84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</v>
      </c>
    </row>
    <row r="12" spans="1:5" ht="12.75">
      <c r="A12" s="37" t="s">
        <v>55</v>
      </c>
      <c r="E12" s="38" t="s">
        <v>1236</v>
      </c>
    </row>
    <row r="13" spans="1:5" ht="51">
      <c r="A13" t="s">
        <v>57</v>
      </c>
      <c r="E13" s="36" t="s">
        <v>97</v>
      </c>
    </row>
    <row r="14" spans="1:18" ht="12.75" customHeight="1">
      <c r="A14" s="6" t="s">
        <v>46</v>
      </c>
      <c s="6"/>
      <c s="41" t="s">
        <v>32</v>
      </c>
      <c s="6"/>
      <c s="27" t="s">
        <v>98</v>
      </c>
      <c s="6"/>
      <c s="6"/>
      <c s="6"/>
      <c s="42">
        <f>0+Q14</f>
      </c>
      <c r="O14">
        <f>0+R14</f>
      </c>
      <c r="Q14">
        <f>0+I15+I19+I23+I27+I31+I35+I39+I43+I47+I51+I55+I59+I63+I67+I71+I75+I79+I83+I87</f>
      </c>
      <c>
        <f>0+O15+O19+O23+O27+O31+O35+O39+O43+O47+O51+O55+O59+O63+O67+O71+O75+O79+O83+O87</f>
      </c>
    </row>
    <row r="15" spans="1:16" ht="12.75">
      <c r="A15" s="24" t="s">
        <v>48</v>
      </c>
      <c s="29" t="s">
        <v>26</v>
      </c>
      <c s="29" t="s">
        <v>887</v>
      </c>
      <c s="24" t="s">
        <v>56</v>
      </c>
      <c s="30" t="s">
        <v>888</v>
      </c>
      <c s="31" t="s">
        <v>191</v>
      </c>
      <c s="32">
        <v>43.3</v>
      </c>
      <c s="33">
        <v>0</v>
      </c>
      <c s="34">
        <f>ROUND(ROUND(H15,2)*ROUND(G15,3),2)</f>
      </c>
      <c r="O15">
        <f>(I15*21)/100</f>
      </c>
      <c t="s">
        <v>26</v>
      </c>
    </row>
    <row r="16" spans="1:5" ht="12.75">
      <c r="A16" s="35" t="s">
        <v>53</v>
      </c>
      <c r="E16" s="36" t="s">
        <v>56</v>
      </c>
    </row>
    <row r="17" spans="1:5" ht="12.75">
      <c r="A17" s="37" t="s">
        <v>55</v>
      </c>
      <c r="E17" s="38" t="s">
        <v>56</v>
      </c>
    </row>
    <row r="18" spans="1:5" ht="76.5">
      <c r="A18" t="s">
        <v>57</v>
      </c>
      <c r="E18" s="36" t="s">
        <v>889</v>
      </c>
    </row>
    <row r="19" spans="1:16" ht="12.75">
      <c r="A19" s="24" t="s">
        <v>48</v>
      </c>
      <c s="29" t="s">
        <v>25</v>
      </c>
      <c s="29" t="s">
        <v>890</v>
      </c>
      <c s="24" t="s">
        <v>56</v>
      </c>
      <c s="30" t="s">
        <v>891</v>
      </c>
      <c s="31" t="s">
        <v>416</v>
      </c>
      <c s="32">
        <v>2</v>
      </c>
      <c s="33">
        <v>0</v>
      </c>
      <c s="34">
        <f>ROUND(ROUND(H19,2)*ROUND(G19,3),2)</f>
      </c>
      <c r="O19">
        <f>(I19*21)/100</f>
      </c>
      <c t="s">
        <v>26</v>
      </c>
    </row>
    <row r="20" spans="1:5" ht="12.75">
      <c r="A20" s="35" t="s">
        <v>53</v>
      </c>
      <c r="E20" s="36" t="s">
        <v>56</v>
      </c>
    </row>
    <row r="21" spans="1:5" ht="12.75">
      <c r="A21" s="37" t="s">
        <v>55</v>
      </c>
      <c r="E21" s="38" t="s">
        <v>56</v>
      </c>
    </row>
    <row r="22" spans="1:5" ht="191.25">
      <c r="A22" t="s">
        <v>57</v>
      </c>
      <c r="E22" s="36" t="s">
        <v>892</v>
      </c>
    </row>
    <row r="23" spans="1:16" ht="12.75">
      <c r="A23" s="24" t="s">
        <v>48</v>
      </c>
      <c s="29" t="s">
        <v>36</v>
      </c>
      <c s="29" t="s">
        <v>169</v>
      </c>
      <c s="24" t="s">
        <v>50</v>
      </c>
      <c s="30" t="s">
        <v>170</v>
      </c>
      <c s="31" t="s">
        <v>101</v>
      </c>
      <c s="32">
        <v>171.62</v>
      </c>
      <c s="33">
        <v>0</v>
      </c>
      <c s="34">
        <f>ROUND(ROUND(H23,2)*ROUND(G23,3),2)</f>
      </c>
      <c r="O23">
        <f>(I23*21)/100</f>
      </c>
      <c t="s">
        <v>26</v>
      </c>
    </row>
    <row r="24" spans="1:5" ht="51">
      <c r="A24" s="35" t="s">
        <v>53</v>
      </c>
      <c r="E24" s="36" t="s">
        <v>893</v>
      </c>
    </row>
    <row r="25" spans="1:5" ht="76.5">
      <c r="A25" s="37" t="s">
        <v>55</v>
      </c>
      <c r="E25" s="38" t="s">
        <v>1237</v>
      </c>
    </row>
    <row r="26" spans="1:5" ht="344.25">
      <c r="A26" t="s">
        <v>57</v>
      </c>
      <c r="E26" s="36" t="s">
        <v>172</v>
      </c>
    </row>
    <row r="27" spans="1:16" ht="12.75">
      <c r="A27" s="24" t="s">
        <v>48</v>
      </c>
      <c s="29" t="s">
        <v>38</v>
      </c>
      <c s="29" t="s">
        <v>169</v>
      </c>
      <c s="24" t="s">
        <v>59</v>
      </c>
      <c s="30" t="s">
        <v>170</v>
      </c>
      <c s="31" t="s">
        <v>101</v>
      </c>
      <c s="32">
        <v>6.3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51">
      <c r="A28" s="35" t="s">
        <v>53</v>
      </c>
      <c r="E28" s="36" t="s">
        <v>1238</v>
      </c>
    </row>
    <row r="29" spans="1:5" ht="76.5">
      <c r="A29" s="37" t="s">
        <v>55</v>
      </c>
      <c r="E29" s="38" t="s">
        <v>1239</v>
      </c>
    </row>
    <row r="30" spans="1:5" ht="344.25">
      <c r="A30" t="s">
        <v>57</v>
      </c>
      <c r="E30" s="36" t="s">
        <v>172</v>
      </c>
    </row>
    <row r="31" spans="1:16" ht="12.75">
      <c r="A31" s="24" t="s">
        <v>48</v>
      </c>
      <c s="29" t="s">
        <v>40</v>
      </c>
      <c s="29" t="s">
        <v>176</v>
      </c>
      <c s="24" t="s">
        <v>50</v>
      </c>
      <c s="30" t="s">
        <v>177</v>
      </c>
      <c s="31" t="s">
        <v>101</v>
      </c>
      <c s="32">
        <v>177.92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12.75">
      <c r="A32" s="35" t="s">
        <v>53</v>
      </c>
      <c r="E32" s="36" t="s">
        <v>178</v>
      </c>
    </row>
    <row r="33" spans="1:5" ht="38.25">
      <c r="A33" s="37" t="s">
        <v>55</v>
      </c>
      <c r="E33" s="38" t="s">
        <v>1240</v>
      </c>
    </row>
    <row r="34" spans="1:5" ht="216.75">
      <c r="A34" t="s">
        <v>57</v>
      </c>
      <c r="E34" s="36" t="s">
        <v>180</v>
      </c>
    </row>
    <row r="35" spans="1:16" ht="12.75">
      <c r="A35" s="24" t="s">
        <v>48</v>
      </c>
      <c s="29" t="s">
        <v>75</v>
      </c>
      <c s="29" t="s">
        <v>183</v>
      </c>
      <c s="24" t="s">
        <v>50</v>
      </c>
      <c s="30" t="s">
        <v>184</v>
      </c>
      <c s="31" t="s">
        <v>101</v>
      </c>
      <c s="32">
        <v>131.64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38.25">
      <c r="A36" s="35" t="s">
        <v>53</v>
      </c>
      <c r="E36" s="36" t="s">
        <v>898</v>
      </c>
    </row>
    <row r="37" spans="1:5" ht="76.5">
      <c r="A37" s="37" t="s">
        <v>55</v>
      </c>
      <c r="E37" s="38" t="s">
        <v>1241</v>
      </c>
    </row>
    <row r="38" spans="1:5" ht="255">
      <c r="A38" t="s">
        <v>57</v>
      </c>
      <c r="E38" s="36" t="s">
        <v>187</v>
      </c>
    </row>
    <row r="39" spans="1:16" ht="12.75">
      <c r="A39" s="24" t="s">
        <v>48</v>
      </c>
      <c s="29" t="s">
        <v>79</v>
      </c>
      <c s="29" t="s">
        <v>183</v>
      </c>
      <c s="24" t="s">
        <v>59</v>
      </c>
      <c s="30" t="s">
        <v>184</v>
      </c>
      <c s="31" t="s">
        <v>101</v>
      </c>
      <c s="32">
        <v>12.2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25.5">
      <c r="A40" s="35" t="s">
        <v>53</v>
      </c>
      <c r="E40" s="36" t="s">
        <v>900</v>
      </c>
    </row>
    <row r="41" spans="1:5" ht="76.5">
      <c r="A41" s="37" t="s">
        <v>55</v>
      </c>
      <c r="E41" s="38" t="s">
        <v>1242</v>
      </c>
    </row>
    <row r="42" spans="1:5" ht="255">
      <c r="A42" t="s">
        <v>57</v>
      </c>
      <c r="E42" s="36" t="s">
        <v>187</v>
      </c>
    </row>
    <row r="43" spans="1:16" ht="12.75">
      <c r="A43" s="24" t="s">
        <v>48</v>
      </c>
      <c s="29" t="s">
        <v>43</v>
      </c>
      <c s="29" t="s">
        <v>902</v>
      </c>
      <c s="24" t="s">
        <v>50</v>
      </c>
      <c s="30" t="s">
        <v>903</v>
      </c>
      <c s="31" t="s">
        <v>191</v>
      </c>
      <c s="32">
        <v>4.41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38.25">
      <c r="A44" s="35" t="s">
        <v>53</v>
      </c>
      <c r="E44" s="36" t="s">
        <v>904</v>
      </c>
    </row>
    <row r="45" spans="1:5" ht="63.75">
      <c r="A45" s="37" t="s">
        <v>55</v>
      </c>
      <c r="E45" s="38" t="s">
        <v>1243</v>
      </c>
    </row>
    <row r="46" spans="1:5" ht="89.25">
      <c r="A46" t="s">
        <v>57</v>
      </c>
      <c r="E46" s="36" t="s">
        <v>906</v>
      </c>
    </row>
    <row r="47" spans="1:16" ht="12.75">
      <c r="A47" s="24" t="s">
        <v>48</v>
      </c>
      <c s="29" t="s">
        <v>45</v>
      </c>
      <c s="29" t="s">
        <v>902</v>
      </c>
      <c s="24" t="s">
        <v>59</v>
      </c>
      <c s="30" t="s">
        <v>903</v>
      </c>
      <c s="31" t="s">
        <v>191</v>
      </c>
      <c s="32">
        <v>40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25.5">
      <c r="A48" s="35" t="s">
        <v>53</v>
      </c>
      <c r="E48" s="36" t="s">
        <v>907</v>
      </c>
    </row>
    <row r="49" spans="1:5" ht="12.75">
      <c r="A49" s="37" t="s">
        <v>55</v>
      </c>
      <c r="E49" s="38" t="s">
        <v>1244</v>
      </c>
    </row>
    <row r="50" spans="1:5" ht="89.25">
      <c r="A50" t="s">
        <v>57</v>
      </c>
      <c r="E50" s="36" t="s">
        <v>906</v>
      </c>
    </row>
    <row r="51" spans="1:16" ht="12.75">
      <c r="A51" s="24" t="s">
        <v>48</v>
      </c>
      <c s="29" t="s">
        <v>86</v>
      </c>
      <c s="29" t="s">
        <v>909</v>
      </c>
      <c s="24" t="s">
        <v>520</v>
      </c>
      <c s="30" t="s">
        <v>910</v>
      </c>
      <c s="31" t="s">
        <v>63</v>
      </c>
      <c s="32">
        <v>1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56</v>
      </c>
    </row>
    <row r="53" spans="1:5" ht="12.75">
      <c r="A53" s="37" t="s">
        <v>55</v>
      </c>
      <c r="E53" s="38" t="s">
        <v>56</v>
      </c>
    </row>
    <row r="54" spans="1:5" ht="38.25">
      <c r="A54" t="s">
        <v>57</v>
      </c>
      <c r="E54" s="36" t="s">
        <v>911</v>
      </c>
    </row>
    <row r="55" spans="1:16" ht="12.75">
      <c r="A55" s="24" t="s">
        <v>48</v>
      </c>
      <c s="29" t="s">
        <v>140</v>
      </c>
      <c s="29" t="s">
        <v>1245</v>
      </c>
      <c s="24" t="s">
        <v>56</v>
      </c>
      <c s="30" t="s">
        <v>1246</v>
      </c>
      <c s="31" t="s">
        <v>191</v>
      </c>
      <c s="32">
        <v>14.25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1247</v>
      </c>
    </row>
    <row r="57" spans="1:5" ht="12.75">
      <c r="A57" s="37" t="s">
        <v>55</v>
      </c>
      <c r="E57" s="38" t="s">
        <v>56</v>
      </c>
    </row>
    <row r="58" spans="1:5" ht="76.5">
      <c r="A58" t="s">
        <v>57</v>
      </c>
      <c r="E58" s="36" t="s">
        <v>1248</v>
      </c>
    </row>
    <row r="59" spans="1:16" ht="12.75">
      <c r="A59" s="24" t="s">
        <v>48</v>
      </c>
      <c s="29" t="s">
        <v>188</v>
      </c>
      <c s="29" t="s">
        <v>912</v>
      </c>
      <c s="24" t="s">
        <v>56</v>
      </c>
      <c s="30" t="s">
        <v>913</v>
      </c>
      <c s="31" t="s">
        <v>416</v>
      </c>
      <c s="32">
        <v>9</v>
      </c>
      <c s="33">
        <v>0</v>
      </c>
      <c s="34">
        <f>ROUND(ROUND(H59,2)*ROUND(G59,3),2)</f>
      </c>
      <c r="O59">
        <f>(I59*21)/100</f>
      </c>
      <c t="s">
        <v>26</v>
      </c>
    </row>
    <row r="60" spans="1:5" ht="25.5">
      <c r="A60" s="35" t="s">
        <v>53</v>
      </c>
      <c r="E60" s="36" t="s">
        <v>914</v>
      </c>
    </row>
    <row r="61" spans="1:5" ht="76.5">
      <c r="A61" s="37" t="s">
        <v>55</v>
      </c>
      <c r="E61" s="38" t="s">
        <v>1249</v>
      </c>
    </row>
    <row r="62" spans="1:5" ht="76.5">
      <c r="A62" t="s">
        <v>57</v>
      </c>
      <c r="E62" s="36" t="s">
        <v>916</v>
      </c>
    </row>
    <row r="63" spans="1:16" ht="12.75">
      <c r="A63" s="24" t="s">
        <v>48</v>
      </c>
      <c s="29" t="s">
        <v>194</v>
      </c>
      <c s="29" t="s">
        <v>917</v>
      </c>
      <c s="24" t="s">
        <v>56</v>
      </c>
      <c s="30" t="s">
        <v>918</v>
      </c>
      <c s="31" t="s">
        <v>416</v>
      </c>
      <c s="32">
        <v>9</v>
      </c>
      <c s="33">
        <v>0</v>
      </c>
      <c s="34">
        <f>ROUND(ROUND(H63,2)*ROUND(G63,3),2)</f>
      </c>
      <c r="O63">
        <f>(I63*21)/100</f>
      </c>
      <c t="s">
        <v>26</v>
      </c>
    </row>
    <row r="64" spans="1:5" ht="12.75">
      <c r="A64" s="35" t="s">
        <v>53</v>
      </c>
      <c r="E64" s="36" t="s">
        <v>919</v>
      </c>
    </row>
    <row r="65" spans="1:5" ht="12.75">
      <c r="A65" s="37" t="s">
        <v>55</v>
      </c>
      <c r="E65" s="38" t="s">
        <v>56</v>
      </c>
    </row>
    <row r="66" spans="1:5" ht="102">
      <c r="A66" t="s">
        <v>57</v>
      </c>
      <c r="E66" s="36" t="s">
        <v>920</v>
      </c>
    </row>
    <row r="67" spans="1:16" ht="12.75">
      <c r="A67" s="24" t="s">
        <v>48</v>
      </c>
      <c s="29" t="s">
        <v>200</v>
      </c>
      <c s="29" t="s">
        <v>921</v>
      </c>
      <c s="24" t="s">
        <v>520</v>
      </c>
      <c s="30" t="s">
        <v>922</v>
      </c>
      <c s="31" t="s">
        <v>63</v>
      </c>
      <c s="32">
        <v>1</v>
      </c>
      <c s="33">
        <v>0</v>
      </c>
      <c s="34">
        <f>ROUND(ROUND(H67,2)*ROUND(G67,3),2)</f>
      </c>
      <c r="O67">
        <f>(I67*21)/100</f>
      </c>
      <c t="s">
        <v>26</v>
      </c>
    </row>
    <row r="68" spans="1:5" ht="25.5">
      <c r="A68" s="35" t="s">
        <v>53</v>
      </c>
      <c r="E68" s="36" t="s">
        <v>923</v>
      </c>
    </row>
    <row r="69" spans="1:5" ht="12.75">
      <c r="A69" s="37" t="s">
        <v>55</v>
      </c>
      <c r="E69" s="38" t="s">
        <v>56</v>
      </c>
    </row>
    <row r="70" spans="1:5" ht="38.25">
      <c r="A70" t="s">
        <v>57</v>
      </c>
      <c r="E70" s="36" t="s">
        <v>924</v>
      </c>
    </row>
    <row r="71" spans="1:16" ht="12.75">
      <c r="A71" s="24" t="s">
        <v>48</v>
      </c>
      <c s="29" t="s">
        <v>206</v>
      </c>
      <c s="29" t="s">
        <v>925</v>
      </c>
      <c s="24" t="s">
        <v>520</v>
      </c>
      <c s="30" t="s">
        <v>926</v>
      </c>
      <c s="31" t="s">
        <v>63</v>
      </c>
      <c s="32">
        <v>1</v>
      </c>
      <c s="33">
        <v>0</v>
      </c>
      <c s="34">
        <f>ROUND(ROUND(H71,2)*ROUND(G71,3),2)</f>
      </c>
      <c r="O71">
        <f>(I71*21)/100</f>
      </c>
      <c t="s">
        <v>26</v>
      </c>
    </row>
    <row r="72" spans="1:5" ht="12.75">
      <c r="A72" s="35" t="s">
        <v>53</v>
      </c>
      <c r="E72" s="36" t="s">
        <v>927</v>
      </c>
    </row>
    <row r="73" spans="1:5" ht="12.75">
      <c r="A73" s="37" t="s">
        <v>55</v>
      </c>
      <c r="E73" s="38" t="s">
        <v>56</v>
      </c>
    </row>
    <row r="74" spans="1:5" ht="38.25">
      <c r="A74" t="s">
        <v>57</v>
      </c>
      <c r="E74" s="36" t="s">
        <v>924</v>
      </c>
    </row>
    <row r="75" spans="1:16" ht="12.75">
      <c r="A75" s="24" t="s">
        <v>48</v>
      </c>
      <c s="29" t="s">
        <v>212</v>
      </c>
      <c s="29" t="s">
        <v>928</v>
      </c>
      <c s="24" t="s">
        <v>56</v>
      </c>
      <c s="30" t="s">
        <v>929</v>
      </c>
      <c s="31" t="s">
        <v>416</v>
      </c>
      <c s="32">
        <v>142</v>
      </c>
      <c s="33">
        <v>0</v>
      </c>
      <c s="34">
        <f>ROUND(ROUND(H75,2)*ROUND(G75,3),2)</f>
      </c>
      <c r="O75">
        <f>(I75*21)/100</f>
      </c>
      <c t="s">
        <v>26</v>
      </c>
    </row>
    <row r="76" spans="1:5" ht="12.75">
      <c r="A76" s="35" t="s">
        <v>53</v>
      </c>
      <c r="E76" s="36" t="s">
        <v>877</v>
      </c>
    </row>
    <row r="77" spans="1:5" ht="12.75">
      <c r="A77" s="37" t="s">
        <v>55</v>
      </c>
      <c r="E77" s="38" t="s">
        <v>1250</v>
      </c>
    </row>
    <row r="78" spans="1:5" ht="114.75">
      <c r="A78" t="s">
        <v>57</v>
      </c>
      <c r="E78" s="36" t="s">
        <v>930</v>
      </c>
    </row>
    <row r="79" spans="1:16" ht="25.5">
      <c r="A79" s="24" t="s">
        <v>48</v>
      </c>
      <c s="29" t="s">
        <v>218</v>
      </c>
      <c s="29" t="s">
        <v>931</v>
      </c>
      <c s="24" t="s">
        <v>520</v>
      </c>
      <c s="30" t="s">
        <v>932</v>
      </c>
      <c s="31" t="s">
        <v>63</v>
      </c>
      <c s="32">
        <v>1</v>
      </c>
      <c s="33">
        <v>0</v>
      </c>
      <c s="34">
        <f>ROUND(ROUND(H79,2)*ROUND(G79,3),2)</f>
      </c>
      <c r="O79">
        <f>(I79*21)/100</f>
      </c>
      <c t="s">
        <v>26</v>
      </c>
    </row>
    <row r="80" spans="1:5" ht="38.25">
      <c r="A80" s="35" t="s">
        <v>53</v>
      </c>
      <c r="E80" s="36" t="s">
        <v>1251</v>
      </c>
    </row>
    <row r="81" spans="1:5" ht="12.75">
      <c r="A81" s="37" t="s">
        <v>55</v>
      </c>
      <c r="E81" s="38" t="s">
        <v>56</v>
      </c>
    </row>
    <row r="82" spans="1:5" ht="114.75">
      <c r="A82" t="s">
        <v>57</v>
      </c>
      <c r="E82" s="36" t="s">
        <v>934</v>
      </c>
    </row>
    <row r="83" spans="1:16" ht="12.75">
      <c r="A83" s="24" t="s">
        <v>48</v>
      </c>
      <c s="29" t="s">
        <v>224</v>
      </c>
      <c s="29" t="s">
        <v>935</v>
      </c>
      <c s="24" t="s">
        <v>56</v>
      </c>
      <c s="30" t="s">
        <v>936</v>
      </c>
      <c s="31" t="s">
        <v>101</v>
      </c>
      <c s="32">
        <v>11.7</v>
      </c>
      <c s="33">
        <v>0</v>
      </c>
      <c s="34">
        <f>ROUND(ROUND(H83,2)*ROUND(G83,3),2)</f>
      </c>
      <c r="O83">
        <f>(I83*21)/100</f>
      </c>
      <c t="s">
        <v>26</v>
      </c>
    </row>
    <row r="84" spans="1:5" ht="12.75">
      <c r="A84" s="35" t="s">
        <v>53</v>
      </c>
      <c r="E84" s="36" t="s">
        <v>56</v>
      </c>
    </row>
    <row r="85" spans="1:5" ht="25.5">
      <c r="A85" s="37" t="s">
        <v>55</v>
      </c>
      <c r="E85" s="38" t="s">
        <v>1252</v>
      </c>
    </row>
    <row r="86" spans="1:5" ht="63.75">
      <c r="A86" t="s">
        <v>57</v>
      </c>
      <c r="E86" s="36" t="s">
        <v>938</v>
      </c>
    </row>
    <row r="87" spans="1:16" ht="12.75">
      <c r="A87" s="24" t="s">
        <v>48</v>
      </c>
      <c s="29" t="s">
        <v>230</v>
      </c>
      <c s="29" t="s">
        <v>939</v>
      </c>
      <c s="24" t="s">
        <v>520</v>
      </c>
      <c s="30" t="s">
        <v>940</v>
      </c>
      <c s="31" t="s">
        <v>63</v>
      </c>
      <c s="32">
        <v>1</v>
      </c>
      <c s="33">
        <v>0</v>
      </c>
      <c s="34">
        <f>ROUND(ROUND(H87,2)*ROUND(G87,3),2)</f>
      </c>
      <c r="O87">
        <f>(I87*21)/100</f>
      </c>
      <c t="s">
        <v>26</v>
      </c>
    </row>
    <row r="88" spans="1:5" ht="12.75">
      <c r="A88" s="35" t="s">
        <v>53</v>
      </c>
      <c r="E88" s="36" t="s">
        <v>941</v>
      </c>
    </row>
    <row r="89" spans="1:5" ht="12.75">
      <c r="A89" s="37" t="s">
        <v>55</v>
      </c>
      <c r="E89" s="38" t="s">
        <v>56</v>
      </c>
    </row>
    <row r="90" spans="1:5" ht="38.25">
      <c r="A90" t="s">
        <v>57</v>
      </c>
      <c r="E90" s="36" t="s">
        <v>924</v>
      </c>
    </row>
    <row r="91" spans="1:18" ht="12.75" customHeight="1">
      <c r="A91" s="6" t="s">
        <v>46</v>
      </c>
      <c s="6"/>
      <c s="41" t="s">
        <v>26</v>
      </c>
      <c s="6"/>
      <c s="27" t="s">
        <v>205</v>
      </c>
      <c s="6"/>
      <c s="6"/>
      <c s="6"/>
      <c s="42">
        <f>0+Q91</f>
      </c>
      <c r="O91">
        <f>0+R91</f>
      </c>
      <c r="Q91">
        <f>0+I92</f>
      </c>
      <c>
        <f>0+O92</f>
      </c>
    </row>
    <row r="92" spans="1:16" ht="12.75">
      <c r="A92" s="24" t="s">
        <v>48</v>
      </c>
      <c s="29" t="s">
        <v>236</v>
      </c>
      <c s="29" t="s">
        <v>942</v>
      </c>
      <c s="24" t="s">
        <v>56</v>
      </c>
      <c s="30" t="s">
        <v>943</v>
      </c>
      <c s="31" t="s">
        <v>120</v>
      </c>
      <c s="32">
        <v>40.5</v>
      </c>
      <c s="33">
        <v>0</v>
      </c>
      <c s="34">
        <f>ROUND(ROUND(H92,2)*ROUND(G92,3),2)</f>
      </c>
      <c r="O92">
        <f>(I92*21)/100</f>
      </c>
      <c t="s">
        <v>26</v>
      </c>
    </row>
    <row r="93" spans="1:5" ht="38.25">
      <c r="A93" s="35" t="s">
        <v>53</v>
      </c>
      <c r="E93" s="36" t="s">
        <v>944</v>
      </c>
    </row>
    <row r="94" spans="1:5" ht="76.5">
      <c r="A94" s="37" t="s">
        <v>55</v>
      </c>
      <c r="E94" s="38" t="s">
        <v>1253</v>
      </c>
    </row>
    <row r="95" spans="1:5" ht="191.25">
      <c r="A95" t="s">
        <v>57</v>
      </c>
      <c r="E95" s="36" t="s">
        <v>217</v>
      </c>
    </row>
    <row r="96" spans="1:18" ht="12.75" customHeight="1">
      <c r="A96" s="6" t="s">
        <v>46</v>
      </c>
      <c s="6"/>
      <c s="41" t="s">
        <v>38</v>
      </c>
      <c s="6"/>
      <c s="27" t="s">
        <v>296</v>
      </c>
      <c s="6"/>
      <c s="6"/>
      <c s="6"/>
      <c s="42">
        <f>0+Q96</f>
      </c>
      <c r="O96">
        <f>0+R96</f>
      </c>
      <c r="Q96">
        <f>0+I97</f>
      </c>
      <c>
        <f>0+O97</f>
      </c>
    </row>
    <row r="97" spans="1:16" ht="25.5">
      <c r="A97" s="24" t="s">
        <v>48</v>
      </c>
      <c s="29" t="s">
        <v>242</v>
      </c>
      <c s="29" t="s">
        <v>380</v>
      </c>
      <c s="24" t="s">
        <v>56</v>
      </c>
      <c s="30" t="s">
        <v>381</v>
      </c>
      <c s="31" t="s">
        <v>191</v>
      </c>
      <c s="32">
        <v>26.3</v>
      </c>
      <c s="33">
        <v>0</v>
      </c>
      <c s="34">
        <f>ROUND(ROUND(H97,2)*ROUND(G97,3),2)</f>
      </c>
      <c r="O97">
        <f>(I97*21)/100</f>
      </c>
      <c t="s">
        <v>26</v>
      </c>
    </row>
    <row r="98" spans="1:5" ht="25.5">
      <c r="A98" s="35" t="s">
        <v>53</v>
      </c>
      <c r="E98" s="36" t="s">
        <v>946</v>
      </c>
    </row>
    <row r="99" spans="1:5" ht="76.5">
      <c r="A99" s="37" t="s">
        <v>55</v>
      </c>
      <c r="E99" s="38" t="s">
        <v>1254</v>
      </c>
    </row>
    <row r="100" spans="1:5" ht="178.5">
      <c r="A100" t="s">
        <v>57</v>
      </c>
      <c r="E100" s="36" t="s">
        <v>371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0+O9+O26+O59+O68+O73+O118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948</v>
      </c>
      <c s="39">
        <f>0+I9+I26+I59+I68+I73+I118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948</v>
      </c>
      <c s="6"/>
      <c s="18" t="s">
        <v>949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0+I10+I14+I18+I22</f>
      </c>
      <c>
        <f>0+O10+O14+O18+O22</f>
      </c>
    </row>
    <row r="10" spans="1:16" ht="12.75">
      <c r="A10" s="24" t="s">
        <v>48</v>
      </c>
      <c s="29" t="s">
        <v>32</v>
      </c>
      <c s="29" t="s">
        <v>950</v>
      </c>
      <c s="24" t="s">
        <v>56</v>
      </c>
      <c s="30" t="s">
        <v>93</v>
      </c>
      <c s="31" t="s">
        <v>101</v>
      </c>
      <c s="32">
        <v>54.017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12.75">
      <c r="A11" s="35" t="s">
        <v>53</v>
      </c>
      <c r="E11" s="36" t="s">
        <v>951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97</v>
      </c>
    </row>
    <row r="14" spans="1:16" ht="12.75">
      <c r="A14" s="24" t="s">
        <v>48</v>
      </c>
      <c s="29" t="s">
        <v>26</v>
      </c>
      <c s="29" t="s">
        <v>92</v>
      </c>
      <c s="24" t="s">
        <v>56</v>
      </c>
      <c s="30" t="s">
        <v>93</v>
      </c>
      <c s="31" t="s">
        <v>94</v>
      </c>
      <c s="32">
        <v>0.045</v>
      </c>
      <c s="33">
        <v>0</v>
      </c>
      <c s="34">
        <f>ROUND(ROUND(H14,2)*ROUND(G14,3),2)</f>
      </c>
      <c r="O14">
        <f>(I14*21)/100</f>
      </c>
      <c t="s">
        <v>26</v>
      </c>
    </row>
    <row r="15" spans="1:5" ht="12.75">
      <c r="A15" s="35" t="s">
        <v>53</v>
      </c>
      <c r="E15" s="36" t="s">
        <v>952</v>
      </c>
    </row>
    <row r="16" spans="1:5" ht="12.75">
      <c r="A16" s="37" t="s">
        <v>55</v>
      </c>
      <c r="E16" s="38" t="s">
        <v>1255</v>
      </c>
    </row>
    <row r="17" spans="1:5" ht="51">
      <c r="A17" t="s">
        <v>57</v>
      </c>
      <c r="E17" s="36" t="s">
        <v>97</v>
      </c>
    </row>
    <row r="18" spans="1:16" ht="12.75">
      <c r="A18" s="24" t="s">
        <v>48</v>
      </c>
      <c s="29" t="s">
        <v>25</v>
      </c>
      <c s="29" t="s">
        <v>66</v>
      </c>
      <c s="24" t="s">
        <v>59</v>
      </c>
      <c s="30" t="s">
        <v>67</v>
      </c>
      <c s="31" t="s">
        <v>954</v>
      </c>
      <c s="32">
        <v>0.837</v>
      </c>
      <c s="33">
        <v>0</v>
      </c>
      <c s="34">
        <f>ROUND(ROUND(H18,2)*ROUND(G18,3),2)</f>
      </c>
      <c r="O18">
        <f>(I18*21)/100</f>
      </c>
      <c t="s">
        <v>26</v>
      </c>
    </row>
    <row r="19" spans="1:5" ht="12.75">
      <c r="A19" s="35" t="s">
        <v>53</v>
      </c>
      <c r="E19" s="36" t="s">
        <v>566</v>
      </c>
    </row>
    <row r="20" spans="1:5" ht="12.75">
      <c r="A20" s="37" t="s">
        <v>55</v>
      </c>
      <c r="E20" s="38" t="s">
        <v>1256</v>
      </c>
    </row>
    <row r="21" spans="1:5" ht="51">
      <c r="A21" t="s">
        <v>57</v>
      </c>
      <c r="E21" s="36" t="s">
        <v>58</v>
      </c>
    </row>
    <row r="22" spans="1:16" ht="12.75">
      <c r="A22" s="24" t="s">
        <v>48</v>
      </c>
      <c s="29" t="s">
        <v>36</v>
      </c>
      <c s="29" t="s">
        <v>567</v>
      </c>
      <c s="24" t="s">
        <v>56</v>
      </c>
      <c s="30" t="s">
        <v>568</v>
      </c>
      <c s="31" t="s">
        <v>63</v>
      </c>
      <c s="32">
        <v>1</v>
      </c>
      <c s="33">
        <v>0</v>
      </c>
      <c s="34">
        <f>ROUND(ROUND(H22,2)*ROUND(G22,3),2)</f>
      </c>
      <c r="O22">
        <f>(I22*21)/100</f>
      </c>
      <c t="s">
        <v>26</v>
      </c>
    </row>
    <row r="23" spans="1:5" ht="12.75">
      <c r="A23" s="35" t="s">
        <v>53</v>
      </c>
      <c r="E23" s="36" t="s">
        <v>956</v>
      </c>
    </row>
    <row r="24" spans="1:5" ht="12.75">
      <c r="A24" s="37" t="s">
        <v>55</v>
      </c>
      <c r="E24" s="38" t="s">
        <v>56</v>
      </c>
    </row>
    <row r="25" spans="1:5" ht="51">
      <c r="A25" t="s">
        <v>57</v>
      </c>
      <c r="E25" s="36" t="s">
        <v>58</v>
      </c>
    </row>
    <row r="26" spans="1:18" ht="12.75" customHeight="1">
      <c r="A26" s="6" t="s">
        <v>46</v>
      </c>
      <c s="6"/>
      <c s="41" t="s">
        <v>32</v>
      </c>
      <c s="6"/>
      <c s="27" t="s">
        <v>98</v>
      </c>
      <c s="6"/>
      <c s="6"/>
      <c s="6"/>
      <c s="42">
        <f>0+Q26</f>
      </c>
      <c r="O26">
        <f>0+R26</f>
      </c>
      <c r="Q26">
        <f>0+I27+I31+I35+I39+I43+I47+I51+I55</f>
      </c>
      <c>
        <f>0+O27+O31+O35+O39+O43+O47+O51+O55</f>
      </c>
    </row>
    <row r="27" spans="1:16" ht="12.75">
      <c r="A27" s="24" t="s">
        <v>48</v>
      </c>
      <c s="29" t="s">
        <v>38</v>
      </c>
      <c s="29" t="s">
        <v>569</v>
      </c>
      <c s="24" t="s">
        <v>56</v>
      </c>
      <c s="30" t="s">
        <v>570</v>
      </c>
      <c s="31" t="s">
        <v>52</v>
      </c>
      <c s="32">
        <v>10</v>
      </c>
      <c s="33">
        <v>0</v>
      </c>
      <c s="34">
        <f>ROUND(ROUND(H27,2)*ROUND(G27,3),2)</f>
      </c>
      <c r="O27">
        <f>(I27*21)/100</f>
      </c>
      <c t="s">
        <v>26</v>
      </c>
    </row>
    <row r="28" spans="1:5" ht="12.75">
      <c r="A28" s="35" t="s">
        <v>53</v>
      </c>
      <c r="E28" s="36" t="s">
        <v>957</v>
      </c>
    </row>
    <row r="29" spans="1:5" ht="12.75">
      <c r="A29" s="37" t="s">
        <v>55</v>
      </c>
      <c r="E29" s="38" t="s">
        <v>56</v>
      </c>
    </row>
    <row r="30" spans="1:5" ht="102">
      <c r="A30" t="s">
        <v>57</v>
      </c>
      <c r="E30" s="36" t="s">
        <v>571</v>
      </c>
    </row>
    <row r="31" spans="1:16" ht="12.75">
      <c r="A31" s="24" t="s">
        <v>48</v>
      </c>
      <c s="29" t="s">
        <v>40</v>
      </c>
      <c s="29" t="s">
        <v>572</v>
      </c>
      <c s="24" t="s">
        <v>56</v>
      </c>
      <c s="30" t="s">
        <v>573</v>
      </c>
      <c s="31" t="s">
        <v>120</v>
      </c>
      <c s="32">
        <v>83.74</v>
      </c>
      <c s="33">
        <v>0</v>
      </c>
      <c s="34">
        <f>ROUND(ROUND(H31,2)*ROUND(G31,3),2)</f>
      </c>
      <c r="O31">
        <f>(I31*21)/100</f>
      </c>
      <c t="s">
        <v>26</v>
      </c>
    </row>
    <row r="32" spans="1:5" ht="25.5">
      <c r="A32" s="35" t="s">
        <v>53</v>
      </c>
      <c r="E32" s="36" t="s">
        <v>958</v>
      </c>
    </row>
    <row r="33" spans="1:5" ht="12.75">
      <c r="A33" s="37" t="s">
        <v>55</v>
      </c>
      <c r="E33" s="38" t="s">
        <v>1257</v>
      </c>
    </row>
    <row r="34" spans="1:5" ht="89.25">
      <c r="A34" t="s">
        <v>57</v>
      </c>
      <c r="E34" s="36" t="s">
        <v>574</v>
      </c>
    </row>
    <row r="35" spans="1:16" ht="12.75">
      <c r="A35" s="24" t="s">
        <v>48</v>
      </c>
      <c s="29" t="s">
        <v>75</v>
      </c>
      <c s="29" t="s">
        <v>173</v>
      </c>
      <c s="24" t="s">
        <v>56</v>
      </c>
      <c s="30" t="s">
        <v>174</v>
      </c>
      <c s="31" t="s">
        <v>101</v>
      </c>
      <c s="32">
        <v>46.714</v>
      </c>
      <c s="33">
        <v>0</v>
      </c>
      <c s="34">
        <f>ROUND(ROUND(H35,2)*ROUND(G35,3),2)</f>
      </c>
      <c r="O35">
        <f>(I35*21)/100</f>
      </c>
      <c t="s">
        <v>26</v>
      </c>
    </row>
    <row r="36" spans="1:5" ht="12.75">
      <c r="A36" s="35" t="s">
        <v>53</v>
      </c>
      <c r="E36" s="36" t="s">
        <v>56</v>
      </c>
    </row>
    <row r="37" spans="1:5" ht="127.5">
      <c r="A37" s="37" t="s">
        <v>55</v>
      </c>
      <c r="E37" s="38" t="s">
        <v>1258</v>
      </c>
    </row>
    <row r="38" spans="1:5" ht="344.25">
      <c r="A38" t="s">
        <v>57</v>
      </c>
      <c r="E38" s="36" t="s">
        <v>172</v>
      </c>
    </row>
    <row r="39" spans="1:16" ht="12.75">
      <c r="A39" s="24" t="s">
        <v>48</v>
      </c>
      <c s="29" t="s">
        <v>79</v>
      </c>
      <c s="29" t="s">
        <v>577</v>
      </c>
      <c s="24" t="s">
        <v>56</v>
      </c>
      <c s="30" t="s">
        <v>578</v>
      </c>
      <c s="31" t="s">
        <v>101</v>
      </c>
      <c s="32">
        <v>54.017</v>
      </c>
      <c s="33">
        <v>0</v>
      </c>
      <c s="34">
        <f>ROUND(ROUND(H39,2)*ROUND(G39,3),2)</f>
      </c>
      <c r="O39">
        <f>(I39*21)/100</f>
      </c>
      <c t="s">
        <v>26</v>
      </c>
    </row>
    <row r="40" spans="1:5" ht="12.75">
      <c r="A40" s="35" t="s">
        <v>53</v>
      </c>
      <c r="E40" s="36" t="s">
        <v>56</v>
      </c>
    </row>
    <row r="41" spans="1:5" ht="12.75">
      <c r="A41" s="37" t="s">
        <v>55</v>
      </c>
      <c r="E41" s="38" t="s">
        <v>1259</v>
      </c>
    </row>
    <row r="42" spans="1:5" ht="344.25">
      <c r="A42" t="s">
        <v>57</v>
      </c>
      <c r="E42" s="36" t="s">
        <v>172</v>
      </c>
    </row>
    <row r="43" spans="1:16" ht="12.75">
      <c r="A43" s="24" t="s">
        <v>48</v>
      </c>
      <c s="29" t="s">
        <v>43</v>
      </c>
      <c s="29" t="s">
        <v>176</v>
      </c>
      <c s="24" t="s">
        <v>56</v>
      </c>
      <c s="30" t="s">
        <v>177</v>
      </c>
      <c s="31" t="s">
        <v>101</v>
      </c>
      <c s="32">
        <v>54.017</v>
      </c>
      <c s="33">
        <v>0</v>
      </c>
      <c s="34">
        <f>ROUND(ROUND(H43,2)*ROUND(G43,3),2)</f>
      </c>
      <c r="O43">
        <f>(I43*21)/100</f>
      </c>
      <c t="s">
        <v>26</v>
      </c>
    </row>
    <row r="44" spans="1:5" ht="12.75">
      <c r="A44" s="35" t="s">
        <v>53</v>
      </c>
      <c r="E44" s="36" t="s">
        <v>56</v>
      </c>
    </row>
    <row r="45" spans="1:5" ht="12.75">
      <c r="A45" s="37" t="s">
        <v>55</v>
      </c>
      <c r="E45" s="38" t="s">
        <v>56</v>
      </c>
    </row>
    <row r="46" spans="1:5" ht="216.75">
      <c r="A46" t="s">
        <v>57</v>
      </c>
      <c r="E46" s="36" t="s">
        <v>180</v>
      </c>
    </row>
    <row r="47" spans="1:16" ht="12.75">
      <c r="A47" s="24" t="s">
        <v>48</v>
      </c>
      <c s="29" t="s">
        <v>45</v>
      </c>
      <c s="29" t="s">
        <v>675</v>
      </c>
      <c s="24" t="s">
        <v>56</v>
      </c>
      <c s="30" t="s">
        <v>676</v>
      </c>
      <c s="31" t="s">
        <v>101</v>
      </c>
      <c s="32">
        <v>46.714</v>
      </c>
      <c s="33">
        <v>0</v>
      </c>
      <c s="34">
        <f>ROUND(ROUND(H47,2)*ROUND(G47,3),2)</f>
      </c>
      <c r="O47">
        <f>(I47*21)/100</f>
      </c>
      <c t="s">
        <v>26</v>
      </c>
    </row>
    <row r="48" spans="1:5" ht="38.25">
      <c r="A48" s="35" t="s">
        <v>53</v>
      </c>
      <c r="E48" s="36" t="s">
        <v>962</v>
      </c>
    </row>
    <row r="49" spans="1:5" ht="12.75">
      <c r="A49" s="37" t="s">
        <v>55</v>
      </c>
      <c r="E49" s="38" t="s">
        <v>56</v>
      </c>
    </row>
    <row r="50" spans="1:5" ht="255">
      <c r="A50" t="s">
        <v>57</v>
      </c>
      <c r="E50" s="36" t="s">
        <v>678</v>
      </c>
    </row>
    <row r="51" spans="1:16" ht="12.75">
      <c r="A51" s="24" t="s">
        <v>48</v>
      </c>
      <c s="29" t="s">
        <v>86</v>
      </c>
      <c s="29" t="s">
        <v>582</v>
      </c>
      <c s="24" t="s">
        <v>50</v>
      </c>
      <c s="30" t="s">
        <v>583</v>
      </c>
      <c s="31" t="s">
        <v>101</v>
      </c>
      <c s="32">
        <v>26.976</v>
      </c>
      <c s="33">
        <v>0</v>
      </c>
      <c s="34">
        <f>ROUND(ROUND(H51,2)*ROUND(G51,3),2)</f>
      </c>
      <c r="O51">
        <f>(I51*21)/100</f>
      </c>
      <c t="s">
        <v>26</v>
      </c>
    </row>
    <row r="52" spans="1:5" ht="12.75">
      <c r="A52" s="35" t="s">
        <v>53</v>
      </c>
      <c r="E52" s="36" t="s">
        <v>963</v>
      </c>
    </row>
    <row r="53" spans="1:5" ht="51">
      <c r="A53" s="37" t="s">
        <v>55</v>
      </c>
      <c r="E53" s="38" t="s">
        <v>1260</v>
      </c>
    </row>
    <row r="54" spans="1:5" ht="331.5">
      <c r="A54" t="s">
        <v>57</v>
      </c>
      <c r="E54" s="36" t="s">
        <v>586</v>
      </c>
    </row>
    <row r="55" spans="1:16" ht="12.75">
      <c r="A55" s="24" t="s">
        <v>48</v>
      </c>
      <c s="29" t="s">
        <v>140</v>
      </c>
      <c s="29" t="s">
        <v>582</v>
      </c>
      <c s="24" t="s">
        <v>59</v>
      </c>
      <c s="30" t="s">
        <v>583</v>
      </c>
      <c s="31" t="s">
        <v>101</v>
      </c>
      <c s="32">
        <v>15.737</v>
      </c>
      <c s="33">
        <v>0</v>
      </c>
      <c s="34">
        <f>ROUND(ROUND(H55,2)*ROUND(G55,3),2)</f>
      </c>
      <c r="O55">
        <f>(I55*21)/100</f>
      </c>
      <c t="s">
        <v>26</v>
      </c>
    </row>
    <row r="56" spans="1:5" ht="12.75">
      <c r="A56" s="35" t="s">
        <v>53</v>
      </c>
      <c r="E56" s="36" t="s">
        <v>965</v>
      </c>
    </row>
    <row r="57" spans="1:5" ht="12.75">
      <c r="A57" s="37" t="s">
        <v>55</v>
      </c>
      <c r="E57" s="38" t="s">
        <v>1261</v>
      </c>
    </row>
    <row r="58" spans="1:5" ht="331.5">
      <c r="A58" t="s">
        <v>57</v>
      </c>
      <c r="E58" s="36" t="s">
        <v>586</v>
      </c>
    </row>
    <row r="59" spans="1:18" ht="12.75" customHeight="1">
      <c r="A59" s="6" t="s">
        <v>46</v>
      </c>
      <c s="6"/>
      <c s="41" t="s">
        <v>36</v>
      </c>
      <c s="6"/>
      <c s="27" t="s">
        <v>259</v>
      </c>
      <c s="6"/>
      <c s="6"/>
      <c s="6"/>
      <c s="42">
        <f>0+Q59</f>
      </c>
      <c r="O59">
        <f>0+R59</f>
      </c>
      <c r="Q59">
        <f>0+I60+I64</f>
      </c>
      <c>
        <f>0+O60+O64</f>
      </c>
    </row>
    <row r="60" spans="1:16" ht="12.75">
      <c r="A60" s="24" t="s">
        <v>48</v>
      </c>
      <c s="29" t="s">
        <v>188</v>
      </c>
      <c s="29" t="s">
        <v>967</v>
      </c>
      <c s="24" t="s">
        <v>56</v>
      </c>
      <c s="30" t="s">
        <v>968</v>
      </c>
      <c s="31" t="s">
        <v>101</v>
      </c>
      <c s="32">
        <v>4.371</v>
      </c>
      <c s="33">
        <v>0</v>
      </c>
      <c s="34">
        <f>ROUND(ROUND(H60,2)*ROUND(G60,3),2)</f>
      </c>
      <c r="O60">
        <f>(I60*21)/100</f>
      </c>
      <c t="s">
        <v>26</v>
      </c>
    </row>
    <row r="61" spans="1:5" ht="12.75">
      <c r="A61" s="35" t="s">
        <v>53</v>
      </c>
      <c r="E61" s="36" t="s">
        <v>969</v>
      </c>
    </row>
    <row r="62" spans="1:5" ht="12.75">
      <c r="A62" s="37" t="s">
        <v>55</v>
      </c>
      <c r="E62" s="38" t="s">
        <v>1262</v>
      </c>
    </row>
    <row r="63" spans="1:5" ht="76.5">
      <c r="A63" t="s">
        <v>57</v>
      </c>
      <c r="E63" s="36" t="s">
        <v>223</v>
      </c>
    </row>
    <row r="64" spans="1:16" ht="12.75">
      <c r="A64" s="24" t="s">
        <v>48</v>
      </c>
      <c s="29" t="s">
        <v>194</v>
      </c>
      <c s="29" t="s">
        <v>287</v>
      </c>
      <c s="24" t="s">
        <v>56</v>
      </c>
      <c s="30" t="s">
        <v>288</v>
      </c>
      <c s="31" t="s">
        <v>101</v>
      </c>
      <c s="32">
        <v>4.299</v>
      </c>
      <c s="33">
        <v>0</v>
      </c>
      <c s="34">
        <f>ROUND(ROUND(H64,2)*ROUND(G64,3),2)</f>
      </c>
      <c r="O64">
        <f>(I64*21)/100</f>
      </c>
      <c t="s">
        <v>26</v>
      </c>
    </row>
    <row r="65" spans="1:5" ht="12.75">
      <c r="A65" s="35" t="s">
        <v>53</v>
      </c>
      <c r="E65" s="36" t="s">
        <v>971</v>
      </c>
    </row>
    <row r="66" spans="1:5" ht="12.75">
      <c r="A66" s="37" t="s">
        <v>55</v>
      </c>
      <c r="E66" s="38" t="s">
        <v>1263</v>
      </c>
    </row>
    <row r="67" spans="1:5" ht="76.5">
      <c r="A67" t="s">
        <v>57</v>
      </c>
      <c r="E67" s="36" t="s">
        <v>223</v>
      </c>
    </row>
    <row r="68" spans="1:18" ht="12.75" customHeight="1">
      <c r="A68" s="6" t="s">
        <v>46</v>
      </c>
      <c s="6"/>
      <c s="41" t="s">
        <v>75</v>
      </c>
      <c s="6"/>
      <c s="27" t="s">
        <v>402</v>
      </c>
      <c s="6"/>
      <c s="6"/>
      <c s="6"/>
      <c s="42">
        <f>0+Q68</f>
      </c>
      <c r="O68">
        <f>0+R68</f>
      </c>
      <c r="Q68">
        <f>0+I69</f>
      </c>
      <c>
        <f>0+O69</f>
      </c>
    </row>
    <row r="69" spans="1:16" ht="12.75">
      <c r="A69" s="24" t="s">
        <v>48</v>
      </c>
      <c s="29" t="s">
        <v>200</v>
      </c>
      <c s="29" t="s">
        <v>414</v>
      </c>
      <c s="24" t="s">
        <v>56</v>
      </c>
      <c s="30" t="s">
        <v>415</v>
      </c>
      <c s="31" t="s">
        <v>416</v>
      </c>
      <c s="32">
        <v>1</v>
      </c>
      <c s="33">
        <v>0</v>
      </c>
      <c s="34">
        <f>ROUND(ROUND(H69,2)*ROUND(G69,3),2)</f>
      </c>
      <c r="O69">
        <f>(I69*21)/100</f>
      </c>
      <c t="s">
        <v>26</v>
      </c>
    </row>
    <row r="70" spans="1:5" ht="12.75">
      <c r="A70" s="35" t="s">
        <v>53</v>
      </c>
      <c r="E70" s="36" t="s">
        <v>56</v>
      </c>
    </row>
    <row r="71" spans="1:5" ht="12.75">
      <c r="A71" s="37" t="s">
        <v>55</v>
      </c>
      <c r="E71" s="38" t="s">
        <v>56</v>
      </c>
    </row>
    <row r="72" spans="1:5" ht="191.25">
      <c r="A72" t="s">
        <v>57</v>
      </c>
      <c r="E72" s="36" t="s">
        <v>418</v>
      </c>
    </row>
    <row r="73" spans="1:18" ht="12.75" customHeight="1">
      <c r="A73" s="6" t="s">
        <v>46</v>
      </c>
      <c s="6"/>
      <c s="41" t="s">
        <v>79</v>
      </c>
      <c s="6"/>
      <c s="27" t="s">
        <v>429</v>
      </c>
      <c s="6"/>
      <c s="6"/>
      <c s="6"/>
      <c s="42">
        <f>0+Q73</f>
      </c>
      <c r="O73">
        <f>0+R73</f>
      </c>
      <c r="Q73">
        <f>0+I74+I78+I82+I86+I90+I94+I98+I102+I106+I110+I114</f>
      </c>
      <c>
        <f>0+O74+O78+O82+O86+O90+O94+O98+O102+O106+O110+O114</f>
      </c>
    </row>
    <row r="74" spans="1:16" ht="12.75">
      <c r="A74" s="24" t="s">
        <v>48</v>
      </c>
      <c s="29" t="s">
        <v>206</v>
      </c>
      <c s="29" t="s">
        <v>431</v>
      </c>
      <c s="24" t="s">
        <v>56</v>
      </c>
      <c s="30" t="s">
        <v>432</v>
      </c>
      <c s="31" t="s">
        <v>120</v>
      </c>
      <c s="32">
        <v>35.67</v>
      </c>
      <c s="33">
        <v>0</v>
      </c>
      <c s="34">
        <f>ROUND(ROUND(H74,2)*ROUND(G74,3),2)</f>
      </c>
      <c r="O74">
        <f>(I74*21)/100</f>
      </c>
      <c t="s">
        <v>26</v>
      </c>
    </row>
    <row r="75" spans="1:5" ht="12.75">
      <c r="A75" s="35" t="s">
        <v>53</v>
      </c>
      <c r="E75" s="36" t="s">
        <v>973</v>
      </c>
    </row>
    <row r="76" spans="1:5" ht="12.75">
      <c r="A76" s="37" t="s">
        <v>55</v>
      </c>
      <c r="E76" s="38" t="s">
        <v>1264</v>
      </c>
    </row>
    <row r="77" spans="1:5" ht="255">
      <c r="A77" t="s">
        <v>57</v>
      </c>
      <c r="E77" s="36" t="s">
        <v>435</v>
      </c>
    </row>
    <row r="78" spans="1:16" ht="12.75">
      <c r="A78" s="24" t="s">
        <v>48</v>
      </c>
      <c s="29" t="s">
        <v>212</v>
      </c>
      <c s="29" t="s">
        <v>975</v>
      </c>
      <c s="24" t="s">
        <v>56</v>
      </c>
      <c s="30" t="s">
        <v>976</v>
      </c>
      <c s="31" t="s">
        <v>120</v>
      </c>
      <c s="32">
        <v>48.57</v>
      </c>
      <c s="33">
        <v>0</v>
      </c>
      <c s="34">
        <f>ROUND(ROUND(H78,2)*ROUND(G78,3),2)</f>
      </c>
      <c r="O78">
        <f>(I78*21)/100</f>
      </c>
      <c t="s">
        <v>26</v>
      </c>
    </row>
    <row r="79" spans="1:5" ht="25.5">
      <c r="A79" s="35" t="s">
        <v>53</v>
      </c>
      <c r="E79" s="36" t="s">
        <v>977</v>
      </c>
    </row>
    <row r="80" spans="1:5" ht="12.75">
      <c r="A80" s="37" t="s">
        <v>55</v>
      </c>
      <c r="E80" s="38" t="s">
        <v>1265</v>
      </c>
    </row>
    <row r="81" spans="1:5" ht="255">
      <c r="A81" t="s">
        <v>57</v>
      </c>
      <c r="E81" s="36" t="s">
        <v>979</v>
      </c>
    </row>
    <row r="82" spans="1:16" ht="12.75">
      <c r="A82" s="24" t="s">
        <v>48</v>
      </c>
      <c s="29" t="s">
        <v>218</v>
      </c>
      <c s="29" t="s">
        <v>980</v>
      </c>
      <c s="24" t="s">
        <v>50</v>
      </c>
      <c s="30" t="s">
        <v>981</v>
      </c>
      <c s="31" t="s">
        <v>416</v>
      </c>
      <c s="32">
        <v>4</v>
      </c>
      <c s="33">
        <v>0</v>
      </c>
      <c s="34">
        <f>ROUND(ROUND(H82,2)*ROUND(G82,3),2)</f>
      </c>
      <c r="O82">
        <f>(I82*21)/100</f>
      </c>
      <c t="s">
        <v>26</v>
      </c>
    </row>
    <row r="83" spans="1:5" ht="89.25">
      <c r="A83" s="35" t="s">
        <v>53</v>
      </c>
      <c r="E83" s="36" t="s">
        <v>982</v>
      </c>
    </row>
    <row r="84" spans="1:5" ht="12.75">
      <c r="A84" s="37" t="s">
        <v>55</v>
      </c>
      <c r="E84" s="38" t="s">
        <v>56</v>
      </c>
    </row>
    <row r="85" spans="1:5" ht="114.75">
      <c r="A85" t="s">
        <v>57</v>
      </c>
      <c r="E85" s="36" t="s">
        <v>983</v>
      </c>
    </row>
    <row r="86" spans="1:16" ht="12.75">
      <c r="A86" s="24" t="s">
        <v>48</v>
      </c>
      <c s="29" t="s">
        <v>224</v>
      </c>
      <c s="29" t="s">
        <v>980</v>
      </c>
      <c s="24" t="s">
        <v>59</v>
      </c>
      <c s="30" t="s">
        <v>981</v>
      </c>
      <c s="31" t="s">
        <v>416</v>
      </c>
      <c s="32">
        <v>8</v>
      </c>
      <c s="33">
        <v>0</v>
      </c>
      <c s="34">
        <f>ROUND(ROUND(H86,2)*ROUND(G86,3),2)</f>
      </c>
      <c r="O86">
        <f>(I86*21)/100</f>
      </c>
      <c t="s">
        <v>26</v>
      </c>
    </row>
    <row r="87" spans="1:5" ht="153">
      <c r="A87" s="35" t="s">
        <v>53</v>
      </c>
      <c r="E87" s="36" t="s">
        <v>984</v>
      </c>
    </row>
    <row r="88" spans="1:5" ht="12.75">
      <c r="A88" s="37" t="s">
        <v>55</v>
      </c>
      <c r="E88" s="38" t="s">
        <v>56</v>
      </c>
    </row>
    <row r="89" spans="1:5" ht="114.75">
      <c r="A89" t="s">
        <v>57</v>
      </c>
      <c r="E89" s="36" t="s">
        <v>983</v>
      </c>
    </row>
    <row r="90" spans="1:16" ht="12.75">
      <c r="A90" s="24" t="s">
        <v>48</v>
      </c>
      <c s="29" t="s">
        <v>230</v>
      </c>
      <c s="29" t="s">
        <v>980</v>
      </c>
      <c s="24" t="s">
        <v>84</v>
      </c>
      <c s="30" t="s">
        <v>981</v>
      </c>
      <c s="31" t="s">
        <v>416</v>
      </c>
      <c s="32">
        <v>2</v>
      </c>
      <c s="33">
        <v>0</v>
      </c>
      <c s="34">
        <f>ROUND(ROUND(H90,2)*ROUND(G90,3),2)</f>
      </c>
      <c r="O90">
        <f>(I90*21)/100</f>
      </c>
      <c t="s">
        <v>26</v>
      </c>
    </row>
    <row r="91" spans="1:5" ht="89.25">
      <c r="A91" s="35" t="s">
        <v>53</v>
      </c>
      <c r="E91" s="36" t="s">
        <v>985</v>
      </c>
    </row>
    <row r="92" spans="1:5" ht="12.75">
      <c r="A92" s="37" t="s">
        <v>55</v>
      </c>
      <c r="E92" s="38" t="s">
        <v>56</v>
      </c>
    </row>
    <row r="93" spans="1:5" ht="114.75">
      <c r="A93" t="s">
        <v>57</v>
      </c>
      <c r="E93" s="36" t="s">
        <v>983</v>
      </c>
    </row>
    <row r="94" spans="1:16" ht="12.75">
      <c r="A94" s="24" t="s">
        <v>48</v>
      </c>
      <c s="29" t="s">
        <v>236</v>
      </c>
      <c s="29" t="s">
        <v>443</v>
      </c>
      <c s="24" t="s">
        <v>56</v>
      </c>
      <c s="30" t="s">
        <v>444</v>
      </c>
      <c s="31" t="s">
        <v>416</v>
      </c>
      <c s="32">
        <v>3</v>
      </c>
      <c s="33">
        <v>0</v>
      </c>
      <c s="34">
        <f>ROUND(ROUND(H94,2)*ROUND(G94,3),2)</f>
      </c>
      <c r="O94">
        <f>(I94*21)/100</f>
      </c>
      <c t="s">
        <v>26</v>
      </c>
    </row>
    <row r="95" spans="1:5" ht="25.5">
      <c r="A95" s="35" t="s">
        <v>53</v>
      </c>
      <c r="E95" s="36" t="s">
        <v>986</v>
      </c>
    </row>
    <row r="96" spans="1:5" ht="12.75">
      <c r="A96" s="37" t="s">
        <v>55</v>
      </c>
      <c r="E96" s="38" t="s">
        <v>56</v>
      </c>
    </row>
    <row r="97" spans="1:5" ht="102">
      <c r="A97" t="s">
        <v>57</v>
      </c>
      <c r="E97" s="36" t="s">
        <v>447</v>
      </c>
    </row>
    <row r="98" spans="1:16" ht="12.75">
      <c r="A98" s="24" t="s">
        <v>48</v>
      </c>
      <c s="29" t="s">
        <v>242</v>
      </c>
      <c s="29" t="s">
        <v>626</v>
      </c>
      <c s="24" t="s">
        <v>56</v>
      </c>
      <c s="30" t="s">
        <v>627</v>
      </c>
      <c s="31" t="s">
        <v>120</v>
      </c>
      <c s="32">
        <v>83.74</v>
      </c>
      <c s="33">
        <v>0</v>
      </c>
      <c s="34">
        <f>ROUND(ROUND(H98,2)*ROUND(G98,3),2)</f>
      </c>
      <c r="O98">
        <f>(I98*21)/100</f>
      </c>
      <c t="s">
        <v>26</v>
      </c>
    </row>
    <row r="99" spans="1:5" ht="12.75">
      <c r="A99" s="35" t="s">
        <v>53</v>
      </c>
      <c r="E99" s="36" t="s">
        <v>56</v>
      </c>
    </row>
    <row r="100" spans="1:5" ht="12.75">
      <c r="A100" s="37" t="s">
        <v>55</v>
      </c>
      <c r="E100" s="38" t="s">
        <v>1257</v>
      </c>
    </row>
    <row r="101" spans="1:5" ht="76.5">
      <c r="A101" t="s">
        <v>57</v>
      </c>
      <c r="E101" s="36" t="s">
        <v>630</v>
      </c>
    </row>
    <row r="102" spans="1:16" ht="12.75">
      <c r="A102" s="24" t="s">
        <v>48</v>
      </c>
      <c s="29" t="s">
        <v>248</v>
      </c>
      <c s="29" t="s">
        <v>635</v>
      </c>
      <c s="24" t="s">
        <v>56</v>
      </c>
      <c s="30" t="s">
        <v>636</v>
      </c>
      <c s="31" t="s">
        <v>120</v>
      </c>
      <c s="32">
        <v>35.67</v>
      </c>
      <c s="33">
        <v>0</v>
      </c>
      <c s="34">
        <f>ROUND(ROUND(H102,2)*ROUND(G102,3),2)</f>
      </c>
      <c r="O102">
        <f>(I102*21)/100</f>
      </c>
      <c t="s">
        <v>26</v>
      </c>
    </row>
    <row r="103" spans="1:5" ht="12.75">
      <c r="A103" s="35" t="s">
        <v>53</v>
      </c>
      <c r="E103" s="36" t="s">
        <v>56</v>
      </c>
    </row>
    <row r="104" spans="1:5" ht="12.75">
      <c r="A104" s="37" t="s">
        <v>55</v>
      </c>
      <c r="E104" s="38" t="s">
        <v>1264</v>
      </c>
    </row>
    <row r="105" spans="1:5" ht="102">
      <c r="A105" t="s">
        <v>57</v>
      </c>
      <c r="E105" s="36" t="s">
        <v>634</v>
      </c>
    </row>
    <row r="106" spans="1:16" ht="12.75">
      <c r="A106" s="24" t="s">
        <v>48</v>
      </c>
      <c s="29" t="s">
        <v>253</v>
      </c>
      <c s="29" t="s">
        <v>640</v>
      </c>
      <c s="24" t="s">
        <v>56</v>
      </c>
      <c s="30" t="s">
        <v>641</v>
      </c>
      <c s="31" t="s">
        <v>120</v>
      </c>
      <c s="32">
        <v>83.74</v>
      </c>
      <c s="33">
        <v>0</v>
      </c>
      <c s="34">
        <f>ROUND(ROUND(H106,2)*ROUND(G106,3),2)</f>
      </c>
      <c r="O106">
        <f>(I106*21)/100</f>
      </c>
      <c t="s">
        <v>26</v>
      </c>
    </row>
    <row r="107" spans="1:5" ht="12.75">
      <c r="A107" s="35" t="s">
        <v>53</v>
      </c>
      <c r="E107" s="36" t="s">
        <v>56</v>
      </c>
    </row>
    <row r="108" spans="1:5" ht="12.75">
      <c r="A108" s="37" t="s">
        <v>55</v>
      </c>
      <c r="E108" s="38" t="s">
        <v>1257</v>
      </c>
    </row>
    <row r="109" spans="1:5" ht="76.5">
      <c r="A109" t="s">
        <v>57</v>
      </c>
      <c r="E109" s="36" t="s">
        <v>642</v>
      </c>
    </row>
    <row r="110" spans="1:16" ht="12.75">
      <c r="A110" s="24" t="s">
        <v>48</v>
      </c>
      <c s="29" t="s">
        <v>260</v>
      </c>
      <c s="29" t="s">
        <v>643</v>
      </c>
      <c s="24" t="s">
        <v>50</v>
      </c>
      <c s="30" t="s">
        <v>644</v>
      </c>
      <c s="31" t="s">
        <v>416</v>
      </c>
      <c s="32">
        <v>8</v>
      </c>
      <c s="33">
        <v>0</v>
      </c>
      <c s="34">
        <f>ROUND(ROUND(H110,2)*ROUND(G110,3),2)</f>
      </c>
      <c r="O110">
        <f>(I110*21)/100</f>
      </c>
      <c t="s">
        <v>26</v>
      </c>
    </row>
    <row r="111" spans="1:5" ht="12.75">
      <c r="A111" s="35" t="s">
        <v>53</v>
      </c>
      <c r="E111" s="36" t="s">
        <v>987</v>
      </c>
    </row>
    <row r="112" spans="1:5" ht="12.75">
      <c r="A112" s="37" t="s">
        <v>55</v>
      </c>
      <c r="E112" s="38" t="s">
        <v>1266</v>
      </c>
    </row>
    <row r="113" spans="1:5" ht="63.75">
      <c r="A113" t="s">
        <v>57</v>
      </c>
      <c r="E113" s="36" t="s">
        <v>647</v>
      </c>
    </row>
    <row r="114" spans="1:16" ht="12.75">
      <c r="A114" s="24" t="s">
        <v>48</v>
      </c>
      <c s="29" t="s">
        <v>266</v>
      </c>
      <c s="29" t="s">
        <v>643</v>
      </c>
      <c s="24" t="s">
        <v>59</v>
      </c>
      <c s="30" t="s">
        <v>644</v>
      </c>
      <c s="31" t="s">
        <v>416</v>
      </c>
      <c s="32">
        <v>1</v>
      </c>
      <c s="33">
        <v>0</v>
      </c>
      <c s="34">
        <f>ROUND(ROUND(H114,2)*ROUND(G114,3),2)</f>
      </c>
      <c r="O114">
        <f>(I114*21)/100</f>
      </c>
      <c t="s">
        <v>26</v>
      </c>
    </row>
    <row r="115" spans="1:5" ht="12.75">
      <c r="A115" s="35" t="s">
        <v>53</v>
      </c>
      <c r="E115" s="36" t="s">
        <v>989</v>
      </c>
    </row>
    <row r="116" spans="1:5" ht="12.75">
      <c r="A116" s="37" t="s">
        <v>55</v>
      </c>
      <c r="E116" s="38" t="s">
        <v>56</v>
      </c>
    </row>
    <row r="117" spans="1:5" ht="63.75">
      <c r="A117" t="s">
        <v>57</v>
      </c>
      <c r="E117" s="36" t="s">
        <v>647</v>
      </c>
    </row>
    <row r="118" spans="1:18" ht="12.75" customHeight="1">
      <c r="A118" s="6" t="s">
        <v>46</v>
      </c>
      <c s="6"/>
      <c s="41" t="s">
        <v>43</v>
      </c>
      <c s="6"/>
      <c s="27" t="s">
        <v>131</v>
      </c>
      <c s="6"/>
      <c s="6"/>
      <c s="6"/>
      <c s="42">
        <f>0+Q118</f>
      </c>
      <c r="O118">
        <f>0+R118</f>
      </c>
      <c r="Q118">
        <f>0+I119</f>
      </c>
      <c>
        <f>0+O119</f>
      </c>
    </row>
    <row r="119" spans="1:16" ht="12.75">
      <c r="A119" s="24" t="s">
        <v>48</v>
      </c>
      <c s="29" t="s">
        <v>271</v>
      </c>
      <c s="29" t="s">
        <v>990</v>
      </c>
      <c s="24" t="s">
        <v>56</v>
      </c>
      <c s="30" t="s">
        <v>991</v>
      </c>
      <c s="31" t="s">
        <v>120</v>
      </c>
      <c s="32">
        <v>13.09</v>
      </c>
      <c s="33">
        <v>0</v>
      </c>
      <c s="34">
        <f>ROUND(ROUND(H119,2)*ROUND(G119,3),2)</f>
      </c>
      <c r="O119">
        <f>(I119*21)/100</f>
      </c>
      <c t="s">
        <v>26</v>
      </c>
    </row>
    <row r="120" spans="1:5" ht="12.75">
      <c r="A120" s="35" t="s">
        <v>53</v>
      </c>
      <c r="E120" s="36" t="s">
        <v>56</v>
      </c>
    </row>
    <row r="121" spans="1:5" ht="12.75">
      <c r="A121" s="37" t="s">
        <v>55</v>
      </c>
      <c r="E121" s="38" t="s">
        <v>1267</v>
      </c>
    </row>
    <row r="122" spans="1:5" ht="89.25">
      <c r="A122" t="s">
        <v>57</v>
      </c>
      <c r="E122" s="36" t="s">
        <v>530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993</v>
      </c>
      <c s="39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1075</v>
      </c>
      <c s="1"/>
      <c s="14" t="s">
        <v>1076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993</v>
      </c>
      <c s="6"/>
      <c s="18" t="s">
        <v>994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5" t="s">
        <v>46</v>
      </c>
      <c s="25"/>
      <c s="26" t="s">
        <v>30</v>
      </c>
      <c s="25"/>
      <c s="27" t="s">
        <v>47</v>
      </c>
      <c s="25"/>
      <c s="25"/>
      <c s="25"/>
      <c s="28">
        <f>0+Q9</f>
      </c>
      <c r="O9">
        <f>0+R9</f>
      </c>
      <c r="Q9">
        <f>0+I10</f>
      </c>
      <c>
        <f>0+O10</f>
      </c>
    </row>
    <row r="10" spans="1:16" ht="12.75">
      <c r="A10" s="24" t="s">
        <v>48</v>
      </c>
      <c s="29" t="s">
        <v>32</v>
      </c>
      <c s="29" t="s">
        <v>995</v>
      </c>
      <c s="24" t="s">
        <v>56</v>
      </c>
      <c s="30" t="s">
        <v>996</v>
      </c>
      <c s="31" t="s">
        <v>63</v>
      </c>
      <c s="32">
        <v>1</v>
      </c>
      <c s="33">
        <v>0</v>
      </c>
      <c s="34">
        <f>ROUND(ROUND(H10,2)*ROUND(G10,3),2)</f>
      </c>
      <c r="O10">
        <f>(I10*21)/100</f>
      </c>
      <c t="s">
        <v>26</v>
      </c>
    </row>
    <row r="11" spans="1:5" ht="38.25">
      <c r="A11" s="35" t="s">
        <v>53</v>
      </c>
      <c r="E11" s="36" t="s">
        <v>997</v>
      </c>
    </row>
    <row r="12" spans="1:5" ht="12.75">
      <c r="A12" s="37" t="s">
        <v>55</v>
      </c>
      <c r="E12" s="38" t="s">
        <v>56</v>
      </c>
    </row>
    <row r="13" spans="1:5" ht="51">
      <c r="A13" t="s">
        <v>57</v>
      </c>
      <c r="E13" s="36" t="s">
        <v>998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