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28680" yWindow="65416" windowWidth="29040" windowHeight="15720" activeTab="1"/>
  </bookViews>
  <sheets>
    <sheet name="Rekapitulace stavby" sheetId="1" r:id="rId1"/>
    <sheet name="698-2023 - ZÁZEMÍ PRO ŘID..." sheetId="2" r:id="rId2"/>
    <sheet name="Seznam figur" sheetId="3" r:id="rId3"/>
  </sheets>
  <definedNames>
    <definedName name="_xlnm._FilterDatabase" localSheetId="1" hidden="1">'698-2023 - ZÁZEMÍ PRO ŘID...'!$C$126:$K$242</definedName>
    <definedName name="_xlnm.Print_Area" localSheetId="1">'698-2023 - ZÁZEMÍ PRO ŘID...'!$C$4:$J$76,'698-2023 - ZÁZEMÍ PRO ŘID...'!$C$82:$J$110,'698-2023 - ZÁZEMÍ PRO ŘID...'!$C$116:$J$242</definedName>
    <definedName name="_xlnm.Print_Area" localSheetId="0">'Rekapitulace stavby'!$D$4:$AO$76,'Rekapitulace stavby'!$C$82:$AQ$96</definedName>
    <definedName name="_xlnm.Print_Area" localSheetId="2">'Seznam figur'!$C$4:$G$61</definedName>
    <definedName name="_xlnm.Print_Titles" localSheetId="0">'Rekapitulace stavby'!$92:$92</definedName>
    <definedName name="_xlnm.Print_Titles" localSheetId="1">'698-2023 - ZÁZEMÍ PRO ŘID...'!$126:$126</definedName>
    <definedName name="_xlnm.Print_Titles" localSheetId="2">'Seznam figur'!$9:$9</definedName>
  </definedNames>
  <calcPr calcId="191029"/>
  <extLst/>
</workbook>
</file>

<file path=xl/sharedStrings.xml><?xml version="1.0" encoding="utf-8"?>
<sst xmlns="http://schemas.openxmlformats.org/spreadsheetml/2006/main" count="1705" uniqueCount="412">
  <si>
    <t>Export Komplet</t>
  </si>
  <si>
    <t/>
  </si>
  <si>
    <t>2.0</t>
  </si>
  <si>
    <t>False</t>
  </si>
  <si>
    <t>{ebb65fb8-1ab5-48b4-8e31-7fdb54b25ef9}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</si>
  <si>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</si>
  <si>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</si>
  <si>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</si>
  <si>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</si>
  <si>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</si>
  <si>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</si>
  <si>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0,001</t>
  </si>
  <si>
    <t>Kód:</t>
  </si>
  <si>
    <t>698/2023</t>
  </si>
  <si>
    <t>Stavba:</t>
  </si>
  <si>
    <t>ZÁZEMÍ PRO ŘIDIČE MHD – CHROCHVICE</t>
  </si>
  <si>
    <t>KSO:</t>
  </si>
  <si>
    <t>CC-CZ:</t>
  </si>
  <si>
    <t>Místo:</t>
  </si>
  <si>
    <t>p.p.č. 634 a 635</t>
  </si>
  <si>
    <t>Datum:</t>
  </si>
  <si>
    <t>14. 2. 2024</t>
  </si>
  <si>
    <t>Zadavatel:</t>
  </si>
  <si>
    <t>IČ:</t>
  </si>
  <si>
    <t>Statutární město Děčín</t>
  </si>
  <si>
    <t>DIČ:</t>
  </si>
  <si>
    <t>Zhotovitel:</t>
  </si>
  <si>
    <t xml:space="preserve"> </t>
  </si>
  <si>
    <t>Projektant:</t>
  </si>
  <si>
    <t xml:space="preserve">NORDARCH s.r.o. </t>
  </si>
  <si>
    <t>True</t>
  </si>
  <si>
    <t>Zpracovatel:</t>
  </si>
  <si>
    <t>Ing. Jan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</si>
  <si>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</si>
  <si>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</si>
  <si>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</si>
  <si>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</si>
  <si>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</si>
  <si>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</si>
  <si>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</si>
  <si>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</si>
  <si>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</si>
  <si>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</si>
  <si>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</si>
  <si>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</si>
  <si>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</si>
  <si>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</si>
  <si>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</si>
  <si>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</si>
  <si>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</si>
  <si>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</si>
  <si>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</si>
  <si>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</si>
  <si>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</si>
  <si>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</si>
  <si>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</si>
  <si>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</si>
  <si>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</si>
  <si>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</si>
  <si>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</si>
  <si>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</si>
  <si>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</si>
  <si>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</si>
  <si>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</si>
  <si>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</si>
  <si>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</si>
  <si>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</si>
  <si>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</si>
  <si>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</si>
  <si>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</si>
  <si>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</si>
  <si>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</si>
  <si>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</si>
  <si>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</si>
  <si>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</si>
  <si>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</si>
  <si>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</si>
  <si>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</si>
  <si>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</si>
  <si>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</si>
  <si>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</si>
  <si>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bourzakl</t>
  </si>
  <si>
    <t>7</t>
  </si>
  <si>
    <t>2</t>
  </si>
  <si>
    <t>LV</t>
  </si>
  <si>
    <t>5</t>
  </si>
  <si>
    <t>KRYCÍ LIST SOUPISU PRACÍ</t>
  </si>
  <si>
    <t>odvoz</t>
  </si>
  <si>
    <t>8,888</t>
  </si>
  <si>
    <t>odvozbet</t>
  </si>
  <si>
    <t>rýhy</t>
  </si>
  <si>
    <t>6,638</t>
  </si>
  <si>
    <t>zásyp</t>
  </si>
  <si>
    <t>1,5</t>
  </si>
  <si>
    <t>odkop</t>
  </si>
  <si>
    <t>3,75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</si>
  <si>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</si>
  <si>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</si>
  <si>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</si>
  <si>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</si>
  <si>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</si>
  <si>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</si>
  <si>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</si>
  <si>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</si>
  <si>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</si>
  <si>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</si>
  <si>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</si>
  <si>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</si>
  <si>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</si>
  <si>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</si>
  <si>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</si>
  <si>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</si>
  <si>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</si>
  <si>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</si>
  <si>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</si>
  <si>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</si>
  <si>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</si>
  <si>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</si>
  <si>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</si>
  <si>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</si>
  <si>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</si>
  <si>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</si>
  <si>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</si>
  <si>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</si>
  <si>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</si>
  <si>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</si>
  <si>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</si>
  <si>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</si>
  <si>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</si>
  <si>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</si>
  <si>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</si>
  <si>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</si>
  <si>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</si>
  <si>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</si>
  <si>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</si>
  <si>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ze zámkových dlaždic komunikací pro pěší strojně pl do 50 m2</t>
  </si>
  <si>
    <t>m2</t>
  </si>
  <si>
    <t>4</t>
  </si>
  <si>
    <t>230696981</t>
  </si>
  <si>
    <t>VV</t>
  </si>
  <si>
    <t>"odstranění chodníku v místě nové buňky" 10</t>
  </si>
  <si>
    <t>113201112</t>
  </si>
  <si>
    <t>Vytrhání obrub silničních ležatých</t>
  </si>
  <si>
    <t>m</t>
  </si>
  <si>
    <t>-964622550</t>
  </si>
  <si>
    <t>"přerovnání stávajících obrub - pro další použití" 4</t>
  </si>
  <si>
    <t>3</t>
  </si>
  <si>
    <t>113204111</t>
  </si>
  <si>
    <t>Vytrhání obrub záhonových</t>
  </si>
  <si>
    <t>601731567</t>
  </si>
  <si>
    <t>"odstranění chodníku v místě nové buňky" 7</t>
  </si>
  <si>
    <t>122251101</t>
  </si>
  <si>
    <t>Odkopávky a prokopávky nezapažené v hornině třídy těžitelnosti I skupiny 3 objem do 20 m3 strojně</t>
  </si>
  <si>
    <t>m3</t>
  </si>
  <si>
    <t>1268901978</t>
  </si>
  <si>
    <t>"pro zpevněnou plochu" 15*0,25</t>
  </si>
  <si>
    <t>132251101</t>
  </si>
  <si>
    <t>Hloubení rýh nezapažených š do 800 mm v hornině třídy těžitelnosti I skupiny 3 objem do 20 m3 strojně</t>
  </si>
  <si>
    <t>-728513481</t>
  </si>
  <si>
    <t>"rýhy pro základové pasy" (6,055*2+1,635*3)*0,4*(0,3+0,308)</t>
  </si>
  <si>
    <t>"vodovodní přípojka" LV*1*0,5</t>
  </si>
  <si>
    <t>Součet</t>
  </si>
  <si>
    <t>6</t>
  </si>
  <si>
    <t>139951121</t>
  </si>
  <si>
    <t>Bourání kcí v hloubených vykopávkách ze zdiva z betonu prostého strojně</t>
  </si>
  <si>
    <t>844490953</t>
  </si>
  <si>
    <t>"vybourání stávajících základů - odhad" 7</t>
  </si>
  <si>
    <t>162751113</t>
  </si>
  <si>
    <t>Vodorovné přemístění přes 5 000 do 6000 m výkopku/sypaniny z horniny třídy těžitelnosti I skupiny 1 až 3</t>
  </si>
  <si>
    <t>909426665</t>
  </si>
  <si>
    <t>rýhy+odkop-zásyp</t>
  </si>
  <si>
    <t>8</t>
  </si>
  <si>
    <t>162751153</t>
  </si>
  <si>
    <t>Vodorovné přemístění přes 5 000 do 6000 m výkopku/sypaniny z horniny třídy těžitelnosti III skupiny 6 a 7</t>
  </si>
  <si>
    <t>-85990312</t>
  </si>
  <si>
    <t>"odvoz vybouraných základů" bourzakl</t>
  </si>
  <si>
    <t>9</t>
  </si>
  <si>
    <t>171201221</t>
  </si>
  <si>
    <t>Poplatek za uložení na skládce (skládkovné) zeminy a kamení kód odpadu 17 05 04</t>
  </si>
  <si>
    <t>t</t>
  </si>
  <si>
    <t>-351155700</t>
  </si>
  <si>
    <t>odvoz*1,85</t>
  </si>
  <si>
    <t>10</t>
  </si>
  <si>
    <t>171251201</t>
  </si>
  <si>
    <t>Uložení sypaniny na skládky nebo meziskládky</t>
  </si>
  <si>
    <t>1914321538</t>
  </si>
  <si>
    <t>odvozbet+odvoz</t>
  </si>
  <si>
    <t>11</t>
  </si>
  <si>
    <t>174151101</t>
  </si>
  <si>
    <t>Zásyp jam, šachet rýh nebo kolem objektů sypaninou se zhutněním</t>
  </si>
  <si>
    <t>-301273838</t>
  </si>
  <si>
    <t>"vodovodní přípojka" LV*0,5*(1-0,1-0,3)</t>
  </si>
  <si>
    <t>Mezisoučet</t>
  </si>
  <si>
    <t>"zásyp vybouraných základů" bourzakl</t>
  </si>
  <si>
    <t>M</t>
  </si>
  <si>
    <t>58331200</t>
  </si>
  <si>
    <t>štěrkopísek netříděný</t>
  </si>
  <si>
    <t>1456208380</t>
  </si>
  <si>
    <t>7*2 'Přepočtené koeficientem množství</t>
  </si>
  <si>
    <t>13</t>
  </si>
  <si>
    <t>175151101</t>
  </si>
  <si>
    <t>Obsypání potrubí strojně sypaninou bez prohození, uloženou do 3 m</t>
  </si>
  <si>
    <t>1230914110</t>
  </si>
  <si>
    <t>"vodovodní přípojka" LV*0,5*0,3-3,14*0,016*0,016*LV</t>
  </si>
  <si>
    <t>14</t>
  </si>
  <si>
    <t>58337310</t>
  </si>
  <si>
    <t>štěrkopísek frakce 0/4</t>
  </si>
  <si>
    <t>-1509267717</t>
  </si>
  <si>
    <t>0,746*2 'Přepočtené koeficientem množství</t>
  </si>
  <si>
    <t>15</t>
  </si>
  <si>
    <t>181351003</t>
  </si>
  <si>
    <t>Rozprostření ornice tl vrstvy do 200 mm pl do 100 m2 v rovině nebo ve svahu do 1:5 strojně</t>
  </si>
  <si>
    <t>1076042591</t>
  </si>
  <si>
    <t>16</t>
  </si>
  <si>
    <t>10364101</t>
  </si>
  <si>
    <t>zemina pro terénní úpravy - ornice</t>
  </si>
  <si>
    <t>-1971722268</t>
  </si>
  <si>
    <t>20*0,15*1,85</t>
  </si>
  <si>
    <t>17</t>
  </si>
  <si>
    <t>181411131</t>
  </si>
  <si>
    <t>Založení parkového trávníku výsevem pl do 1000 m2 v rovině a ve svahu do 1:5</t>
  </si>
  <si>
    <t>1105993872</t>
  </si>
  <si>
    <t>18</t>
  </si>
  <si>
    <t>00572410</t>
  </si>
  <si>
    <t>osivo směs travní parková</t>
  </si>
  <si>
    <t>kg</t>
  </si>
  <si>
    <t>1754537323</t>
  </si>
  <si>
    <t>20*0,02 'Přepočtené koeficientem množství</t>
  </si>
  <si>
    <t>19</t>
  </si>
  <si>
    <t>181951112</t>
  </si>
  <si>
    <t>Úprava pláně v hornině třídy těžitelnosti I skupiny 1 až 3 se zhutněním strojně</t>
  </si>
  <si>
    <t>-1828984050</t>
  </si>
  <si>
    <t>"zpevněná plocha" 15</t>
  </si>
  <si>
    <t>Zakládání</t>
  </si>
  <si>
    <t>20</t>
  </si>
  <si>
    <t>213311141</t>
  </si>
  <si>
    <t>Polštáře zhutněné pod základy ze štěrkopísku tříděného</t>
  </si>
  <si>
    <t>1503843630</t>
  </si>
  <si>
    <t>"podsyp pod základové pasy" (6,055*2+1,635*3)*0,4*0,3</t>
  </si>
  <si>
    <t>274313711</t>
  </si>
  <si>
    <t>Základové pásy z betonu tř. C 20/25</t>
  </si>
  <si>
    <t>1731711806</t>
  </si>
  <si>
    <t>"základové pasy" (6,055*2+1,635*3)*0,4*0,4</t>
  </si>
  <si>
    <t>22</t>
  </si>
  <si>
    <t>274351121</t>
  </si>
  <si>
    <t>Zřízení bednění základových pasů rovného</t>
  </si>
  <si>
    <t>1443418484</t>
  </si>
  <si>
    <t>"základové pasy" (6,055*2+1,635*3)*0,092*2</t>
  </si>
  <si>
    <t>23</t>
  </si>
  <si>
    <t>274351122</t>
  </si>
  <si>
    <t>Odstranění bednění základových pasů rovného</t>
  </si>
  <si>
    <t>-1368920886</t>
  </si>
  <si>
    <t>Svislé a kompletní konstrukce</t>
  </si>
  <si>
    <t>24</t>
  </si>
  <si>
    <t>338171113</t>
  </si>
  <si>
    <t>Osazování sloupků a vzpěr plotových ocelových v do 2 m se zabetonováním</t>
  </si>
  <si>
    <t>kus</t>
  </si>
  <si>
    <t>-918876910</t>
  </si>
  <si>
    <t>25</t>
  </si>
  <si>
    <t>55342252</t>
  </si>
  <si>
    <t>sloupek plotový průběžný Pz a komaxitový 2000/38x1,5mm</t>
  </si>
  <si>
    <t>-1438948444</t>
  </si>
  <si>
    <t>26</t>
  </si>
  <si>
    <t>348171146</t>
  </si>
  <si>
    <t>Montáž panelového svařovaného oplocení v přes 1,5 do 2,0 m</t>
  </si>
  <si>
    <t>393424436</t>
  </si>
  <si>
    <t>27</t>
  </si>
  <si>
    <t>55342412</t>
  </si>
  <si>
    <t>plotový panel svařovaný v 1,5-2,0m š do 2,5m průměru drátu 5mm oka 55x200mm s horizontálním prolisem povrchová úprava PZ komaxit</t>
  </si>
  <si>
    <t>214982650</t>
  </si>
  <si>
    <t>10*0,4 'Přepočtené koeficientem množství</t>
  </si>
  <si>
    <t>Vodorovné konstrukce</t>
  </si>
  <si>
    <t>28</t>
  </si>
  <si>
    <t>451572111</t>
  </si>
  <si>
    <t>Lože pod potrubí otevřený výkop z kameniva drobného těženého</t>
  </si>
  <si>
    <t>-1444175046</t>
  </si>
  <si>
    <t>"vodovodní přípojka" LV*0,5*0,1</t>
  </si>
  <si>
    <t>Komunikace pozemní</t>
  </si>
  <si>
    <t>29</t>
  </si>
  <si>
    <t>564851011</t>
  </si>
  <si>
    <t>Podklad ze štěrkodrtě ŠD plochy do 100 m2 tl 150 mm</t>
  </si>
  <si>
    <t>433731061</t>
  </si>
  <si>
    <t>30</t>
  </si>
  <si>
    <t>596211210</t>
  </si>
  <si>
    <t>Kladení zámkové dlažby komunikací pro pěší ručně tl 80 mm skupiny A pl do 50 m2</t>
  </si>
  <si>
    <t>177682102</t>
  </si>
  <si>
    <t>31</t>
  </si>
  <si>
    <t>59245020</t>
  </si>
  <si>
    <t>dlažba skladebná betonová 200x100mm tl 80mm přírodní</t>
  </si>
  <si>
    <t>-1717156438</t>
  </si>
  <si>
    <t>15*1,03 'Přepočtené koeficientem množství</t>
  </si>
  <si>
    <t>Trubní vedení</t>
  </si>
  <si>
    <t>32</t>
  </si>
  <si>
    <t>871161141</t>
  </si>
  <si>
    <t>Montáž potrubí z PE100 RC SDR 11 otevřený výkop svařovaných na tupo d 32 x 3,0 mm</t>
  </si>
  <si>
    <t>-230073136</t>
  </si>
  <si>
    <t>"vodovodní přípojka" 5</t>
  </si>
  <si>
    <t>33</t>
  </si>
  <si>
    <t>28613110</t>
  </si>
  <si>
    <t>potrubí vodovodní jednovrstvé PE100 RC PN 16 SDR11 32x3,0mm</t>
  </si>
  <si>
    <t>841972292</t>
  </si>
  <si>
    <t>5*1,015 'Přepočtené koeficientem množství</t>
  </si>
  <si>
    <t>34</t>
  </si>
  <si>
    <t>892233122</t>
  </si>
  <si>
    <t>Proplach a dezinfekce vodovodního potrubí DN od 40 do 70</t>
  </si>
  <si>
    <t>-1624590162</t>
  </si>
  <si>
    <t>"vodovodní přípojka" LV</t>
  </si>
  <si>
    <t>35</t>
  </si>
  <si>
    <t>892241111</t>
  </si>
  <si>
    <t>Tlaková zkouška vodou potrubí DN do 80</t>
  </si>
  <si>
    <t>-1356386720</t>
  </si>
  <si>
    <t>36</t>
  </si>
  <si>
    <t>899721111</t>
  </si>
  <si>
    <t>Signalizační vodič DN do 150 mm na potrubí</t>
  </si>
  <si>
    <t>-559239636</t>
  </si>
  <si>
    <t>37</t>
  </si>
  <si>
    <t>899722111</t>
  </si>
  <si>
    <t>Krytí potrubí z plastů výstražnou fólií z PVC do 20 cm</t>
  </si>
  <si>
    <t>-1947651736</t>
  </si>
  <si>
    <t>Ostatní konstrukce a práce, bourání</t>
  </si>
  <si>
    <t>38</t>
  </si>
  <si>
    <t>916131113</t>
  </si>
  <si>
    <t>Osazení silničního obrubníku betonového ležatého s boční opěrou do lože z betonu prostého</t>
  </si>
  <si>
    <t>108615558</t>
  </si>
  <si>
    <t>"přerovnání stávajících obrub" 4</t>
  </si>
  <si>
    <t>39</t>
  </si>
  <si>
    <t>916231213</t>
  </si>
  <si>
    <t>Osazení chodníkového obrubníku betonového stojatého s boční opěrou do lože z betonu prostého</t>
  </si>
  <si>
    <t>422778155</t>
  </si>
  <si>
    <t>"kolem zpevněné plochy" 1,8+8</t>
  </si>
  <si>
    <t>40</t>
  </si>
  <si>
    <t>59217016</t>
  </si>
  <si>
    <t>obrubník betonový chodníkový 1000x80x250mm</t>
  </si>
  <si>
    <t>708878658</t>
  </si>
  <si>
    <t>9,8*1,02 'Přepočtené koeficientem množství</t>
  </si>
  <si>
    <t>41</t>
  </si>
  <si>
    <t>966003810</t>
  </si>
  <si>
    <t>Rozebrání oplocení s příčníky a dřevěnými sloupky z prken a latí</t>
  </si>
  <si>
    <t>781574462</t>
  </si>
  <si>
    <t>42</t>
  </si>
  <si>
    <t>966071822</t>
  </si>
  <si>
    <t>Rozebrání oplocení z drátěného pletiva se čtvercovými oky v přes 1,6 do 2,0 m</t>
  </si>
  <si>
    <t>1403484730</t>
  </si>
  <si>
    <t>43</t>
  </si>
  <si>
    <t>979024443</t>
  </si>
  <si>
    <t>Očištění vybouraných obrubníků a krajníků silničních</t>
  </si>
  <si>
    <t>2104313706</t>
  </si>
  <si>
    <t>44</t>
  </si>
  <si>
    <t>981011312</t>
  </si>
  <si>
    <t>Demolice budov zděných na MVC podíl konstrukcí přes 10 do 15 % postupným rozebíráním</t>
  </si>
  <si>
    <t>1326813347</t>
  </si>
  <si>
    <t>"demolice stávajícího zázemí" 69</t>
  </si>
  <si>
    <t>997</t>
  </si>
  <si>
    <t>Přesun sutě</t>
  </si>
  <si>
    <t>45</t>
  </si>
  <si>
    <t>997013501</t>
  </si>
  <si>
    <t>Odvoz suti a vybouraných hmot na skládku nebo meziskládku do 1 km se složením</t>
  </si>
  <si>
    <t>-1571457142</t>
  </si>
  <si>
    <t>46</t>
  </si>
  <si>
    <t>997013509</t>
  </si>
  <si>
    <t>Příplatek k odvozu suti a vybouraných hmot na skládku ZKD 1 km přes 1 km</t>
  </si>
  <si>
    <t>-439296393</t>
  </si>
  <si>
    <t>20,805*12 'Přepočtené koeficientem množství</t>
  </si>
  <si>
    <t>47</t>
  </si>
  <si>
    <t>997013601</t>
  </si>
  <si>
    <t>Poplatek za uložení na skládce (skládkovné) stavebního odpadu betonového kód odpadu 17 01 01</t>
  </si>
  <si>
    <t>-605862342</t>
  </si>
  <si>
    <t>"vybouraný beton - základy" odvozbet*2,2</t>
  </si>
  <si>
    <t>"vybouraný kryt chodníku a obruby" 2,6+0,28</t>
  </si>
  <si>
    <t>48</t>
  </si>
  <si>
    <t>997013631</t>
  </si>
  <si>
    <t>Poplatek za uložení na skládce (skládkovné) stavebního odpadu směsného kód odpadu 17 09 04</t>
  </si>
  <si>
    <t>1941266012</t>
  </si>
  <si>
    <t>998</t>
  </si>
  <si>
    <t>Přesun hmot</t>
  </si>
  <si>
    <t>49</t>
  </si>
  <si>
    <t>998011001</t>
  </si>
  <si>
    <t>Přesun hmot pro budovy zděné v do 6 m</t>
  </si>
  <si>
    <t>2103131897</t>
  </si>
  <si>
    <t>PSV</t>
  </si>
  <si>
    <t>Práce a dodávky PSV</t>
  </si>
  <si>
    <t>741</t>
  </si>
  <si>
    <t>Elektroinstalace - silnoproud</t>
  </si>
  <si>
    <t>50</t>
  </si>
  <si>
    <t>74112R991</t>
  </si>
  <si>
    <t>Přípojka NN (CYKY 5Jx10 a CYKY 2Ox1,5) včetně zemních prací - výkopu a zásypu - napojení na pilířek a objekt</t>
  </si>
  <si>
    <t>soubor</t>
  </si>
  <si>
    <t>-1179292277</t>
  </si>
  <si>
    <t>51</t>
  </si>
  <si>
    <t>74112R992</t>
  </si>
  <si>
    <t>Elektropilíř - včetně betonového základu a vystrojení</t>
  </si>
  <si>
    <t>-2105018603</t>
  </si>
  <si>
    <t>VRN</t>
  </si>
  <si>
    <t>Vedlejší rozpočtové náklady</t>
  </si>
  <si>
    <t>VRN3</t>
  </si>
  <si>
    <t>Zařízení staveniště</t>
  </si>
  <si>
    <t>52</t>
  </si>
  <si>
    <t>030001000</t>
  </si>
  <si>
    <t>Kč</t>
  </si>
  <si>
    <t>1024</t>
  </si>
  <si>
    <t>-1559431225</t>
  </si>
  <si>
    <t>VRN7</t>
  </si>
  <si>
    <t>Provozní vlivy</t>
  </si>
  <si>
    <t>53</t>
  </si>
  <si>
    <t>070001000</t>
  </si>
  <si>
    <t>5030073</t>
  </si>
  <si>
    <t>"provoz MHD" 1</t>
  </si>
  <si>
    <t>SEZNAM FIGUR</t>
  </si>
  <si>
    <t>Výměra</t>
  </si>
  <si>
    <t>Použití figury:</t>
  </si>
  <si>
    <t>LSK</t>
  </si>
  <si>
    <t>"přípojka splaškové kanalizace" 14,4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</si>
</sst>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vertical="center"/>
      <protection locked="0"/>
    </xf>
    <xf numFmtId="4" fontId="21" fillId="0" borderId="21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4" fontId="34" fillId="0" borderId="21" xfId="0" applyNumberFormat="1" applyFont="1" applyBorder="1" applyAlignment="1" applyProtection="1">
      <alignment vertical="center"/>
      <protection locked="0"/>
    </xf>
    <xf numFmtId="0" fontId="35" fillId="0" borderId="21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/>
    </xf>
    <xf numFmtId="167" fontId="36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21" fillId="3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4" fontId="23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right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4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0" fontId="21" fillId="3" borderId="0" xfId="0" applyFont="1" applyFill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1" fillId="3" borderId="14" xfId="0" applyFont="1" applyFill="1" applyBorder="1" applyAlignment="1" applyProtection="1">
      <alignment horizontal="center" vertical="center" wrapText="1"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" fontId="23" fillId="0" borderId="0" xfId="0" applyNumberFormat="1" applyFont="1" applyProtection="1">
      <protection locked="0"/>
    </xf>
    <xf numFmtId="0" fontId="0" fillId="0" borderId="16" xfId="0" applyBorder="1" applyAlignment="1" applyProtection="1">
      <alignment vertical="center"/>
      <protection locked="0"/>
    </xf>
    <xf numFmtId="166" fontId="31" fillId="0" borderId="10" xfId="0" applyNumberFormat="1" applyFont="1" applyBorder="1" applyProtection="1">
      <protection locked="0"/>
    </xf>
    <xf numFmtId="166" fontId="31" fillId="0" borderId="11" xfId="0" applyNumberFormat="1" applyFont="1" applyBorder="1" applyProtection="1">
      <protection locked="0"/>
    </xf>
    <xf numFmtId="4" fontId="32" fillId="0" borderId="0" xfId="0" applyNumberFormat="1" applyFont="1" applyAlignment="1" applyProtection="1">
      <alignment vertical="center"/>
      <protection locked="0"/>
    </xf>
    <xf numFmtId="0" fontId="9" fillId="0" borderId="3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4" fontId="7" fillId="0" borderId="0" xfId="0" applyNumberFormat="1" applyFont="1" applyProtection="1">
      <protection locked="0"/>
    </xf>
    <xf numFmtId="0" fontId="9" fillId="0" borderId="17" xfId="0" applyFont="1" applyBorder="1" applyProtection="1">
      <protection locked="0"/>
    </xf>
    <xf numFmtId="166" fontId="9" fillId="0" borderId="0" xfId="0" applyNumberFormat="1" applyFont="1" applyProtection="1">
      <protection locked="0"/>
    </xf>
    <xf numFmtId="166" fontId="9" fillId="0" borderId="12" xfId="0" applyNumberFormat="1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4" fontId="8" fillId="0" borderId="0" xfId="0" applyNumberFormat="1" applyFont="1" applyProtection="1">
      <protection locked="0"/>
    </xf>
    <xf numFmtId="0" fontId="22" fillId="0" borderId="17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166" fontId="22" fillId="0" borderId="0" xfId="0" applyNumberFormat="1" applyFont="1" applyAlignment="1" applyProtection="1">
      <alignment vertical="center"/>
      <protection locked="0"/>
    </xf>
    <xf numFmtId="166" fontId="22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35" fillId="0" borderId="3" xfId="0" applyFont="1" applyBorder="1" applyAlignment="1" applyProtection="1">
      <alignment vertical="center"/>
      <protection locked="0"/>
    </xf>
    <xf numFmtId="0" fontId="34" fillId="0" borderId="17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2" xfId="0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1" fillId="3" borderId="13" xfId="0" applyFont="1" applyFill="1" applyBorder="1" applyAlignment="1" applyProtection="1">
      <alignment horizontal="center" vertical="center" wrapText="1"/>
      <protection/>
    </xf>
    <xf numFmtId="0" fontId="21" fillId="3" borderId="1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1" fillId="0" borderId="21" xfId="0" applyFont="1" applyBorder="1" applyAlignment="1" applyProtection="1">
      <alignment horizontal="center" vertical="center"/>
      <protection/>
    </xf>
    <xf numFmtId="49" fontId="21" fillId="0" borderId="21" xfId="0" applyNumberFormat="1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167" fontId="21" fillId="0" borderId="21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34" fillId="0" borderId="21" xfId="0" applyFont="1" applyBorder="1" applyAlignment="1" applyProtection="1">
      <alignment horizontal="center" vertical="center"/>
      <protection/>
    </xf>
    <xf numFmtId="49" fontId="34" fillId="0" borderId="21" xfId="0" applyNumberFormat="1" applyFont="1" applyBorder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horizontal="center" vertical="center" wrapText="1"/>
      <protection/>
    </xf>
    <xf numFmtId="167" fontId="3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ht="36.95" customHeight="1">
      <c r="AR2" s="85" t="s">
        <v>5</v>
      </c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S2" s="9" t="s">
        <v>6</v>
      </c>
      <c r="BT2" s="9" t="s">
        <v>7</v>
      </c>
    </row>
    <row r="3" spans="2:72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2:71" ht="24.95" customHeight="1">
      <c r="B4" s="12"/>
      <c r="D4" s="13" t="s">
        <v>9</v>
      </c>
      <c r="AR4" s="12"/>
      <c r="AS4" s="14" t="s">
        <v>10</v>
      </c>
      <c r="BS4" s="9" t="s">
        <v>11</v>
      </c>
    </row>
    <row r="5" spans="2:71" ht="12" customHeight="1">
      <c r="B5" s="12"/>
      <c r="D5" s="15" t="s">
        <v>12</v>
      </c>
      <c r="K5" s="113" t="s">
        <v>13</v>
      </c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R5" s="12"/>
      <c r="BS5" s="9" t="s">
        <v>6</v>
      </c>
    </row>
    <row r="6" spans="2:71" ht="36.95" customHeight="1">
      <c r="B6" s="12"/>
      <c r="D6" s="17" t="s">
        <v>14</v>
      </c>
      <c r="K6" s="114" t="s">
        <v>15</v>
      </c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R6" s="12"/>
      <c r="BS6" s="9" t="s">
        <v>6</v>
      </c>
    </row>
    <row r="7" spans="2:71" ht="12" customHeight="1">
      <c r="B7" s="12"/>
      <c r="D7" s="18" t="s">
        <v>16</v>
      </c>
      <c r="K7" s="16" t="s">
        <v>1</v>
      </c>
      <c r="AK7" s="18" t="s">
        <v>17</v>
      </c>
      <c r="AN7" s="16" t="s">
        <v>1</v>
      </c>
      <c r="AR7" s="12"/>
      <c r="BS7" s="9" t="s">
        <v>6</v>
      </c>
    </row>
    <row r="8" spans="2:71" ht="12" customHeight="1">
      <c r="B8" s="12"/>
      <c r="D8" s="18" t="s">
        <v>18</v>
      </c>
      <c r="K8" s="16" t="s">
        <v>19</v>
      </c>
      <c r="AK8" s="18" t="s">
        <v>20</v>
      </c>
      <c r="AN8" s="16" t="s">
        <v>21</v>
      </c>
      <c r="AR8" s="12"/>
      <c r="BS8" s="9" t="s">
        <v>6</v>
      </c>
    </row>
    <row r="9" spans="2:71" ht="14.45" customHeight="1">
      <c r="B9" s="12"/>
      <c r="AR9" s="12"/>
      <c r="BS9" s="9" t="s">
        <v>6</v>
      </c>
    </row>
    <row r="10" spans="2:71" ht="12" customHeight="1">
      <c r="B10" s="12"/>
      <c r="D10" s="18" t="s">
        <v>22</v>
      </c>
      <c r="AK10" s="18" t="s">
        <v>23</v>
      </c>
      <c r="AN10" s="16" t="s">
        <v>1</v>
      </c>
      <c r="AR10" s="12"/>
      <c r="BS10" s="9" t="s">
        <v>6</v>
      </c>
    </row>
    <row r="11" spans="2:71" ht="18.4" customHeight="1">
      <c r="B11" s="12"/>
      <c r="E11" s="16" t="s">
        <v>24</v>
      </c>
      <c r="AK11" s="18" t="s">
        <v>25</v>
      </c>
      <c r="AN11" s="16" t="s">
        <v>1</v>
      </c>
      <c r="AR11" s="12"/>
      <c r="BS11" s="9" t="s">
        <v>6</v>
      </c>
    </row>
    <row r="12" spans="2:71" ht="6.95" customHeight="1">
      <c r="B12" s="12"/>
      <c r="AR12" s="12"/>
      <c r="BS12" s="9" t="s">
        <v>6</v>
      </c>
    </row>
    <row r="13" spans="2:71" ht="12" customHeight="1">
      <c r="B13" s="12"/>
      <c r="D13" s="18" t="s">
        <v>26</v>
      </c>
      <c r="AK13" s="18" t="s">
        <v>23</v>
      </c>
      <c r="AN13" s="16" t="s">
        <v>1</v>
      </c>
      <c r="AR13" s="12"/>
      <c r="BS13" s="9" t="s">
        <v>6</v>
      </c>
    </row>
    <row r="14" spans="2:71" ht="12.75">
      <c r="B14" s="12"/>
      <c r="E14" s="16" t="s">
        <v>27</v>
      </c>
      <c r="AK14" s="18" t="s">
        <v>25</v>
      </c>
      <c r="AN14" s="16" t="s">
        <v>1</v>
      </c>
      <c r="AR14" s="12"/>
      <c r="BS14" s="9" t="s">
        <v>6</v>
      </c>
    </row>
    <row r="15" spans="2:71" ht="6.95" customHeight="1">
      <c r="B15" s="12"/>
      <c r="AR15" s="12"/>
      <c r="BS15" s="9" t="s">
        <v>3</v>
      </c>
    </row>
    <row r="16" spans="2:71" ht="12" customHeight="1">
      <c r="B16" s="12"/>
      <c r="D16" s="18" t="s">
        <v>28</v>
      </c>
      <c r="AK16" s="18" t="s">
        <v>23</v>
      </c>
      <c r="AN16" s="16" t="s">
        <v>1</v>
      </c>
      <c r="AR16" s="12"/>
      <c r="BS16" s="9" t="s">
        <v>3</v>
      </c>
    </row>
    <row r="17" spans="2:71" ht="18.4" customHeight="1">
      <c r="B17" s="12"/>
      <c r="E17" s="16" t="s">
        <v>29</v>
      </c>
      <c r="AK17" s="18" t="s">
        <v>25</v>
      </c>
      <c r="AN17" s="16" t="s">
        <v>1</v>
      </c>
      <c r="AR17" s="12"/>
      <c r="BS17" s="9" t="s">
        <v>30</v>
      </c>
    </row>
    <row r="18" spans="2:71" ht="6.95" customHeight="1">
      <c r="B18" s="12"/>
      <c r="AR18" s="12"/>
      <c r="BS18" s="9" t="s">
        <v>6</v>
      </c>
    </row>
    <row r="19" spans="2:71" ht="12" customHeight="1">
      <c r="B19" s="12"/>
      <c r="D19" s="18" t="s">
        <v>31</v>
      </c>
      <c r="AK19" s="18" t="s">
        <v>23</v>
      </c>
      <c r="AN19" s="16" t="s">
        <v>1</v>
      </c>
      <c r="AR19" s="12"/>
      <c r="BS19" s="9" t="s">
        <v>6</v>
      </c>
    </row>
    <row r="20" spans="2:71" ht="18.4" customHeight="1">
      <c r="B20" s="12"/>
      <c r="E20" s="16" t="s">
        <v>32</v>
      </c>
      <c r="AK20" s="18" t="s">
        <v>25</v>
      </c>
      <c r="AN20" s="16" t="s">
        <v>1</v>
      </c>
      <c r="AR20" s="12"/>
      <c r="BS20" s="9" t="s">
        <v>30</v>
      </c>
    </row>
    <row r="21" spans="2:44" ht="6.95" customHeight="1">
      <c r="B21" s="12"/>
      <c r="AR21" s="12"/>
    </row>
    <row r="22" spans="2:44" ht="12" customHeight="1">
      <c r="B22" s="12"/>
      <c r="D22" s="18" t="s">
        <v>33</v>
      </c>
      <c r="AR22" s="12"/>
    </row>
    <row r="23" spans="2:44" ht="16.5" customHeight="1">
      <c r="B23" s="12"/>
      <c r="E23" s="115" t="s">
        <v>1</v>
      </c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R23" s="12"/>
    </row>
    <row r="24" spans="2:44" ht="6.95" customHeight="1">
      <c r="B24" s="12"/>
      <c r="AR24" s="12"/>
    </row>
    <row r="25" spans="2:44" ht="6.95" customHeight="1">
      <c r="B25" s="1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2"/>
    </row>
    <row r="26" spans="2:44" s="1" customFormat="1" ht="25.9" customHeight="1">
      <c r="B26" s="20"/>
      <c r="D26" s="21" t="s">
        <v>34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16">
        <f>ROUND(AG94,2)</f>
        <v>0</v>
      </c>
      <c r="AL26" s="117"/>
      <c r="AM26" s="117"/>
      <c r="AN26" s="117"/>
      <c r="AO26" s="117"/>
      <c r="AR26" s="20"/>
    </row>
    <row r="27" spans="2:44" s="1" customFormat="1" ht="6.95" customHeight="1">
      <c r="B27" s="20"/>
      <c r="AR27" s="20"/>
    </row>
    <row r="28" spans="2:44" s="1" customFormat="1" ht="12.75">
      <c r="B28" s="20"/>
      <c r="L28" s="118" t="s">
        <v>35</v>
      </c>
      <c r="M28" s="118"/>
      <c r="N28" s="118"/>
      <c r="O28" s="118"/>
      <c r="P28" s="118"/>
      <c r="W28" s="118" t="s">
        <v>36</v>
      </c>
      <c r="X28" s="118"/>
      <c r="Y28" s="118"/>
      <c r="Z28" s="118"/>
      <c r="AA28" s="118"/>
      <c r="AB28" s="118"/>
      <c r="AC28" s="118"/>
      <c r="AD28" s="118"/>
      <c r="AE28" s="118"/>
      <c r="AK28" s="118" t="s">
        <v>37</v>
      </c>
      <c r="AL28" s="118"/>
      <c r="AM28" s="118"/>
      <c r="AN28" s="118"/>
      <c r="AO28" s="118"/>
      <c r="AR28" s="20"/>
    </row>
    <row r="29" spans="2:44" s="2" customFormat="1" ht="14.45" customHeight="1">
      <c r="B29" s="23"/>
      <c r="D29" s="18" t="s">
        <v>38</v>
      </c>
      <c r="F29" s="18" t="s">
        <v>39</v>
      </c>
      <c r="L29" s="103">
        <v>0.21</v>
      </c>
      <c r="M29" s="102"/>
      <c r="N29" s="102"/>
      <c r="O29" s="102"/>
      <c r="P29" s="102"/>
      <c r="W29" s="101">
        <f>ROUND(AZ94,2)</f>
        <v>0</v>
      </c>
      <c r="X29" s="102"/>
      <c r="Y29" s="102"/>
      <c r="Z29" s="102"/>
      <c r="AA29" s="102"/>
      <c r="AB29" s="102"/>
      <c r="AC29" s="102"/>
      <c r="AD29" s="102"/>
      <c r="AE29" s="102"/>
      <c r="AK29" s="101">
        <f>ROUND(AV94,2)</f>
        <v>0</v>
      </c>
      <c r="AL29" s="102"/>
      <c r="AM29" s="102"/>
      <c r="AN29" s="102"/>
      <c r="AO29" s="102"/>
      <c r="AR29" s="23"/>
    </row>
    <row r="30" spans="2:44" s="2" customFormat="1" ht="14.45" customHeight="1">
      <c r="B30" s="23"/>
      <c r="F30" s="18" t="s">
        <v>40</v>
      </c>
      <c r="L30" s="103">
        <v>0.12</v>
      </c>
      <c r="M30" s="102"/>
      <c r="N30" s="102"/>
      <c r="O30" s="102"/>
      <c r="P30" s="102"/>
      <c r="W30" s="101">
        <f>ROUND(BA94,2)</f>
        <v>0</v>
      </c>
      <c r="X30" s="102"/>
      <c r="Y30" s="102"/>
      <c r="Z30" s="102"/>
      <c r="AA30" s="102"/>
      <c r="AB30" s="102"/>
      <c r="AC30" s="102"/>
      <c r="AD30" s="102"/>
      <c r="AE30" s="102"/>
      <c r="AK30" s="101">
        <f>ROUND(AW94,2)</f>
        <v>0</v>
      </c>
      <c r="AL30" s="102"/>
      <c r="AM30" s="102"/>
      <c r="AN30" s="102"/>
      <c r="AO30" s="102"/>
      <c r="AR30" s="23"/>
    </row>
    <row r="31" spans="2:44" s="2" customFormat="1" ht="14.45" customHeight="1" hidden="1">
      <c r="B31" s="23"/>
      <c r="F31" s="18" t="s">
        <v>41</v>
      </c>
      <c r="L31" s="103">
        <v>0.21</v>
      </c>
      <c r="M31" s="102"/>
      <c r="N31" s="102"/>
      <c r="O31" s="102"/>
      <c r="P31" s="102"/>
      <c r="W31" s="101">
        <f>ROUND(BB94,2)</f>
        <v>0</v>
      </c>
      <c r="X31" s="102"/>
      <c r="Y31" s="102"/>
      <c r="Z31" s="102"/>
      <c r="AA31" s="102"/>
      <c r="AB31" s="102"/>
      <c r="AC31" s="102"/>
      <c r="AD31" s="102"/>
      <c r="AE31" s="102"/>
      <c r="AK31" s="101">
        <v>0</v>
      </c>
      <c r="AL31" s="102"/>
      <c r="AM31" s="102"/>
      <c r="AN31" s="102"/>
      <c r="AO31" s="102"/>
      <c r="AR31" s="23"/>
    </row>
    <row r="32" spans="2:44" s="2" customFormat="1" ht="14.45" customHeight="1" hidden="1">
      <c r="B32" s="23"/>
      <c r="F32" s="18" t="s">
        <v>42</v>
      </c>
      <c r="L32" s="103">
        <v>0.12</v>
      </c>
      <c r="M32" s="102"/>
      <c r="N32" s="102"/>
      <c r="O32" s="102"/>
      <c r="P32" s="102"/>
      <c r="W32" s="101">
        <f>ROUND(BC94,2)</f>
        <v>0</v>
      </c>
      <c r="X32" s="102"/>
      <c r="Y32" s="102"/>
      <c r="Z32" s="102"/>
      <c r="AA32" s="102"/>
      <c r="AB32" s="102"/>
      <c r="AC32" s="102"/>
      <c r="AD32" s="102"/>
      <c r="AE32" s="102"/>
      <c r="AK32" s="101">
        <v>0</v>
      </c>
      <c r="AL32" s="102"/>
      <c r="AM32" s="102"/>
      <c r="AN32" s="102"/>
      <c r="AO32" s="102"/>
      <c r="AR32" s="23"/>
    </row>
    <row r="33" spans="2:44" s="2" customFormat="1" ht="14.45" customHeight="1" hidden="1">
      <c r="B33" s="23"/>
      <c r="F33" s="18" t="s">
        <v>43</v>
      </c>
      <c r="L33" s="103">
        <v>0</v>
      </c>
      <c r="M33" s="102"/>
      <c r="N33" s="102"/>
      <c r="O33" s="102"/>
      <c r="P33" s="102"/>
      <c r="W33" s="101">
        <f>ROUND(BD94,2)</f>
        <v>0</v>
      </c>
      <c r="X33" s="102"/>
      <c r="Y33" s="102"/>
      <c r="Z33" s="102"/>
      <c r="AA33" s="102"/>
      <c r="AB33" s="102"/>
      <c r="AC33" s="102"/>
      <c r="AD33" s="102"/>
      <c r="AE33" s="102"/>
      <c r="AK33" s="101">
        <v>0</v>
      </c>
      <c r="AL33" s="102"/>
      <c r="AM33" s="102"/>
      <c r="AN33" s="102"/>
      <c r="AO33" s="102"/>
      <c r="AR33" s="23"/>
    </row>
    <row r="34" spans="2:44" s="1" customFormat="1" ht="6.95" customHeight="1">
      <c r="B34" s="20"/>
      <c r="AR34" s="20"/>
    </row>
    <row r="35" spans="2:44" s="1" customFormat="1" ht="25.9" customHeight="1">
      <c r="B35" s="20"/>
      <c r="C35" s="24"/>
      <c r="D35" s="25" t="s">
        <v>44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 t="s">
        <v>45</v>
      </c>
      <c r="U35" s="26"/>
      <c r="V35" s="26"/>
      <c r="W35" s="26"/>
      <c r="X35" s="104" t="s">
        <v>46</v>
      </c>
      <c r="Y35" s="105"/>
      <c r="Z35" s="105"/>
      <c r="AA35" s="105"/>
      <c r="AB35" s="105"/>
      <c r="AC35" s="26"/>
      <c r="AD35" s="26"/>
      <c r="AE35" s="26"/>
      <c r="AF35" s="26"/>
      <c r="AG35" s="26"/>
      <c r="AH35" s="26"/>
      <c r="AI35" s="26"/>
      <c r="AJ35" s="26"/>
      <c r="AK35" s="106">
        <f>SUM(AK26:AK33)</f>
        <v>0</v>
      </c>
      <c r="AL35" s="105"/>
      <c r="AM35" s="105"/>
      <c r="AN35" s="105"/>
      <c r="AO35" s="107"/>
      <c r="AP35" s="24"/>
      <c r="AQ35" s="24"/>
      <c r="AR35" s="20"/>
    </row>
    <row r="36" spans="2:44" s="1" customFormat="1" ht="6.95" customHeight="1">
      <c r="B36" s="20"/>
      <c r="AR36" s="20"/>
    </row>
    <row r="37" spans="2:44" s="1" customFormat="1" ht="14.45" customHeight="1">
      <c r="B37" s="20"/>
      <c r="AR37" s="20"/>
    </row>
    <row r="38" spans="2:44" ht="14.45" customHeight="1">
      <c r="B38" s="12"/>
      <c r="AR38" s="12"/>
    </row>
    <row r="39" spans="2:44" ht="14.45" customHeight="1">
      <c r="B39" s="12"/>
      <c r="AR39" s="12"/>
    </row>
    <row r="40" spans="2:44" ht="14.45" customHeight="1">
      <c r="B40" s="12"/>
      <c r="AR40" s="12"/>
    </row>
    <row r="41" spans="2:44" ht="14.45" customHeight="1">
      <c r="B41" s="12"/>
      <c r="AR41" s="12"/>
    </row>
    <row r="42" spans="2:44" ht="14.45" customHeight="1">
      <c r="B42" s="12"/>
      <c r="AR42" s="12"/>
    </row>
    <row r="43" spans="2:44" ht="14.45" customHeight="1">
      <c r="B43" s="12"/>
      <c r="AR43" s="12"/>
    </row>
    <row r="44" spans="2:44" ht="14.45" customHeight="1">
      <c r="B44" s="12"/>
      <c r="AR44" s="12"/>
    </row>
    <row r="45" spans="2:44" ht="14.45" customHeight="1">
      <c r="B45" s="12"/>
      <c r="AR45" s="12"/>
    </row>
    <row r="46" spans="2:44" ht="14.45" customHeight="1">
      <c r="B46" s="12"/>
      <c r="AR46" s="12"/>
    </row>
    <row r="47" spans="2:44" ht="14.45" customHeight="1">
      <c r="B47" s="12"/>
      <c r="AR47" s="12"/>
    </row>
    <row r="48" spans="2:44" ht="14.45" customHeight="1">
      <c r="B48" s="12"/>
      <c r="AR48" s="12"/>
    </row>
    <row r="49" spans="2:44" s="1" customFormat="1" ht="14.45" customHeight="1">
      <c r="B49" s="20"/>
      <c r="D49" s="28" t="s">
        <v>47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8" t="s">
        <v>48</v>
      </c>
      <c r="AI49" s="29"/>
      <c r="AJ49" s="29"/>
      <c r="AK49" s="29"/>
      <c r="AL49" s="29"/>
      <c r="AM49" s="29"/>
      <c r="AN49" s="29"/>
      <c r="AO49" s="29"/>
      <c r="AR49" s="20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2:44" s="1" customFormat="1" ht="12.75">
      <c r="B60" s="20"/>
      <c r="D60" s="30" t="s">
        <v>49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0" t="s">
        <v>50</v>
      </c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30" t="s">
        <v>49</v>
      </c>
      <c r="AI60" s="22"/>
      <c r="AJ60" s="22"/>
      <c r="AK60" s="22"/>
      <c r="AL60" s="22"/>
      <c r="AM60" s="30" t="s">
        <v>50</v>
      </c>
      <c r="AN60" s="22"/>
      <c r="AO60" s="22"/>
      <c r="AR60" s="20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2:44" s="1" customFormat="1" ht="12.75">
      <c r="B64" s="20"/>
      <c r="D64" s="28" t="s">
        <v>51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8" t="s">
        <v>52</v>
      </c>
      <c r="AI64" s="29"/>
      <c r="AJ64" s="29"/>
      <c r="AK64" s="29"/>
      <c r="AL64" s="29"/>
      <c r="AM64" s="29"/>
      <c r="AN64" s="29"/>
      <c r="AO64" s="29"/>
      <c r="AR64" s="20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2:44" s="1" customFormat="1" ht="12.75">
      <c r="B75" s="20"/>
      <c r="D75" s="30" t="s">
        <v>49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0" t="s">
        <v>50</v>
      </c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30" t="s">
        <v>49</v>
      </c>
      <c r="AI75" s="22"/>
      <c r="AJ75" s="22"/>
      <c r="AK75" s="22"/>
      <c r="AL75" s="22"/>
      <c r="AM75" s="30" t="s">
        <v>50</v>
      </c>
      <c r="AN75" s="22"/>
      <c r="AO75" s="22"/>
      <c r="AR75" s="20"/>
    </row>
    <row r="76" spans="2:44" s="1" customFormat="1" ht="12">
      <c r="B76" s="20"/>
      <c r="AR76" s="20"/>
    </row>
    <row r="77" spans="2:44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20"/>
    </row>
    <row r="81" spans="2:44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20"/>
    </row>
    <row r="82" spans="2:44" s="1" customFormat="1" ht="24.95" customHeight="1">
      <c r="B82" s="20"/>
      <c r="C82" s="13" t="s">
        <v>53</v>
      </c>
      <c r="AR82" s="20"/>
    </row>
    <row r="83" spans="2:44" s="1" customFormat="1" ht="6.95" customHeight="1">
      <c r="B83" s="20"/>
      <c r="AR83" s="20"/>
    </row>
    <row r="84" spans="2:44" s="3" customFormat="1" ht="12" customHeight="1">
      <c r="B84" s="35"/>
      <c r="C84" s="18" t="s">
        <v>12</v>
      </c>
      <c r="L84" s="3" t="str">
        <f>K5</f>
        <v>698/2023</v>
      </c>
      <c r="AR84" s="35"/>
    </row>
    <row r="85" spans="2:44" s="4" customFormat="1" ht="36.95" customHeight="1">
      <c r="B85" s="36"/>
      <c r="C85" s="37" t="s">
        <v>14</v>
      </c>
      <c r="L85" s="92" t="str">
        <f>K6</f>
        <v>ZÁZEMÍ PRO ŘIDIČE MHD – CHROCHVICE</v>
      </c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R85" s="36"/>
    </row>
    <row r="86" spans="2:44" s="1" customFormat="1" ht="6.95" customHeight="1">
      <c r="B86" s="20"/>
      <c r="AR86" s="20"/>
    </row>
    <row r="87" spans="2:44" s="1" customFormat="1" ht="12" customHeight="1">
      <c r="B87" s="20"/>
      <c r="C87" s="18" t="s">
        <v>18</v>
      </c>
      <c r="L87" s="38" t="str">
        <f>IF(K8="","",K8)</f>
        <v>p.p.č. 634 a 635</v>
      </c>
      <c r="AI87" s="18" t="s">
        <v>20</v>
      </c>
      <c r="AM87" s="94" t="str">
        <f>IF(AN8="","",AN8)</f>
        <v>14. 2. 2024</v>
      </c>
      <c r="AN87" s="94"/>
      <c r="AR87" s="20"/>
    </row>
    <row r="88" spans="2:44" s="1" customFormat="1" ht="6.95" customHeight="1">
      <c r="B88" s="20"/>
      <c r="AR88" s="20"/>
    </row>
    <row r="89" spans="2:56" s="1" customFormat="1" ht="15.2" customHeight="1">
      <c r="B89" s="20"/>
      <c r="C89" s="18" t="s">
        <v>22</v>
      </c>
      <c r="L89" s="3" t="str">
        <f>IF(E11="","",E11)</f>
        <v>Statutární město Děčín</v>
      </c>
      <c r="AI89" s="18" t="s">
        <v>28</v>
      </c>
      <c r="AM89" s="95" t="str">
        <f>IF(E17="","",E17)</f>
        <v xml:space="preserve">NORDARCH s.r.o. </v>
      </c>
      <c r="AN89" s="96"/>
      <c r="AO89" s="96"/>
      <c r="AP89" s="96"/>
      <c r="AR89" s="20"/>
      <c r="AS89" s="97" t="s">
        <v>54</v>
      </c>
      <c r="AT89" s="98"/>
      <c r="AU89" s="40"/>
      <c r="AV89" s="40"/>
      <c r="AW89" s="40"/>
      <c r="AX89" s="40"/>
      <c r="AY89" s="40"/>
      <c r="AZ89" s="40"/>
      <c r="BA89" s="40"/>
      <c r="BB89" s="40"/>
      <c r="BC89" s="40"/>
      <c r="BD89" s="41"/>
    </row>
    <row r="90" spans="2:56" s="1" customFormat="1" ht="15.2" customHeight="1">
      <c r="B90" s="20"/>
      <c r="C90" s="18" t="s">
        <v>26</v>
      </c>
      <c r="L90" s="3" t="str">
        <f>IF(E14="","",E14)</f>
        <v xml:space="preserve"> </v>
      </c>
      <c r="AI90" s="18" t="s">
        <v>31</v>
      </c>
      <c r="AM90" s="95" t="str">
        <f>IF(E20="","",E20)</f>
        <v>Ing. Jan Duben</v>
      </c>
      <c r="AN90" s="96"/>
      <c r="AO90" s="96"/>
      <c r="AP90" s="96"/>
      <c r="AR90" s="20"/>
      <c r="AS90" s="99"/>
      <c r="AT90" s="100"/>
      <c r="BD90" s="42"/>
    </row>
    <row r="91" spans="2:56" s="1" customFormat="1" ht="10.9" customHeight="1">
      <c r="B91" s="20"/>
      <c r="AR91" s="20"/>
      <c r="AS91" s="99"/>
      <c r="AT91" s="100"/>
      <c r="BD91" s="42"/>
    </row>
    <row r="92" spans="2:56" s="1" customFormat="1" ht="29.25" customHeight="1">
      <c r="B92" s="20"/>
      <c r="C92" s="87" t="s">
        <v>55</v>
      </c>
      <c r="D92" s="88"/>
      <c r="E92" s="88"/>
      <c r="F92" s="88"/>
      <c r="G92" s="88"/>
      <c r="H92" s="43"/>
      <c r="I92" s="89" t="s">
        <v>56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0" t="s">
        <v>57</v>
      </c>
      <c r="AH92" s="88"/>
      <c r="AI92" s="88"/>
      <c r="AJ92" s="88"/>
      <c r="AK92" s="88"/>
      <c r="AL92" s="88"/>
      <c r="AM92" s="88"/>
      <c r="AN92" s="89" t="s">
        <v>58</v>
      </c>
      <c r="AO92" s="88"/>
      <c r="AP92" s="91"/>
      <c r="AQ92" s="44" t="s">
        <v>59</v>
      </c>
      <c r="AR92" s="20"/>
      <c r="AS92" s="45" t="s">
        <v>60</v>
      </c>
      <c r="AT92" s="46" t="s">
        <v>61</v>
      </c>
      <c r="AU92" s="46" t="s">
        <v>62</v>
      </c>
      <c r="AV92" s="46" t="s">
        <v>63</v>
      </c>
      <c r="AW92" s="46" t="s">
        <v>64</v>
      </c>
      <c r="AX92" s="46" t="s">
        <v>65</v>
      </c>
      <c r="AY92" s="46" t="s">
        <v>66</v>
      </c>
      <c r="AZ92" s="46" t="s">
        <v>67</v>
      </c>
      <c r="BA92" s="46" t="s">
        <v>68</v>
      </c>
      <c r="BB92" s="46" t="s">
        <v>69</v>
      </c>
      <c r="BC92" s="46" t="s">
        <v>70</v>
      </c>
      <c r="BD92" s="47" t="s">
        <v>71</v>
      </c>
    </row>
    <row r="93" spans="2:56" s="1" customFormat="1" ht="10.9" customHeight="1">
      <c r="B93" s="20"/>
      <c r="AR93" s="20"/>
      <c r="AS93" s="48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1"/>
    </row>
    <row r="94" spans="2:90" s="5" customFormat="1" ht="32.45" customHeight="1">
      <c r="B94" s="49"/>
      <c r="C94" s="50" t="s">
        <v>72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111">
        <f>ROUND(AG95,2)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52" t="s">
        <v>1</v>
      </c>
      <c r="AR94" s="49"/>
      <c r="AS94" s="53">
        <f>ROUND(AS95,2)</f>
        <v>0</v>
      </c>
      <c r="AT94" s="54">
        <f>ROUND(SUM(AV94:AW94),2)</f>
        <v>0</v>
      </c>
      <c r="AU94" s="55">
        <f>ROUND(AU95,5)</f>
        <v>152.69301</v>
      </c>
      <c r="AV94" s="54">
        <f>ROUND(AZ94*L29,2)</f>
        <v>0</v>
      </c>
      <c r="AW94" s="54">
        <f>ROUND(BA94*L30,2)</f>
        <v>0</v>
      </c>
      <c r="AX94" s="54">
        <f>ROUND(BB94*L29,2)</f>
        <v>0</v>
      </c>
      <c r="AY94" s="54">
        <f>ROUND(BC94*L30,2)</f>
        <v>0</v>
      </c>
      <c r="AZ94" s="54">
        <f>ROUND(AZ95,2)</f>
        <v>0</v>
      </c>
      <c r="BA94" s="54">
        <f>ROUND(BA95,2)</f>
        <v>0</v>
      </c>
      <c r="BB94" s="54">
        <f>ROUND(BB95,2)</f>
        <v>0</v>
      </c>
      <c r="BC94" s="54">
        <f>ROUND(BC95,2)</f>
        <v>0</v>
      </c>
      <c r="BD94" s="56">
        <f>ROUND(BD95,2)</f>
        <v>0</v>
      </c>
      <c r="BS94" s="57" t="s">
        <v>73</v>
      </c>
      <c r="BT94" s="57" t="s">
        <v>74</v>
      </c>
      <c r="BV94" s="57" t="s">
        <v>75</v>
      </c>
      <c r="BW94" s="57" t="s">
        <v>4</v>
      </c>
      <c r="BX94" s="57" t="s">
        <v>76</v>
      </c>
      <c r="CL94" s="57" t="s">
        <v>1</v>
      </c>
    </row>
    <row r="95" spans="1:90" s="6" customFormat="1" ht="24.75" customHeight="1">
      <c r="A95" s="58" t="s">
        <v>77</v>
      </c>
      <c r="B95" s="59"/>
      <c r="C95" s="60"/>
      <c r="D95" s="110" t="s">
        <v>13</v>
      </c>
      <c r="E95" s="110"/>
      <c r="F95" s="110"/>
      <c r="G95" s="110"/>
      <c r="H95" s="110"/>
      <c r="I95" s="61"/>
      <c r="J95" s="110" t="s">
        <v>15</v>
      </c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08">
        <f>'698-2023 - ZÁZEMÍ PRO ŘID...'!J28</f>
        <v>0</v>
      </c>
      <c r="AH95" s="109"/>
      <c r="AI95" s="109"/>
      <c r="AJ95" s="109"/>
      <c r="AK95" s="109"/>
      <c r="AL95" s="109"/>
      <c r="AM95" s="109"/>
      <c r="AN95" s="108">
        <f>SUM(AG95,AT95)</f>
        <v>0</v>
      </c>
      <c r="AO95" s="109"/>
      <c r="AP95" s="109"/>
      <c r="AQ95" s="62" t="s">
        <v>78</v>
      </c>
      <c r="AR95" s="59"/>
      <c r="AS95" s="63">
        <v>0</v>
      </c>
      <c r="AT95" s="64">
        <f>ROUND(SUM(AV95:AW95),2)</f>
        <v>0</v>
      </c>
      <c r="AU95" s="65">
        <f>'698-2023 - ZÁZEMÍ PRO ŘID...'!P127</f>
        <v>152.693009</v>
      </c>
      <c r="AV95" s="64">
        <f>'698-2023 - ZÁZEMÍ PRO ŘID...'!J31</f>
        <v>0</v>
      </c>
      <c r="AW95" s="64">
        <f>'698-2023 - ZÁZEMÍ PRO ŘID...'!J32</f>
        <v>0</v>
      </c>
      <c r="AX95" s="64">
        <f>'698-2023 - ZÁZEMÍ PRO ŘID...'!J33</f>
        <v>0</v>
      </c>
      <c r="AY95" s="64">
        <f>'698-2023 - ZÁZEMÍ PRO ŘID...'!J34</f>
        <v>0</v>
      </c>
      <c r="AZ95" s="64">
        <f>'698-2023 - ZÁZEMÍ PRO ŘID...'!F31</f>
        <v>0</v>
      </c>
      <c r="BA95" s="64">
        <f>'698-2023 - ZÁZEMÍ PRO ŘID...'!F32</f>
        <v>0</v>
      </c>
      <c r="BB95" s="64">
        <f>'698-2023 - ZÁZEMÍ PRO ŘID...'!F33</f>
        <v>0</v>
      </c>
      <c r="BC95" s="64">
        <f>'698-2023 - ZÁZEMÍ PRO ŘID...'!F34</f>
        <v>0</v>
      </c>
      <c r="BD95" s="66">
        <f>'698-2023 - ZÁZEMÍ PRO ŘID...'!F35</f>
        <v>0</v>
      </c>
      <c r="BT95" s="67" t="s">
        <v>79</v>
      </c>
      <c r="BU95" s="67" t="s">
        <v>80</v>
      </c>
      <c r="BV95" s="67" t="s">
        <v>75</v>
      </c>
      <c r="BW95" s="67" t="s">
        <v>4</v>
      </c>
      <c r="BX95" s="67" t="s">
        <v>76</v>
      </c>
      <c r="CL95" s="67" t="s">
        <v>1</v>
      </c>
    </row>
    <row r="96" spans="2:44" s="1" customFormat="1" ht="30" customHeight="1">
      <c r="B96" s="20"/>
      <c r="AR96" s="20"/>
    </row>
    <row r="97" spans="2:44" s="1" customFormat="1" ht="6.9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20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698-2023 - ZÁZEMÍ PRO ŘI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43"/>
  <sheetViews>
    <sheetView showGridLines="0" tabSelected="1" workbookViewId="0" topLeftCell="A173">
      <selection activeCell="X246" sqref="X246"/>
    </sheetView>
  </sheetViews>
  <sheetFormatPr defaultColWidth="9.140625" defaultRowHeight="12"/>
  <cols>
    <col min="1" max="1" width="8.28125" style="119" customWidth="1"/>
    <col min="2" max="2" width="1.1484375" style="119" customWidth="1"/>
    <col min="3" max="3" width="4.140625" style="119" customWidth="1"/>
    <col min="4" max="4" width="4.28125" style="119" customWidth="1"/>
    <col min="5" max="5" width="17.140625" style="119" customWidth="1"/>
    <col min="6" max="6" width="50.8515625" style="119" customWidth="1"/>
    <col min="7" max="7" width="7.421875" style="119" customWidth="1"/>
    <col min="8" max="8" width="14.00390625" style="119" customWidth="1"/>
    <col min="9" max="9" width="15.8515625" style="119" customWidth="1"/>
    <col min="10" max="10" width="22.28125" style="119" customWidth="1"/>
    <col min="11" max="11" width="22.28125" style="119" hidden="1" customWidth="1"/>
    <col min="12" max="12" width="9.28125" style="119" customWidth="1"/>
    <col min="13" max="13" width="10.8515625" style="119" hidden="1" customWidth="1"/>
    <col min="14" max="14" width="9.28125" style="119" hidden="1" customWidth="1"/>
    <col min="15" max="20" width="14.140625" style="119" hidden="1" customWidth="1"/>
    <col min="21" max="21" width="16.28125" style="119" hidden="1" customWidth="1"/>
    <col min="22" max="22" width="12.28125" style="119" customWidth="1"/>
    <col min="23" max="23" width="16.28125" style="119" customWidth="1"/>
    <col min="24" max="24" width="12.28125" style="119" customWidth="1"/>
    <col min="25" max="25" width="15.00390625" style="119" customWidth="1"/>
    <col min="26" max="26" width="11.00390625" style="119" customWidth="1"/>
    <col min="27" max="27" width="15.00390625" style="119" customWidth="1"/>
    <col min="28" max="28" width="16.28125" style="119" customWidth="1"/>
    <col min="29" max="29" width="11.00390625" style="119" customWidth="1"/>
    <col min="30" max="30" width="15.00390625" style="119" customWidth="1"/>
    <col min="31" max="31" width="16.28125" style="119" customWidth="1"/>
    <col min="32" max="43" width="9.28125" style="119" customWidth="1"/>
    <col min="44" max="65" width="9.28125" style="119" hidden="1" customWidth="1"/>
    <col min="66" max="16384" width="9.28125" style="119" customWidth="1"/>
  </cols>
  <sheetData>
    <row r="1" ht="12"/>
    <row r="2" spans="12:56" ht="36.95" customHeight="1">
      <c r="L2" s="120" t="s">
        <v>5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AT2" s="122" t="s">
        <v>4</v>
      </c>
      <c r="AZ2" s="123" t="s">
        <v>81</v>
      </c>
      <c r="BA2" s="123" t="s">
        <v>1</v>
      </c>
      <c r="BB2" s="123" t="s">
        <v>1</v>
      </c>
      <c r="BC2" s="123" t="s">
        <v>82</v>
      </c>
      <c r="BD2" s="123" t="s">
        <v>83</v>
      </c>
    </row>
    <row r="3" spans="2:56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6"/>
      <c r="AT3" s="122" t="s">
        <v>83</v>
      </c>
      <c r="AZ3" s="123" t="s">
        <v>84</v>
      </c>
      <c r="BA3" s="123" t="s">
        <v>1</v>
      </c>
      <c r="BB3" s="123" t="s">
        <v>1</v>
      </c>
      <c r="BC3" s="123" t="s">
        <v>85</v>
      </c>
      <c r="BD3" s="123" t="s">
        <v>83</v>
      </c>
    </row>
    <row r="4" spans="2:56" ht="24.95" customHeight="1">
      <c r="B4" s="126"/>
      <c r="D4" s="127" t="s">
        <v>86</v>
      </c>
      <c r="L4" s="126"/>
      <c r="M4" s="128" t="s">
        <v>10</v>
      </c>
      <c r="AT4" s="122" t="s">
        <v>3</v>
      </c>
      <c r="AZ4" s="123" t="s">
        <v>87</v>
      </c>
      <c r="BA4" s="123" t="s">
        <v>1</v>
      </c>
      <c r="BB4" s="123" t="s">
        <v>1</v>
      </c>
      <c r="BC4" s="123" t="s">
        <v>88</v>
      </c>
      <c r="BD4" s="123" t="s">
        <v>83</v>
      </c>
    </row>
    <row r="5" spans="2:56" ht="6.95" customHeight="1">
      <c r="B5" s="126"/>
      <c r="L5" s="126"/>
      <c r="AZ5" s="123" t="s">
        <v>89</v>
      </c>
      <c r="BA5" s="123" t="s">
        <v>1</v>
      </c>
      <c r="BB5" s="123" t="s">
        <v>1</v>
      </c>
      <c r="BC5" s="123" t="s">
        <v>82</v>
      </c>
      <c r="BD5" s="123" t="s">
        <v>83</v>
      </c>
    </row>
    <row r="6" spans="2:56" s="129" customFormat="1" ht="12" customHeight="1">
      <c r="B6" s="72"/>
      <c r="D6" s="130" t="s">
        <v>14</v>
      </c>
      <c r="L6" s="72"/>
      <c r="AZ6" s="123" t="s">
        <v>90</v>
      </c>
      <c r="BA6" s="123" t="s">
        <v>1</v>
      </c>
      <c r="BB6" s="123" t="s">
        <v>1</v>
      </c>
      <c r="BC6" s="123" t="s">
        <v>91</v>
      </c>
      <c r="BD6" s="123" t="s">
        <v>83</v>
      </c>
    </row>
    <row r="7" spans="2:56" s="129" customFormat="1" ht="16.5" customHeight="1">
      <c r="B7" s="72"/>
      <c r="E7" s="131" t="s">
        <v>15</v>
      </c>
      <c r="F7" s="132"/>
      <c r="G7" s="132"/>
      <c r="H7" s="132"/>
      <c r="L7" s="72"/>
      <c r="AZ7" s="123" t="s">
        <v>92</v>
      </c>
      <c r="BA7" s="123" t="s">
        <v>1</v>
      </c>
      <c r="BB7" s="123" t="s">
        <v>1</v>
      </c>
      <c r="BC7" s="123" t="s">
        <v>93</v>
      </c>
      <c r="BD7" s="123" t="s">
        <v>83</v>
      </c>
    </row>
    <row r="8" spans="2:56" s="129" customFormat="1" ht="12">
      <c r="B8" s="72"/>
      <c r="L8" s="72"/>
      <c r="AZ8" s="123" t="s">
        <v>94</v>
      </c>
      <c r="BA8" s="123" t="s">
        <v>1</v>
      </c>
      <c r="BB8" s="123" t="s">
        <v>1</v>
      </c>
      <c r="BC8" s="123" t="s">
        <v>95</v>
      </c>
      <c r="BD8" s="123" t="s">
        <v>83</v>
      </c>
    </row>
    <row r="9" spans="2:12" s="129" customFormat="1" ht="12" customHeight="1">
      <c r="B9" s="72"/>
      <c r="D9" s="130" t="s">
        <v>16</v>
      </c>
      <c r="F9" s="133" t="s">
        <v>1</v>
      </c>
      <c r="I9" s="130" t="s">
        <v>17</v>
      </c>
      <c r="J9" s="133" t="s">
        <v>1</v>
      </c>
      <c r="L9" s="72"/>
    </row>
    <row r="10" spans="2:12" s="129" customFormat="1" ht="12" customHeight="1">
      <c r="B10" s="72"/>
      <c r="D10" s="130" t="s">
        <v>18</v>
      </c>
      <c r="F10" s="133" t="s">
        <v>19</v>
      </c>
      <c r="I10" s="130" t="s">
        <v>20</v>
      </c>
      <c r="J10" s="134" t="str">
        <f>'Rekapitulace stavby'!AN8</f>
        <v>14. 2. 2024</v>
      </c>
      <c r="L10" s="72"/>
    </row>
    <row r="11" spans="2:12" s="129" customFormat="1" ht="10.9" customHeight="1">
      <c r="B11" s="72"/>
      <c r="L11" s="72"/>
    </row>
    <row r="12" spans="2:12" s="129" customFormat="1" ht="12" customHeight="1">
      <c r="B12" s="72"/>
      <c r="D12" s="130" t="s">
        <v>22</v>
      </c>
      <c r="I12" s="130" t="s">
        <v>23</v>
      </c>
      <c r="J12" s="133" t="s">
        <v>1</v>
      </c>
      <c r="L12" s="72"/>
    </row>
    <row r="13" spans="2:12" s="129" customFormat="1" ht="18" customHeight="1">
      <c r="B13" s="72"/>
      <c r="E13" s="133" t="s">
        <v>24</v>
      </c>
      <c r="I13" s="130" t="s">
        <v>25</v>
      </c>
      <c r="J13" s="133" t="s">
        <v>1</v>
      </c>
      <c r="L13" s="72"/>
    </row>
    <row r="14" spans="2:12" s="129" customFormat="1" ht="6.95" customHeight="1">
      <c r="B14" s="72"/>
      <c r="L14" s="72"/>
    </row>
    <row r="15" spans="2:12" s="129" customFormat="1" ht="12" customHeight="1">
      <c r="B15" s="72"/>
      <c r="D15" s="130" t="s">
        <v>26</v>
      </c>
      <c r="I15" s="130" t="s">
        <v>23</v>
      </c>
      <c r="J15" s="133" t="str">
        <f>'Rekapitulace stavby'!AN13</f>
        <v/>
      </c>
      <c r="L15" s="72"/>
    </row>
    <row r="16" spans="2:12" s="129" customFormat="1" ht="18" customHeight="1">
      <c r="B16" s="72"/>
      <c r="E16" s="135" t="str">
        <f>'Rekapitulace stavby'!E14</f>
        <v xml:space="preserve"> </v>
      </c>
      <c r="F16" s="135"/>
      <c r="G16" s="135"/>
      <c r="H16" s="135"/>
      <c r="I16" s="130" t="s">
        <v>25</v>
      </c>
      <c r="J16" s="133" t="str">
        <f>'Rekapitulace stavby'!AN14</f>
        <v/>
      </c>
      <c r="L16" s="72"/>
    </row>
    <row r="17" spans="2:12" s="129" customFormat="1" ht="6.95" customHeight="1">
      <c r="B17" s="72"/>
      <c r="L17" s="72"/>
    </row>
    <row r="18" spans="2:12" s="129" customFormat="1" ht="12" customHeight="1">
      <c r="B18" s="72"/>
      <c r="D18" s="130" t="s">
        <v>28</v>
      </c>
      <c r="I18" s="130" t="s">
        <v>23</v>
      </c>
      <c r="J18" s="133" t="s">
        <v>1</v>
      </c>
      <c r="L18" s="72"/>
    </row>
    <row r="19" spans="2:12" s="129" customFormat="1" ht="18" customHeight="1">
      <c r="B19" s="72"/>
      <c r="E19" s="133" t="s">
        <v>29</v>
      </c>
      <c r="I19" s="130" t="s">
        <v>25</v>
      </c>
      <c r="J19" s="133" t="s">
        <v>1</v>
      </c>
      <c r="L19" s="72"/>
    </row>
    <row r="20" spans="2:12" s="129" customFormat="1" ht="6.95" customHeight="1">
      <c r="B20" s="72"/>
      <c r="L20" s="72"/>
    </row>
    <row r="21" spans="2:12" s="129" customFormat="1" ht="12" customHeight="1">
      <c r="B21" s="72"/>
      <c r="D21" s="130" t="s">
        <v>31</v>
      </c>
      <c r="I21" s="130" t="s">
        <v>23</v>
      </c>
      <c r="J21" s="133" t="s">
        <v>1</v>
      </c>
      <c r="L21" s="72"/>
    </row>
    <row r="22" spans="2:12" s="129" customFormat="1" ht="18" customHeight="1">
      <c r="B22" s="72"/>
      <c r="E22" s="133" t="s">
        <v>32</v>
      </c>
      <c r="I22" s="130" t="s">
        <v>25</v>
      </c>
      <c r="J22" s="133" t="s">
        <v>1</v>
      </c>
      <c r="L22" s="72"/>
    </row>
    <row r="23" spans="2:12" s="129" customFormat="1" ht="6.95" customHeight="1">
      <c r="B23" s="72"/>
      <c r="L23" s="72"/>
    </row>
    <row r="24" spans="2:12" s="129" customFormat="1" ht="12" customHeight="1">
      <c r="B24" s="72"/>
      <c r="D24" s="130" t="s">
        <v>33</v>
      </c>
      <c r="L24" s="72"/>
    </row>
    <row r="25" spans="2:12" s="137" customFormat="1" ht="16.5" customHeight="1">
      <c r="B25" s="136"/>
      <c r="E25" s="138" t="s">
        <v>1</v>
      </c>
      <c r="F25" s="138"/>
      <c r="G25" s="138"/>
      <c r="H25" s="138"/>
      <c r="L25" s="136"/>
    </row>
    <row r="26" spans="2:12" s="129" customFormat="1" ht="6.95" customHeight="1">
      <c r="B26" s="72"/>
      <c r="L26" s="72"/>
    </row>
    <row r="27" spans="2:12" s="129" customFormat="1" ht="6.95" customHeight="1">
      <c r="B27" s="72"/>
      <c r="D27" s="139"/>
      <c r="E27" s="139"/>
      <c r="F27" s="139"/>
      <c r="G27" s="139"/>
      <c r="H27" s="139"/>
      <c r="I27" s="139"/>
      <c r="J27" s="139"/>
      <c r="K27" s="139"/>
      <c r="L27" s="72"/>
    </row>
    <row r="28" spans="2:12" s="129" customFormat="1" ht="25.35" customHeight="1">
      <c r="B28" s="72"/>
      <c r="D28" s="140" t="s">
        <v>34</v>
      </c>
      <c r="J28" s="141">
        <f>ROUND(J127,2)</f>
        <v>0</v>
      </c>
      <c r="L28" s="72"/>
    </row>
    <row r="29" spans="2:12" s="129" customFormat="1" ht="6.95" customHeight="1">
      <c r="B29" s="72"/>
      <c r="D29" s="139"/>
      <c r="E29" s="139"/>
      <c r="F29" s="139"/>
      <c r="G29" s="139"/>
      <c r="H29" s="139"/>
      <c r="I29" s="139"/>
      <c r="J29" s="139"/>
      <c r="K29" s="139"/>
      <c r="L29" s="72"/>
    </row>
    <row r="30" spans="2:12" s="129" customFormat="1" ht="14.45" customHeight="1">
      <c r="B30" s="72"/>
      <c r="F30" s="142" t="s">
        <v>36</v>
      </c>
      <c r="I30" s="142" t="s">
        <v>35</v>
      </c>
      <c r="J30" s="142" t="s">
        <v>37</v>
      </c>
      <c r="L30" s="72"/>
    </row>
    <row r="31" spans="2:12" s="129" customFormat="1" ht="14.45" customHeight="1">
      <c r="B31" s="72"/>
      <c r="D31" s="143" t="s">
        <v>38</v>
      </c>
      <c r="E31" s="130" t="s">
        <v>39</v>
      </c>
      <c r="F31" s="144">
        <f>ROUND((SUM(BE127:BE242)),2)</f>
        <v>0</v>
      </c>
      <c r="I31" s="145">
        <v>0.21</v>
      </c>
      <c r="J31" s="144">
        <f>ROUND(((SUM(BE127:BE242))*I31),2)</f>
        <v>0</v>
      </c>
      <c r="L31" s="72"/>
    </row>
    <row r="32" spans="2:12" s="129" customFormat="1" ht="14.45" customHeight="1">
      <c r="B32" s="72"/>
      <c r="E32" s="130" t="s">
        <v>40</v>
      </c>
      <c r="F32" s="144">
        <f>ROUND((SUM(BF127:BF242)),2)</f>
        <v>0</v>
      </c>
      <c r="I32" s="145">
        <v>0.12</v>
      </c>
      <c r="J32" s="144">
        <f>ROUND(((SUM(BF127:BF242))*I32),2)</f>
        <v>0</v>
      </c>
      <c r="L32" s="72"/>
    </row>
    <row r="33" spans="2:12" s="129" customFormat="1" ht="14.45" customHeight="1" hidden="1">
      <c r="B33" s="72"/>
      <c r="E33" s="130" t="s">
        <v>41</v>
      </c>
      <c r="F33" s="144">
        <f>ROUND((SUM(BG127:BG242)),2)</f>
        <v>0</v>
      </c>
      <c r="I33" s="145">
        <v>0.21</v>
      </c>
      <c r="J33" s="144">
        <f>0</f>
        <v>0</v>
      </c>
      <c r="L33" s="72"/>
    </row>
    <row r="34" spans="2:12" s="129" customFormat="1" ht="14.45" customHeight="1" hidden="1">
      <c r="B34" s="72"/>
      <c r="E34" s="130" t="s">
        <v>42</v>
      </c>
      <c r="F34" s="144">
        <f>ROUND((SUM(BH127:BH242)),2)</f>
        <v>0</v>
      </c>
      <c r="I34" s="145">
        <v>0.12</v>
      </c>
      <c r="J34" s="144">
        <f>0</f>
        <v>0</v>
      </c>
      <c r="L34" s="72"/>
    </row>
    <row r="35" spans="2:12" s="129" customFormat="1" ht="14.45" customHeight="1" hidden="1">
      <c r="B35" s="72"/>
      <c r="E35" s="130" t="s">
        <v>43</v>
      </c>
      <c r="F35" s="144">
        <f>ROUND((SUM(BI127:BI242)),2)</f>
        <v>0</v>
      </c>
      <c r="I35" s="145">
        <v>0</v>
      </c>
      <c r="J35" s="144">
        <f>0</f>
        <v>0</v>
      </c>
      <c r="L35" s="72"/>
    </row>
    <row r="36" spans="2:12" s="129" customFormat="1" ht="6.95" customHeight="1">
      <c r="B36" s="72"/>
      <c r="L36" s="72"/>
    </row>
    <row r="37" spans="2:12" s="129" customFormat="1" ht="25.35" customHeight="1">
      <c r="B37" s="72"/>
      <c r="C37" s="146"/>
      <c r="D37" s="147" t="s">
        <v>44</v>
      </c>
      <c r="E37" s="148"/>
      <c r="F37" s="148"/>
      <c r="G37" s="149" t="s">
        <v>45</v>
      </c>
      <c r="H37" s="150" t="s">
        <v>46</v>
      </c>
      <c r="I37" s="148"/>
      <c r="J37" s="151">
        <f>SUM(J28:J35)</f>
        <v>0</v>
      </c>
      <c r="K37" s="152"/>
      <c r="L37" s="72"/>
    </row>
    <row r="38" spans="2:12" s="129" customFormat="1" ht="14.45" customHeight="1">
      <c r="B38" s="72"/>
      <c r="L38" s="72"/>
    </row>
    <row r="39" spans="2:12" ht="14.45" customHeight="1">
      <c r="B39" s="126"/>
      <c r="L39" s="126"/>
    </row>
    <row r="40" spans="2:12" ht="14.45" customHeight="1">
      <c r="B40" s="126"/>
      <c r="L40" s="126"/>
    </row>
    <row r="41" spans="2:12" ht="14.45" customHeight="1">
      <c r="B41" s="126"/>
      <c r="L41" s="126"/>
    </row>
    <row r="42" spans="2:12" ht="14.45" customHeight="1">
      <c r="B42" s="126"/>
      <c r="L42" s="126"/>
    </row>
    <row r="43" spans="2:12" ht="14.45" customHeight="1">
      <c r="B43" s="126"/>
      <c r="L43" s="126"/>
    </row>
    <row r="44" spans="2:12" ht="14.45" customHeight="1">
      <c r="B44" s="126"/>
      <c r="L44" s="126"/>
    </row>
    <row r="45" spans="2:12" ht="14.45" customHeight="1">
      <c r="B45" s="126"/>
      <c r="L45" s="126"/>
    </row>
    <row r="46" spans="2:12" ht="14.45" customHeight="1">
      <c r="B46" s="126"/>
      <c r="L46" s="126"/>
    </row>
    <row r="47" spans="2:12" ht="14.45" customHeight="1">
      <c r="B47" s="126"/>
      <c r="L47" s="126"/>
    </row>
    <row r="48" spans="2:12" ht="14.45" customHeight="1">
      <c r="B48" s="126"/>
      <c r="L48" s="126"/>
    </row>
    <row r="49" spans="2:12" ht="14.45" customHeight="1">
      <c r="B49" s="126"/>
      <c r="L49" s="126"/>
    </row>
    <row r="50" spans="2:12" s="129" customFormat="1" ht="14.45" customHeight="1">
      <c r="B50" s="72"/>
      <c r="D50" s="153" t="s">
        <v>47</v>
      </c>
      <c r="E50" s="154"/>
      <c r="F50" s="154"/>
      <c r="G50" s="153" t="s">
        <v>48</v>
      </c>
      <c r="H50" s="154"/>
      <c r="I50" s="154"/>
      <c r="J50" s="154"/>
      <c r="K50" s="154"/>
      <c r="L50" s="72"/>
    </row>
    <row r="51" spans="2:12" ht="12">
      <c r="B51" s="126"/>
      <c r="L51" s="126"/>
    </row>
    <row r="52" spans="2:12" ht="12">
      <c r="B52" s="126"/>
      <c r="L52" s="126"/>
    </row>
    <row r="53" spans="2:12" ht="12">
      <c r="B53" s="126"/>
      <c r="L53" s="126"/>
    </row>
    <row r="54" spans="2:12" ht="12">
      <c r="B54" s="126"/>
      <c r="L54" s="126"/>
    </row>
    <row r="55" spans="2:12" ht="12">
      <c r="B55" s="126"/>
      <c r="L55" s="126"/>
    </row>
    <row r="56" spans="2:12" ht="12">
      <c r="B56" s="126"/>
      <c r="L56" s="126"/>
    </row>
    <row r="57" spans="2:12" ht="12">
      <c r="B57" s="126"/>
      <c r="L57" s="126"/>
    </row>
    <row r="58" spans="2:12" ht="12">
      <c r="B58" s="126"/>
      <c r="L58" s="126"/>
    </row>
    <row r="59" spans="2:12" ht="12">
      <c r="B59" s="126"/>
      <c r="L59" s="126"/>
    </row>
    <row r="60" spans="2:12" ht="12">
      <c r="B60" s="126"/>
      <c r="L60" s="126"/>
    </row>
    <row r="61" spans="2:12" s="129" customFormat="1" ht="12.75">
      <c r="B61" s="72"/>
      <c r="D61" s="155" t="s">
        <v>49</v>
      </c>
      <c r="E61" s="156"/>
      <c r="F61" s="157" t="s">
        <v>50</v>
      </c>
      <c r="G61" s="155" t="s">
        <v>49</v>
      </c>
      <c r="H61" s="156"/>
      <c r="I61" s="156"/>
      <c r="J61" s="158" t="s">
        <v>50</v>
      </c>
      <c r="K61" s="156"/>
      <c r="L61" s="72"/>
    </row>
    <row r="62" spans="2:12" ht="12">
      <c r="B62" s="126"/>
      <c r="L62" s="126"/>
    </row>
    <row r="63" spans="2:12" ht="12">
      <c r="B63" s="126"/>
      <c r="L63" s="126"/>
    </row>
    <row r="64" spans="2:12" ht="12">
      <c r="B64" s="126"/>
      <c r="L64" s="126"/>
    </row>
    <row r="65" spans="2:12" s="129" customFormat="1" ht="12.75">
      <c r="B65" s="72"/>
      <c r="D65" s="153" t="s">
        <v>51</v>
      </c>
      <c r="E65" s="154"/>
      <c r="F65" s="154"/>
      <c r="G65" s="153" t="s">
        <v>52</v>
      </c>
      <c r="H65" s="154"/>
      <c r="I65" s="154"/>
      <c r="J65" s="154"/>
      <c r="K65" s="154"/>
      <c r="L65" s="72"/>
    </row>
    <row r="66" spans="2:12" ht="12">
      <c r="B66" s="126"/>
      <c r="L66" s="126"/>
    </row>
    <row r="67" spans="2:12" ht="12">
      <c r="B67" s="126"/>
      <c r="L67" s="126"/>
    </row>
    <row r="68" spans="2:12" ht="12">
      <c r="B68" s="126"/>
      <c r="L68" s="126"/>
    </row>
    <row r="69" spans="2:12" ht="12">
      <c r="B69" s="126"/>
      <c r="L69" s="126"/>
    </row>
    <row r="70" spans="2:12" ht="12">
      <c r="B70" s="126"/>
      <c r="L70" s="126"/>
    </row>
    <row r="71" spans="2:12" ht="12">
      <c r="B71" s="126"/>
      <c r="L71" s="126"/>
    </row>
    <row r="72" spans="2:12" ht="12">
      <c r="B72" s="126"/>
      <c r="L72" s="126"/>
    </row>
    <row r="73" spans="2:12" ht="12">
      <c r="B73" s="126"/>
      <c r="L73" s="126"/>
    </row>
    <row r="74" spans="2:12" ht="12">
      <c r="B74" s="126"/>
      <c r="L74" s="126"/>
    </row>
    <row r="75" spans="2:12" ht="12">
      <c r="B75" s="126"/>
      <c r="L75" s="126"/>
    </row>
    <row r="76" spans="2:12" s="129" customFormat="1" ht="12.75">
      <c r="B76" s="72"/>
      <c r="D76" s="155" t="s">
        <v>49</v>
      </c>
      <c r="E76" s="156"/>
      <c r="F76" s="157" t="s">
        <v>50</v>
      </c>
      <c r="G76" s="155" t="s">
        <v>49</v>
      </c>
      <c r="H76" s="156"/>
      <c r="I76" s="156"/>
      <c r="J76" s="158" t="s">
        <v>50</v>
      </c>
      <c r="K76" s="156"/>
      <c r="L76" s="72"/>
    </row>
    <row r="77" spans="2:12" s="129" customFormat="1" ht="14.45" customHeight="1">
      <c r="B77" s="159"/>
      <c r="C77" s="160"/>
      <c r="D77" s="160"/>
      <c r="E77" s="160"/>
      <c r="F77" s="160"/>
      <c r="G77" s="160"/>
      <c r="H77" s="160"/>
      <c r="I77" s="160"/>
      <c r="J77" s="160"/>
      <c r="K77" s="160"/>
      <c r="L77" s="72"/>
    </row>
    <row r="81" spans="2:12" s="129" customFormat="1" ht="6.95" customHeight="1">
      <c r="B81" s="161"/>
      <c r="C81" s="162"/>
      <c r="D81" s="162"/>
      <c r="E81" s="162"/>
      <c r="F81" s="162"/>
      <c r="G81" s="162"/>
      <c r="H81" s="162"/>
      <c r="I81" s="162"/>
      <c r="J81" s="162"/>
      <c r="K81" s="162"/>
      <c r="L81" s="72"/>
    </row>
    <row r="82" spans="2:12" s="129" customFormat="1" ht="24.95" customHeight="1">
      <c r="B82" s="72"/>
      <c r="C82" s="127" t="s">
        <v>96</v>
      </c>
      <c r="L82" s="72"/>
    </row>
    <row r="83" spans="2:12" s="129" customFormat="1" ht="6.95" customHeight="1">
      <c r="B83" s="72"/>
      <c r="L83" s="72"/>
    </row>
    <row r="84" spans="2:12" s="129" customFormat="1" ht="12" customHeight="1">
      <c r="B84" s="72"/>
      <c r="C84" s="130" t="s">
        <v>14</v>
      </c>
      <c r="L84" s="72"/>
    </row>
    <row r="85" spans="2:12" s="129" customFormat="1" ht="16.5" customHeight="1">
      <c r="B85" s="72"/>
      <c r="E85" s="131" t="str">
        <f>E7</f>
        <v>ZÁZEMÍ PRO ŘIDIČE MHD – CHROCHVICE</v>
      </c>
      <c r="F85" s="132"/>
      <c r="G85" s="132"/>
      <c r="H85" s="132"/>
      <c r="L85" s="72"/>
    </row>
    <row r="86" spans="2:12" s="129" customFormat="1" ht="6.95" customHeight="1">
      <c r="B86" s="72"/>
      <c r="L86" s="72"/>
    </row>
    <row r="87" spans="2:12" s="129" customFormat="1" ht="12" customHeight="1">
      <c r="B87" s="72"/>
      <c r="C87" s="130" t="s">
        <v>18</v>
      </c>
      <c r="F87" s="133" t="str">
        <f>F10</f>
        <v>p.p.č. 634 a 635</v>
      </c>
      <c r="I87" s="130" t="s">
        <v>20</v>
      </c>
      <c r="J87" s="134" t="str">
        <f>IF(J10="","",J10)</f>
        <v>14. 2. 2024</v>
      </c>
      <c r="L87" s="72"/>
    </row>
    <row r="88" spans="2:12" s="129" customFormat="1" ht="6.95" customHeight="1">
      <c r="B88" s="72"/>
      <c r="L88" s="72"/>
    </row>
    <row r="89" spans="2:12" s="129" customFormat="1" ht="15.2" customHeight="1">
      <c r="B89" s="72"/>
      <c r="C89" s="130" t="s">
        <v>22</v>
      </c>
      <c r="F89" s="133" t="str">
        <f>E13</f>
        <v>Statutární město Děčín</v>
      </c>
      <c r="I89" s="130" t="s">
        <v>28</v>
      </c>
      <c r="J89" s="163" t="str">
        <f>E19</f>
        <v xml:space="preserve">NORDARCH s.r.o. </v>
      </c>
      <c r="L89" s="72"/>
    </row>
    <row r="90" spans="2:12" s="129" customFormat="1" ht="15.2" customHeight="1">
      <c r="B90" s="72"/>
      <c r="C90" s="130" t="s">
        <v>26</v>
      </c>
      <c r="F90" s="133" t="str">
        <f>IF(E16="","",E16)</f>
        <v xml:space="preserve"> </v>
      </c>
      <c r="I90" s="130" t="s">
        <v>31</v>
      </c>
      <c r="J90" s="163" t="str">
        <f>E22</f>
        <v>Ing. Jan Duben</v>
      </c>
      <c r="L90" s="72"/>
    </row>
    <row r="91" spans="2:12" s="129" customFormat="1" ht="10.35" customHeight="1">
      <c r="B91" s="72"/>
      <c r="L91" s="72"/>
    </row>
    <row r="92" spans="2:12" s="129" customFormat="1" ht="29.25" customHeight="1">
      <c r="B92" s="72"/>
      <c r="C92" s="164" t="s">
        <v>97</v>
      </c>
      <c r="D92" s="146"/>
      <c r="E92" s="146"/>
      <c r="F92" s="146"/>
      <c r="G92" s="146"/>
      <c r="H92" s="146"/>
      <c r="I92" s="146"/>
      <c r="J92" s="165" t="s">
        <v>98</v>
      </c>
      <c r="K92" s="146"/>
      <c r="L92" s="72"/>
    </row>
    <row r="93" spans="2:12" s="129" customFormat="1" ht="10.35" customHeight="1">
      <c r="B93" s="72"/>
      <c r="L93" s="72"/>
    </row>
    <row r="94" spans="2:47" s="129" customFormat="1" ht="22.9" customHeight="1">
      <c r="B94" s="72"/>
      <c r="C94" s="166" t="s">
        <v>99</v>
      </c>
      <c r="J94" s="141">
        <f>J127</f>
        <v>0</v>
      </c>
      <c r="L94" s="72"/>
      <c r="AU94" s="122" t="s">
        <v>100</v>
      </c>
    </row>
    <row r="95" spans="2:12" s="168" customFormat="1" ht="24.95" customHeight="1">
      <c r="B95" s="167"/>
      <c r="C95" s="225"/>
      <c r="D95" s="226" t="s">
        <v>101</v>
      </c>
      <c r="E95" s="227"/>
      <c r="F95" s="227"/>
      <c r="G95" s="227"/>
      <c r="H95" s="227"/>
      <c r="I95" s="169"/>
      <c r="J95" s="170">
        <f>J128</f>
        <v>0</v>
      </c>
      <c r="L95" s="167"/>
    </row>
    <row r="96" spans="2:12" s="172" customFormat="1" ht="19.9" customHeight="1">
      <c r="B96" s="171"/>
      <c r="C96" s="228"/>
      <c r="D96" s="229" t="s">
        <v>102</v>
      </c>
      <c r="E96" s="230"/>
      <c r="F96" s="230"/>
      <c r="G96" s="230"/>
      <c r="H96" s="230"/>
      <c r="I96" s="173"/>
      <c r="J96" s="174">
        <f>J129</f>
        <v>0</v>
      </c>
      <c r="L96" s="171"/>
    </row>
    <row r="97" spans="2:12" s="172" customFormat="1" ht="19.9" customHeight="1">
      <c r="B97" s="171"/>
      <c r="C97" s="228"/>
      <c r="D97" s="229" t="s">
        <v>103</v>
      </c>
      <c r="E97" s="230"/>
      <c r="F97" s="230"/>
      <c r="G97" s="230"/>
      <c r="H97" s="230"/>
      <c r="I97" s="173"/>
      <c r="J97" s="174">
        <f>J172</f>
        <v>0</v>
      </c>
      <c r="L97" s="171"/>
    </row>
    <row r="98" spans="2:12" s="172" customFormat="1" ht="19.9" customHeight="1">
      <c r="B98" s="171"/>
      <c r="C98" s="228"/>
      <c r="D98" s="229" t="s">
        <v>104</v>
      </c>
      <c r="E98" s="230"/>
      <c r="F98" s="230"/>
      <c r="G98" s="230"/>
      <c r="H98" s="230"/>
      <c r="I98" s="173"/>
      <c r="J98" s="174">
        <f>J180</f>
        <v>0</v>
      </c>
      <c r="L98" s="171"/>
    </row>
    <row r="99" spans="2:12" s="172" customFormat="1" ht="19.9" customHeight="1">
      <c r="B99" s="171"/>
      <c r="C99" s="228"/>
      <c r="D99" s="229" t="s">
        <v>105</v>
      </c>
      <c r="E99" s="230"/>
      <c r="F99" s="230"/>
      <c r="G99" s="230"/>
      <c r="H99" s="230"/>
      <c r="I99" s="173"/>
      <c r="J99" s="174">
        <f>J186</f>
        <v>0</v>
      </c>
      <c r="L99" s="171"/>
    </row>
    <row r="100" spans="2:12" s="172" customFormat="1" ht="19.9" customHeight="1">
      <c r="B100" s="171"/>
      <c r="C100" s="228"/>
      <c r="D100" s="229" t="s">
        <v>106</v>
      </c>
      <c r="E100" s="230"/>
      <c r="F100" s="230"/>
      <c r="G100" s="230"/>
      <c r="H100" s="230"/>
      <c r="I100" s="173"/>
      <c r="J100" s="174">
        <f>J189</f>
        <v>0</v>
      </c>
      <c r="L100" s="171"/>
    </row>
    <row r="101" spans="2:12" s="172" customFormat="1" ht="19.9" customHeight="1">
      <c r="B101" s="171"/>
      <c r="C101" s="228"/>
      <c r="D101" s="229" t="s">
        <v>107</v>
      </c>
      <c r="E101" s="230"/>
      <c r="F101" s="230"/>
      <c r="G101" s="230"/>
      <c r="H101" s="230"/>
      <c r="I101" s="173"/>
      <c r="J101" s="174">
        <f>J196</f>
        <v>0</v>
      </c>
      <c r="L101" s="171"/>
    </row>
    <row r="102" spans="2:12" s="172" customFormat="1" ht="19.9" customHeight="1">
      <c r="B102" s="171"/>
      <c r="C102" s="228"/>
      <c r="D102" s="229" t="s">
        <v>108</v>
      </c>
      <c r="E102" s="230"/>
      <c r="F102" s="230"/>
      <c r="G102" s="230"/>
      <c r="H102" s="230"/>
      <c r="I102" s="173"/>
      <c r="J102" s="174">
        <f>J209</f>
        <v>0</v>
      </c>
      <c r="L102" s="171"/>
    </row>
    <row r="103" spans="2:12" s="172" customFormat="1" ht="19.9" customHeight="1">
      <c r="B103" s="171"/>
      <c r="C103" s="228"/>
      <c r="D103" s="229" t="s">
        <v>109</v>
      </c>
      <c r="E103" s="230"/>
      <c r="F103" s="230"/>
      <c r="G103" s="230"/>
      <c r="H103" s="230"/>
      <c r="I103" s="173"/>
      <c r="J103" s="174">
        <f>J222</f>
        <v>0</v>
      </c>
      <c r="L103" s="171"/>
    </row>
    <row r="104" spans="2:12" s="172" customFormat="1" ht="19.9" customHeight="1">
      <c r="B104" s="171"/>
      <c r="C104" s="228"/>
      <c r="D104" s="229" t="s">
        <v>110</v>
      </c>
      <c r="E104" s="230"/>
      <c r="F104" s="230"/>
      <c r="G104" s="230"/>
      <c r="H104" s="230"/>
      <c r="I104" s="173"/>
      <c r="J104" s="174">
        <f>J231</f>
        <v>0</v>
      </c>
      <c r="L104" s="171"/>
    </row>
    <row r="105" spans="2:12" s="168" customFormat="1" ht="24.95" customHeight="1">
      <c r="B105" s="167"/>
      <c r="C105" s="225"/>
      <c r="D105" s="226" t="s">
        <v>111</v>
      </c>
      <c r="E105" s="227"/>
      <c r="F105" s="227"/>
      <c r="G105" s="227"/>
      <c r="H105" s="227"/>
      <c r="I105" s="169"/>
      <c r="J105" s="170">
        <f>J233</f>
        <v>0</v>
      </c>
      <c r="L105" s="167"/>
    </row>
    <row r="106" spans="2:12" s="172" customFormat="1" ht="19.9" customHeight="1">
      <c r="B106" s="171"/>
      <c r="C106" s="228"/>
      <c r="D106" s="229" t="s">
        <v>112</v>
      </c>
      <c r="E106" s="230"/>
      <c r="F106" s="230"/>
      <c r="G106" s="230"/>
      <c r="H106" s="230"/>
      <c r="I106" s="173"/>
      <c r="J106" s="174">
        <f>J234</f>
        <v>0</v>
      </c>
      <c r="L106" s="171"/>
    </row>
    <row r="107" spans="2:12" s="168" customFormat="1" ht="24.95" customHeight="1">
      <c r="B107" s="167"/>
      <c r="C107" s="225"/>
      <c r="D107" s="226" t="s">
        <v>113</v>
      </c>
      <c r="E107" s="227"/>
      <c r="F107" s="227"/>
      <c r="G107" s="227"/>
      <c r="H107" s="227"/>
      <c r="I107" s="169"/>
      <c r="J107" s="170">
        <f>J237</f>
        <v>0</v>
      </c>
      <c r="L107" s="167"/>
    </row>
    <row r="108" spans="2:12" s="172" customFormat="1" ht="19.9" customHeight="1">
      <c r="B108" s="171"/>
      <c r="C108" s="228"/>
      <c r="D108" s="229" t="s">
        <v>114</v>
      </c>
      <c r="E108" s="230"/>
      <c r="F108" s="230"/>
      <c r="G108" s="230"/>
      <c r="H108" s="230"/>
      <c r="I108" s="173"/>
      <c r="J108" s="174">
        <f>J238</f>
        <v>0</v>
      </c>
      <c r="L108" s="171"/>
    </row>
    <row r="109" spans="2:12" s="172" customFormat="1" ht="19.9" customHeight="1">
      <c r="B109" s="171"/>
      <c r="C109" s="228"/>
      <c r="D109" s="229" t="s">
        <v>115</v>
      </c>
      <c r="E109" s="230"/>
      <c r="F109" s="230"/>
      <c r="G109" s="230"/>
      <c r="H109" s="230"/>
      <c r="I109" s="173"/>
      <c r="J109" s="174">
        <f>J240</f>
        <v>0</v>
      </c>
      <c r="L109" s="171"/>
    </row>
    <row r="110" spans="2:12" s="129" customFormat="1" ht="21.75" customHeight="1">
      <c r="B110" s="72"/>
      <c r="C110" s="231"/>
      <c r="D110" s="231"/>
      <c r="E110" s="231"/>
      <c r="F110" s="231"/>
      <c r="G110" s="231"/>
      <c r="H110" s="231"/>
      <c r="L110" s="72"/>
    </row>
    <row r="111" spans="2:12" s="129" customFormat="1" ht="6.95" customHeight="1">
      <c r="B111" s="159"/>
      <c r="C111" s="232"/>
      <c r="D111" s="232"/>
      <c r="E111" s="232"/>
      <c r="F111" s="232"/>
      <c r="G111" s="232"/>
      <c r="H111" s="232"/>
      <c r="I111" s="160"/>
      <c r="J111" s="160"/>
      <c r="K111" s="160"/>
      <c r="L111" s="72"/>
    </row>
    <row r="112" spans="3:8" ht="12">
      <c r="C112" s="233"/>
      <c r="D112" s="233"/>
      <c r="E112" s="233"/>
      <c r="F112" s="233"/>
      <c r="G112" s="233"/>
      <c r="H112" s="233"/>
    </row>
    <row r="113" spans="3:8" ht="12">
      <c r="C113" s="233"/>
      <c r="D113" s="233"/>
      <c r="E113" s="233"/>
      <c r="F113" s="233"/>
      <c r="G113" s="233"/>
      <c r="H113" s="233"/>
    </row>
    <row r="114" spans="3:8" ht="12">
      <c r="C114" s="233"/>
      <c r="D114" s="233"/>
      <c r="E114" s="233"/>
      <c r="F114" s="233"/>
      <c r="G114" s="233"/>
      <c r="H114" s="233"/>
    </row>
    <row r="115" spans="2:12" s="129" customFormat="1" ht="6.95" customHeight="1">
      <c r="B115" s="161"/>
      <c r="C115" s="234"/>
      <c r="D115" s="234"/>
      <c r="E115" s="234"/>
      <c r="F115" s="234"/>
      <c r="G115" s="234"/>
      <c r="H115" s="234"/>
      <c r="I115" s="162"/>
      <c r="J115" s="162"/>
      <c r="K115" s="162"/>
      <c r="L115" s="72"/>
    </row>
    <row r="116" spans="2:12" s="129" customFormat="1" ht="24.95" customHeight="1">
      <c r="B116" s="72"/>
      <c r="C116" s="235" t="s">
        <v>116</v>
      </c>
      <c r="D116" s="231"/>
      <c r="E116" s="231"/>
      <c r="F116" s="231"/>
      <c r="G116" s="231"/>
      <c r="H116" s="231"/>
      <c r="L116" s="72"/>
    </row>
    <row r="117" spans="2:12" s="129" customFormat="1" ht="6.95" customHeight="1">
      <c r="B117" s="72"/>
      <c r="C117" s="231"/>
      <c r="D117" s="231"/>
      <c r="E117" s="231"/>
      <c r="F117" s="231"/>
      <c r="G117" s="231"/>
      <c r="H117" s="231"/>
      <c r="L117" s="72"/>
    </row>
    <row r="118" spans="2:12" s="129" customFormat="1" ht="12" customHeight="1">
      <c r="B118" s="72"/>
      <c r="C118" s="236" t="s">
        <v>14</v>
      </c>
      <c r="D118" s="231"/>
      <c r="E118" s="231"/>
      <c r="F118" s="231"/>
      <c r="G118" s="231"/>
      <c r="H118" s="231"/>
      <c r="L118" s="72"/>
    </row>
    <row r="119" spans="2:12" s="129" customFormat="1" ht="16.5" customHeight="1">
      <c r="B119" s="72"/>
      <c r="C119" s="231"/>
      <c r="D119" s="231"/>
      <c r="E119" s="237" t="str">
        <f>E7</f>
        <v>ZÁZEMÍ PRO ŘIDIČE MHD – CHROCHVICE</v>
      </c>
      <c r="F119" s="238"/>
      <c r="G119" s="238"/>
      <c r="H119" s="238"/>
      <c r="L119" s="72"/>
    </row>
    <row r="120" spans="2:12" s="129" customFormat="1" ht="6.95" customHeight="1">
      <c r="B120" s="72"/>
      <c r="C120" s="231"/>
      <c r="D120" s="231"/>
      <c r="E120" s="231"/>
      <c r="F120" s="231"/>
      <c r="G120" s="231"/>
      <c r="H120" s="231"/>
      <c r="L120" s="72"/>
    </row>
    <row r="121" spans="2:12" s="129" customFormat="1" ht="12" customHeight="1">
      <c r="B121" s="72"/>
      <c r="C121" s="236" t="s">
        <v>18</v>
      </c>
      <c r="D121" s="231"/>
      <c r="E121" s="231"/>
      <c r="F121" s="239" t="str">
        <f>F10</f>
        <v>p.p.č. 634 a 635</v>
      </c>
      <c r="G121" s="231"/>
      <c r="H121" s="231"/>
      <c r="I121" s="130" t="s">
        <v>20</v>
      </c>
      <c r="J121" s="134" t="str">
        <f>IF(J10="","",J10)</f>
        <v>14. 2. 2024</v>
      </c>
      <c r="L121" s="72"/>
    </row>
    <row r="122" spans="2:12" s="129" customFormat="1" ht="6.95" customHeight="1">
      <c r="B122" s="72"/>
      <c r="C122" s="231"/>
      <c r="D122" s="231"/>
      <c r="E122" s="231"/>
      <c r="F122" s="231"/>
      <c r="G122" s="231"/>
      <c r="H122" s="231"/>
      <c r="L122" s="72"/>
    </row>
    <row r="123" spans="2:12" s="129" customFormat="1" ht="15.2" customHeight="1">
      <c r="B123" s="72"/>
      <c r="C123" s="236" t="s">
        <v>22</v>
      </c>
      <c r="D123" s="231"/>
      <c r="E123" s="231"/>
      <c r="F123" s="239" t="str">
        <f>E13</f>
        <v>Statutární město Děčín</v>
      </c>
      <c r="G123" s="231"/>
      <c r="H123" s="231"/>
      <c r="I123" s="130" t="s">
        <v>28</v>
      </c>
      <c r="J123" s="163" t="str">
        <f>E19</f>
        <v xml:space="preserve">NORDARCH s.r.o. </v>
      </c>
      <c r="L123" s="72"/>
    </row>
    <row r="124" spans="2:12" s="129" customFormat="1" ht="15.2" customHeight="1">
      <c r="B124" s="72"/>
      <c r="C124" s="236" t="s">
        <v>26</v>
      </c>
      <c r="D124" s="231"/>
      <c r="E124" s="231"/>
      <c r="F124" s="239" t="str">
        <f>IF(E16="","",E16)</f>
        <v xml:space="preserve"> </v>
      </c>
      <c r="G124" s="231"/>
      <c r="H124" s="231"/>
      <c r="I124" s="130" t="s">
        <v>31</v>
      </c>
      <c r="J124" s="163" t="str">
        <f>E22</f>
        <v>Ing. Jan Duben</v>
      </c>
      <c r="L124" s="72"/>
    </row>
    <row r="125" spans="2:12" s="129" customFormat="1" ht="10.35" customHeight="1">
      <c r="B125" s="72"/>
      <c r="C125" s="231"/>
      <c r="D125" s="231"/>
      <c r="E125" s="231"/>
      <c r="F125" s="231"/>
      <c r="G125" s="231"/>
      <c r="H125" s="231"/>
      <c r="L125" s="72"/>
    </row>
    <row r="126" spans="2:20" s="182" customFormat="1" ht="29.25" customHeight="1">
      <c r="B126" s="175"/>
      <c r="C126" s="240" t="s">
        <v>117</v>
      </c>
      <c r="D126" s="241" t="s">
        <v>59</v>
      </c>
      <c r="E126" s="241" t="s">
        <v>55</v>
      </c>
      <c r="F126" s="241" t="s">
        <v>56</v>
      </c>
      <c r="G126" s="241" t="s">
        <v>118</v>
      </c>
      <c r="H126" s="241" t="s">
        <v>119</v>
      </c>
      <c r="I126" s="176" t="s">
        <v>120</v>
      </c>
      <c r="J126" s="177" t="s">
        <v>98</v>
      </c>
      <c r="K126" s="178" t="s">
        <v>121</v>
      </c>
      <c r="L126" s="175"/>
      <c r="M126" s="179" t="s">
        <v>1</v>
      </c>
      <c r="N126" s="180" t="s">
        <v>38</v>
      </c>
      <c r="O126" s="180" t="s">
        <v>122</v>
      </c>
      <c r="P126" s="180" t="s">
        <v>123</v>
      </c>
      <c r="Q126" s="180" t="s">
        <v>124</v>
      </c>
      <c r="R126" s="180" t="s">
        <v>125</v>
      </c>
      <c r="S126" s="180" t="s">
        <v>126</v>
      </c>
      <c r="T126" s="181" t="s">
        <v>127</v>
      </c>
    </row>
    <row r="127" spans="2:63" s="129" customFormat="1" ht="22.9" customHeight="1">
      <c r="B127" s="72"/>
      <c r="C127" s="242" t="s">
        <v>128</v>
      </c>
      <c r="D127" s="231"/>
      <c r="E127" s="231"/>
      <c r="F127" s="231"/>
      <c r="G127" s="231"/>
      <c r="H127" s="231"/>
      <c r="J127" s="183">
        <f>BK127</f>
        <v>0</v>
      </c>
      <c r="L127" s="72"/>
      <c r="M127" s="184"/>
      <c r="N127" s="139"/>
      <c r="O127" s="139"/>
      <c r="P127" s="185">
        <f>P128+P233+P237</f>
        <v>152.693009</v>
      </c>
      <c r="Q127" s="139"/>
      <c r="R127" s="185">
        <f>R128+R233+R237</f>
        <v>39.84528277999999</v>
      </c>
      <c r="S127" s="139"/>
      <c r="T127" s="186">
        <f>T128+T233+T237</f>
        <v>20.80488</v>
      </c>
      <c r="AT127" s="122" t="s">
        <v>73</v>
      </c>
      <c r="AU127" s="122" t="s">
        <v>100</v>
      </c>
      <c r="BK127" s="187">
        <f>BK128+BK233+BK237</f>
        <v>0</v>
      </c>
    </row>
    <row r="128" spans="2:63" s="189" customFormat="1" ht="25.9" customHeight="1">
      <c r="B128" s="188"/>
      <c r="C128" s="243"/>
      <c r="D128" s="244" t="s">
        <v>73</v>
      </c>
      <c r="E128" s="245" t="s">
        <v>129</v>
      </c>
      <c r="F128" s="245" t="s">
        <v>130</v>
      </c>
      <c r="G128" s="243"/>
      <c r="H128" s="243"/>
      <c r="J128" s="191">
        <f>BK128</f>
        <v>0</v>
      </c>
      <c r="L128" s="188"/>
      <c r="M128" s="192"/>
      <c r="P128" s="193">
        <f>P129+P172+P180+P186+P189+P196+P209+P222+P231</f>
        <v>152.553009</v>
      </c>
      <c r="R128" s="193">
        <f>R129+R172+R180+R186+R189+R196+R209+R222+R231</f>
        <v>39.84528277999999</v>
      </c>
      <c r="T128" s="194">
        <f>T129+T172+T180+T186+T189+T196+T209+T222+T231</f>
        <v>20.80488</v>
      </c>
      <c r="AR128" s="190" t="s">
        <v>79</v>
      </c>
      <c r="AT128" s="195" t="s">
        <v>73</v>
      </c>
      <c r="AU128" s="195" t="s">
        <v>74</v>
      </c>
      <c r="AY128" s="190" t="s">
        <v>131</v>
      </c>
      <c r="BK128" s="196">
        <f>BK129+BK172+BK180+BK186+BK189+BK196+BK209+BK222+BK231</f>
        <v>0</v>
      </c>
    </row>
    <row r="129" spans="2:63" s="189" customFormat="1" ht="22.9" customHeight="1">
      <c r="B129" s="188"/>
      <c r="C129" s="243"/>
      <c r="D129" s="244" t="s">
        <v>73</v>
      </c>
      <c r="E129" s="246" t="s">
        <v>79</v>
      </c>
      <c r="F129" s="246" t="s">
        <v>132</v>
      </c>
      <c r="G129" s="243"/>
      <c r="H129" s="243"/>
      <c r="J129" s="197">
        <f>BK129</f>
        <v>0</v>
      </c>
      <c r="L129" s="188"/>
      <c r="M129" s="192"/>
      <c r="P129" s="193">
        <f>SUM(P130:P171)</f>
        <v>48.199746000000005</v>
      </c>
      <c r="R129" s="193">
        <f>SUM(R130:R171)</f>
        <v>21.0424</v>
      </c>
      <c r="T129" s="194">
        <f>SUM(T130:T171)</f>
        <v>2.88</v>
      </c>
      <c r="AR129" s="190" t="s">
        <v>79</v>
      </c>
      <c r="AT129" s="195" t="s">
        <v>73</v>
      </c>
      <c r="AU129" s="195" t="s">
        <v>79</v>
      </c>
      <c r="AY129" s="190" t="s">
        <v>131</v>
      </c>
      <c r="BK129" s="196">
        <f>SUM(BK130:BK171)</f>
        <v>0</v>
      </c>
    </row>
    <row r="130" spans="2:65" s="129" customFormat="1" ht="24.2" customHeight="1">
      <c r="B130" s="72"/>
      <c r="C130" s="247" t="s">
        <v>79</v>
      </c>
      <c r="D130" s="247" t="s">
        <v>133</v>
      </c>
      <c r="E130" s="248" t="s">
        <v>134</v>
      </c>
      <c r="F130" s="249" t="s">
        <v>135</v>
      </c>
      <c r="G130" s="250" t="s">
        <v>136</v>
      </c>
      <c r="H130" s="251">
        <v>10</v>
      </c>
      <c r="I130" s="73"/>
      <c r="J130" s="73">
        <f>ROUND(I130*H130,2)</f>
        <v>0</v>
      </c>
      <c r="K130" s="74"/>
      <c r="L130" s="72"/>
      <c r="M130" s="198" t="s">
        <v>1</v>
      </c>
      <c r="N130" s="199" t="s">
        <v>39</v>
      </c>
      <c r="O130" s="200">
        <v>0.031</v>
      </c>
      <c r="P130" s="200">
        <f>O130*H130</f>
        <v>0.31</v>
      </c>
      <c r="Q130" s="200">
        <v>0</v>
      </c>
      <c r="R130" s="200">
        <f>Q130*H130</f>
        <v>0</v>
      </c>
      <c r="S130" s="200">
        <v>0.26</v>
      </c>
      <c r="T130" s="201">
        <f>S130*H130</f>
        <v>2.6</v>
      </c>
      <c r="AR130" s="202" t="s">
        <v>137</v>
      </c>
      <c r="AT130" s="202" t="s">
        <v>133</v>
      </c>
      <c r="AU130" s="202" t="s">
        <v>83</v>
      </c>
      <c r="AY130" s="122" t="s">
        <v>131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22" t="s">
        <v>79</v>
      </c>
      <c r="BK130" s="203">
        <f>ROUND(I130*H130,2)</f>
        <v>0</v>
      </c>
      <c r="BL130" s="122" t="s">
        <v>137</v>
      </c>
      <c r="BM130" s="202" t="s">
        <v>138</v>
      </c>
    </row>
    <row r="131" spans="2:51" s="205" customFormat="1" ht="12">
      <c r="B131" s="204"/>
      <c r="C131" s="252"/>
      <c r="D131" s="253" t="s">
        <v>139</v>
      </c>
      <c r="E131" s="254" t="s">
        <v>1</v>
      </c>
      <c r="F131" s="255" t="s">
        <v>140</v>
      </c>
      <c r="G131" s="252"/>
      <c r="H131" s="256">
        <v>10</v>
      </c>
      <c r="L131" s="204"/>
      <c r="M131" s="207"/>
      <c r="T131" s="208"/>
      <c r="AT131" s="206" t="s">
        <v>139</v>
      </c>
      <c r="AU131" s="206" t="s">
        <v>83</v>
      </c>
      <c r="AV131" s="205" t="s">
        <v>83</v>
      </c>
      <c r="AW131" s="205" t="s">
        <v>30</v>
      </c>
      <c r="AX131" s="205" t="s">
        <v>79</v>
      </c>
      <c r="AY131" s="206" t="s">
        <v>131</v>
      </c>
    </row>
    <row r="132" spans="2:65" s="129" customFormat="1" ht="16.5" customHeight="1">
      <c r="B132" s="72"/>
      <c r="C132" s="247" t="s">
        <v>83</v>
      </c>
      <c r="D132" s="247" t="s">
        <v>133</v>
      </c>
      <c r="E132" s="248" t="s">
        <v>141</v>
      </c>
      <c r="F132" s="249" t="s">
        <v>142</v>
      </c>
      <c r="G132" s="250" t="s">
        <v>143</v>
      </c>
      <c r="H132" s="251">
        <v>4</v>
      </c>
      <c r="I132" s="73"/>
      <c r="J132" s="73">
        <f>ROUND(I132*H132,2)</f>
        <v>0</v>
      </c>
      <c r="K132" s="74"/>
      <c r="L132" s="72"/>
      <c r="M132" s="198" t="s">
        <v>1</v>
      </c>
      <c r="N132" s="199" t="s">
        <v>39</v>
      </c>
      <c r="O132" s="200">
        <v>0.272</v>
      </c>
      <c r="P132" s="200">
        <f>O132*H132</f>
        <v>1.088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02" t="s">
        <v>137</v>
      </c>
      <c r="AT132" s="202" t="s">
        <v>133</v>
      </c>
      <c r="AU132" s="202" t="s">
        <v>83</v>
      </c>
      <c r="AY132" s="122" t="s">
        <v>131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22" t="s">
        <v>79</v>
      </c>
      <c r="BK132" s="203">
        <f>ROUND(I132*H132,2)</f>
        <v>0</v>
      </c>
      <c r="BL132" s="122" t="s">
        <v>137</v>
      </c>
      <c r="BM132" s="202" t="s">
        <v>144</v>
      </c>
    </row>
    <row r="133" spans="2:51" s="205" customFormat="1" ht="12">
      <c r="B133" s="204"/>
      <c r="C133" s="252"/>
      <c r="D133" s="253" t="s">
        <v>139</v>
      </c>
      <c r="E133" s="254" t="s">
        <v>1</v>
      </c>
      <c r="F133" s="255" t="s">
        <v>145</v>
      </c>
      <c r="G133" s="252"/>
      <c r="H133" s="256">
        <v>4</v>
      </c>
      <c r="L133" s="204"/>
      <c r="M133" s="207"/>
      <c r="T133" s="208"/>
      <c r="AT133" s="206" t="s">
        <v>139</v>
      </c>
      <c r="AU133" s="206" t="s">
        <v>83</v>
      </c>
      <c r="AV133" s="205" t="s">
        <v>83</v>
      </c>
      <c r="AW133" s="205" t="s">
        <v>30</v>
      </c>
      <c r="AX133" s="205" t="s">
        <v>79</v>
      </c>
      <c r="AY133" s="206" t="s">
        <v>131</v>
      </c>
    </row>
    <row r="134" spans="2:65" s="129" customFormat="1" ht="16.5" customHeight="1">
      <c r="B134" s="72"/>
      <c r="C134" s="247" t="s">
        <v>146</v>
      </c>
      <c r="D134" s="247" t="s">
        <v>133</v>
      </c>
      <c r="E134" s="248" t="s">
        <v>147</v>
      </c>
      <c r="F134" s="249" t="s">
        <v>148</v>
      </c>
      <c r="G134" s="250" t="s">
        <v>143</v>
      </c>
      <c r="H134" s="251">
        <v>7</v>
      </c>
      <c r="I134" s="73"/>
      <c r="J134" s="73">
        <f>ROUND(I134*H134,2)</f>
        <v>0</v>
      </c>
      <c r="K134" s="74"/>
      <c r="L134" s="72"/>
      <c r="M134" s="198" t="s">
        <v>1</v>
      </c>
      <c r="N134" s="199" t="s">
        <v>39</v>
      </c>
      <c r="O134" s="200">
        <v>0.095</v>
      </c>
      <c r="P134" s="200">
        <f>O134*H134</f>
        <v>0.665</v>
      </c>
      <c r="Q134" s="200">
        <v>0</v>
      </c>
      <c r="R134" s="200">
        <f>Q134*H134</f>
        <v>0</v>
      </c>
      <c r="S134" s="200">
        <v>0.04</v>
      </c>
      <c r="T134" s="201">
        <f>S134*H134</f>
        <v>0.28</v>
      </c>
      <c r="AR134" s="202" t="s">
        <v>137</v>
      </c>
      <c r="AT134" s="202" t="s">
        <v>133</v>
      </c>
      <c r="AU134" s="202" t="s">
        <v>83</v>
      </c>
      <c r="AY134" s="122" t="s">
        <v>131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22" t="s">
        <v>79</v>
      </c>
      <c r="BK134" s="203">
        <f>ROUND(I134*H134,2)</f>
        <v>0</v>
      </c>
      <c r="BL134" s="122" t="s">
        <v>137</v>
      </c>
      <c r="BM134" s="202" t="s">
        <v>149</v>
      </c>
    </row>
    <row r="135" spans="2:51" s="205" customFormat="1" ht="12">
      <c r="B135" s="204"/>
      <c r="C135" s="252"/>
      <c r="D135" s="253" t="s">
        <v>139</v>
      </c>
      <c r="E135" s="254" t="s">
        <v>1</v>
      </c>
      <c r="F135" s="255" t="s">
        <v>150</v>
      </c>
      <c r="G135" s="252"/>
      <c r="H135" s="256">
        <v>7</v>
      </c>
      <c r="L135" s="204"/>
      <c r="M135" s="207"/>
      <c r="T135" s="208"/>
      <c r="AT135" s="206" t="s">
        <v>139</v>
      </c>
      <c r="AU135" s="206" t="s">
        <v>83</v>
      </c>
      <c r="AV135" s="205" t="s">
        <v>83</v>
      </c>
      <c r="AW135" s="205" t="s">
        <v>30</v>
      </c>
      <c r="AX135" s="205" t="s">
        <v>79</v>
      </c>
      <c r="AY135" s="206" t="s">
        <v>131</v>
      </c>
    </row>
    <row r="136" spans="2:65" s="129" customFormat="1" ht="33" customHeight="1">
      <c r="B136" s="72"/>
      <c r="C136" s="247" t="s">
        <v>137</v>
      </c>
      <c r="D136" s="247" t="s">
        <v>133</v>
      </c>
      <c r="E136" s="248" t="s">
        <v>151</v>
      </c>
      <c r="F136" s="249" t="s">
        <v>152</v>
      </c>
      <c r="G136" s="250" t="s">
        <v>153</v>
      </c>
      <c r="H136" s="251">
        <v>3.75</v>
      </c>
      <c r="I136" s="73"/>
      <c r="J136" s="73">
        <f>ROUND(I136*H136,2)</f>
        <v>0</v>
      </c>
      <c r="K136" s="74"/>
      <c r="L136" s="72"/>
      <c r="M136" s="198" t="s">
        <v>1</v>
      </c>
      <c r="N136" s="199" t="s">
        <v>39</v>
      </c>
      <c r="O136" s="200">
        <v>0.406</v>
      </c>
      <c r="P136" s="200">
        <f>O136*H136</f>
        <v>1.5225000000000002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02" t="s">
        <v>137</v>
      </c>
      <c r="AT136" s="202" t="s">
        <v>133</v>
      </c>
      <c r="AU136" s="202" t="s">
        <v>83</v>
      </c>
      <c r="AY136" s="122" t="s">
        <v>131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22" t="s">
        <v>79</v>
      </c>
      <c r="BK136" s="203">
        <f>ROUND(I136*H136,2)</f>
        <v>0</v>
      </c>
      <c r="BL136" s="122" t="s">
        <v>137</v>
      </c>
      <c r="BM136" s="202" t="s">
        <v>154</v>
      </c>
    </row>
    <row r="137" spans="2:51" s="205" customFormat="1" ht="12">
      <c r="B137" s="204"/>
      <c r="C137" s="252"/>
      <c r="D137" s="253" t="s">
        <v>139</v>
      </c>
      <c r="E137" s="254" t="s">
        <v>94</v>
      </c>
      <c r="F137" s="255" t="s">
        <v>155</v>
      </c>
      <c r="G137" s="252"/>
      <c r="H137" s="256">
        <v>3.75</v>
      </c>
      <c r="L137" s="204"/>
      <c r="M137" s="207"/>
      <c r="T137" s="208"/>
      <c r="AT137" s="206" t="s">
        <v>139</v>
      </c>
      <c r="AU137" s="206" t="s">
        <v>83</v>
      </c>
      <c r="AV137" s="205" t="s">
        <v>83</v>
      </c>
      <c r="AW137" s="205" t="s">
        <v>30</v>
      </c>
      <c r="AX137" s="205" t="s">
        <v>79</v>
      </c>
      <c r="AY137" s="206" t="s">
        <v>131</v>
      </c>
    </row>
    <row r="138" spans="2:65" s="129" customFormat="1" ht="33" customHeight="1">
      <c r="B138" s="72"/>
      <c r="C138" s="247" t="s">
        <v>85</v>
      </c>
      <c r="D138" s="247" t="s">
        <v>133</v>
      </c>
      <c r="E138" s="248" t="s">
        <v>156</v>
      </c>
      <c r="F138" s="249" t="s">
        <v>157</v>
      </c>
      <c r="G138" s="250" t="s">
        <v>153</v>
      </c>
      <c r="H138" s="251">
        <v>6.638</v>
      </c>
      <c r="I138" s="73"/>
      <c r="J138" s="73">
        <f>ROUND(I138*H138,2)</f>
        <v>0</v>
      </c>
      <c r="K138" s="74"/>
      <c r="L138" s="72"/>
      <c r="M138" s="198" t="s">
        <v>1</v>
      </c>
      <c r="N138" s="199" t="s">
        <v>39</v>
      </c>
      <c r="O138" s="200">
        <v>1.72</v>
      </c>
      <c r="P138" s="200">
        <f>O138*H138</f>
        <v>11.41736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02" t="s">
        <v>137</v>
      </c>
      <c r="AT138" s="202" t="s">
        <v>133</v>
      </c>
      <c r="AU138" s="202" t="s">
        <v>83</v>
      </c>
      <c r="AY138" s="122" t="s">
        <v>131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22" t="s">
        <v>79</v>
      </c>
      <c r="BK138" s="203">
        <f>ROUND(I138*H138,2)</f>
        <v>0</v>
      </c>
      <c r="BL138" s="122" t="s">
        <v>137</v>
      </c>
      <c r="BM138" s="202" t="s">
        <v>158</v>
      </c>
    </row>
    <row r="139" spans="2:51" s="205" customFormat="1" ht="22.5">
      <c r="B139" s="204"/>
      <c r="C139" s="252"/>
      <c r="D139" s="253" t="s">
        <v>139</v>
      </c>
      <c r="E139" s="254" t="s">
        <v>1</v>
      </c>
      <c r="F139" s="255" t="s">
        <v>159</v>
      </c>
      <c r="G139" s="252"/>
      <c r="H139" s="256">
        <v>4.138</v>
      </c>
      <c r="L139" s="204"/>
      <c r="M139" s="207"/>
      <c r="T139" s="208"/>
      <c r="AT139" s="206" t="s">
        <v>139</v>
      </c>
      <c r="AU139" s="206" t="s">
        <v>83</v>
      </c>
      <c r="AV139" s="205" t="s">
        <v>83</v>
      </c>
      <c r="AW139" s="205" t="s">
        <v>30</v>
      </c>
      <c r="AX139" s="205" t="s">
        <v>74</v>
      </c>
      <c r="AY139" s="206" t="s">
        <v>131</v>
      </c>
    </row>
    <row r="140" spans="2:51" s="205" customFormat="1" ht="12">
      <c r="B140" s="204"/>
      <c r="C140" s="252"/>
      <c r="D140" s="253" t="s">
        <v>139</v>
      </c>
      <c r="E140" s="254" t="s">
        <v>1</v>
      </c>
      <c r="F140" s="255" t="s">
        <v>160</v>
      </c>
      <c r="G140" s="252"/>
      <c r="H140" s="256">
        <v>2.5</v>
      </c>
      <c r="L140" s="204"/>
      <c r="M140" s="207"/>
      <c r="T140" s="208"/>
      <c r="AT140" s="206" t="s">
        <v>139</v>
      </c>
      <c r="AU140" s="206" t="s">
        <v>83</v>
      </c>
      <c r="AV140" s="205" t="s">
        <v>83</v>
      </c>
      <c r="AW140" s="205" t="s">
        <v>30</v>
      </c>
      <c r="AX140" s="205" t="s">
        <v>74</v>
      </c>
      <c r="AY140" s="206" t="s">
        <v>131</v>
      </c>
    </row>
    <row r="141" spans="2:51" s="210" customFormat="1" ht="12">
      <c r="B141" s="209"/>
      <c r="C141" s="257"/>
      <c r="D141" s="253" t="s">
        <v>139</v>
      </c>
      <c r="E141" s="258" t="s">
        <v>90</v>
      </c>
      <c r="F141" s="259" t="s">
        <v>161</v>
      </c>
      <c r="G141" s="257"/>
      <c r="H141" s="260">
        <v>6.638</v>
      </c>
      <c r="L141" s="209"/>
      <c r="M141" s="212"/>
      <c r="T141" s="213"/>
      <c r="AT141" s="211" t="s">
        <v>139</v>
      </c>
      <c r="AU141" s="211" t="s">
        <v>83</v>
      </c>
      <c r="AV141" s="210" t="s">
        <v>137</v>
      </c>
      <c r="AW141" s="210" t="s">
        <v>30</v>
      </c>
      <c r="AX141" s="210" t="s">
        <v>79</v>
      </c>
      <c r="AY141" s="211" t="s">
        <v>131</v>
      </c>
    </row>
    <row r="142" spans="2:65" s="129" customFormat="1" ht="24.2" customHeight="1">
      <c r="B142" s="72"/>
      <c r="C142" s="247" t="s">
        <v>162</v>
      </c>
      <c r="D142" s="247" t="s">
        <v>133</v>
      </c>
      <c r="E142" s="248" t="s">
        <v>163</v>
      </c>
      <c r="F142" s="249" t="s">
        <v>164</v>
      </c>
      <c r="G142" s="250" t="s">
        <v>153</v>
      </c>
      <c r="H142" s="251">
        <v>7</v>
      </c>
      <c r="I142" s="73"/>
      <c r="J142" s="73">
        <f>ROUND(I142*H142,2)</f>
        <v>0</v>
      </c>
      <c r="K142" s="74"/>
      <c r="L142" s="72"/>
      <c r="M142" s="198" t="s">
        <v>1</v>
      </c>
      <c r="N142" s="199" t="s">
        <v>39</v>
      </c>
      <c r="O142" s="200">
        <v>3.558</v>
      </c>
      <c r="P142" s="200">
        <f>O142*H142</f>
        <v>24.906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202" t="s">
        <v>137</v>
      </c>
      <c r="AT142" s="202" t="s">
        <v>133</v>
      </c>
      <c r="AU142" s="202" t="s">
        <v>83</v>
      </c>
      <c r="AY142" s="122" t="s">
        <v>131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22" t="s">
        <v>79</v>
      </c>
      <c r="BK142" s="203">
        <f>ROUND(I142*H142,2)</f>
        <v>0</v>
      </c>
      <c r="BL142" s="122" t="s">
        <v>137</v>
      </c>
      <c r="BM142" s="202" t="s">
        <v>165</v>
      </c>
    </row>
    <row r="143" spans="2:51" s="205" customFormat="1" ht="12">
      <c r="B143" s="204"/>
      <c r="C143" s="252"/>
      <c r="D143" s="253" t="s">
        <v>139</v>
      </c>
      <c r="E143" s="254" t="s">
        <v>81</v>
      </c>
      <c r="F143" s="255" t="s">
        <v>166</v>
      </c>
      <c r="G143" s="252"/>
      <c r="H143" s="256">
        <v>7</v>
      </c>
      <c r="L143" s="204"/>
      <c r="M143" s="207"/>
      <c r="T143" s="208"/>
      <c r="AT143" s="206" t="s">
        <v>139</v>
      </c>
      <c r="AU143" s="206" t="s">
        <v>83</v>
      </c>
      <c r="AV143" s="205" t="s">
        <v>83</v>
      </c>
      <c r="AW143" s="205" t="s">
        <v>30</v>
      </c>
      <c r="AX143" s="205" t="s">
        <v>79</v>
      </c>
      <c r="AY143" s="206" t="s">
        <v>131</v>
      </c>
    </row>
    <row r="144" spans="2:65" s="129" customFormat="1" ht="37.9" customHeight="1">
      <c r="B144" s="72"/>
      <c r="C144" s="247" t="s">
        <v>82</v>
      </c>
      <c r="D144" s="247" t="s">
        <v>133</v>
      </c>
      <c r="E144" s="248" t="s">
        <v>167</v>
      </c>
      <c r="F144" s="249" t="s">
        <v>168</v>
      </c>
      <c r="G144" s="250" t="s">
        <v>153</v>
      </c>
      <c r="H144" s="251">
        <v>8.888</v>
      </c>
      <c r="I144" s="73"/>
      <c r="J144" s="73">
        <f>ROUND(I144*H144,2)</f>
        <v>0</v>
      </c>
      <c r="K144" s="74"/>
      <c r="L144" s="72"/>
      <c r="M144" s="198" t="s">
        <v>1</v>
      </c>
      <c r="N144" s="199" t="s">
        <v>39</v>
      </c>
      <c r="O144" s="200">
        <v>0.068</v>
      </c>
      <c r="P144" s="200">
        <f>O144*H144</f>
        <v>0.604384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02" t="s">
        <v>137</v>
      </c>
      <c r="AT144" s="202" t="s">
        <v>133</v>
      </c>
      <c r="AU144" s="202" t="s">
        <v>83</v>
      </c>
      <c r="AY144" s="122" t="s">
        <v>131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22" t="s">
        <v>79</v>
      </c>
      <c r="BK144" s="203">
        <f>ROUND(I144*H144,2)</f>
        <v>0</v>
      </c>
      <c r="BL144" s="122" t="s">
        <v>137</v>
      </c>
      <c r="BM144" s="202" t="s">
        <v>169</v>
      </c>
    </row>
    <row r="145" spans="2:51" s="205" customFormat="1" ht="12">
      <c r="B145" s="204"/>
      <c r="C145" s="252"/>
      <c r="D145" s="253" t="s">
        <v>139</v>
      </c>
      <c r="E145" s="254" t="s">
        <v>87</v>
      </c>
      <c r="F145" s="255" t="s">
        <v>170</v>
      </c>
      <c r="G145" s="252"/>
      <c r="H145" s="256">
        <v>8.888</v>
      </c>
      <c r="L145" s="204"/>
      <c r="M145" s="207"/>
      <c r="T145" s="208"/>
      <c r="AT145" s="206" t="s">
        <v>139</v>
      </c>
      <c r="AU145" s="206" t="s">
        <v>83</v>
      </c>
      <c r="AV145" s="205" t="s">
        <v>83</v>
      </c>
      <c r="AW145" s="205" t="s">
        <v>30</v>
      </c>
      <c r="AX145" s="205" t="s">
        <v>79</v>
      </c>
      <c r="AY145" s="206" t="s">
        <v>131</v>
      </c>
    </row>
    <row r="146" spans="2:65" s="129" customFormat="1" ht="37.9" customHeight="1">
      <c r="B146" s="72"/>
      <c r="C146" s="247" t="s">
        <v>171</v>
      </c>
      <c r="D146" s="247" t="s">
        <v>133</v>
      </c>
      <c r="E146" s="248" t="s">
        <v>172</v>
      </c>
      <c r="F146" s="249" t="s">
        <v>173</v>
      </c>
      <c r="G146" s="250" t="s">
        <v>153</v>
      </c>
      <c r="H146" s="251">
        <v>7</v>
      </c>
      <c r="I146" s="73"/>
      <c r="J146" s="73">
        <f>ROUND(I146*H146,2)</f>
        <v>0</v>
      </c>
      <c r="K146" s="74"/>
      <c r="L146" s="72"/>
      <c r="M146" s="198" t="s">
        <v>1</v>
      </c>
      <c r="N146" s="199" t="s">
        <v>39</v>
      </c>
      <c r="O146" s="200">
        <v>0.088</v>
      </c>
      <c r="P146" s="200">
        <f>O146*H146</f>
        <v>0.616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02" t="s">
        <v>137</v>
      </c>
      <c r="AT146" s="202" t="s">
        <v>133</v>
      </c>
      <c r="AU146" s="202" t="s">
        <v>83</v>
      </c>
      <c r="AY146" s="122" t="s">
        <v>131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22" t="s">
        <v>79</v>
      </c>
      <c r="BK146" s="203">
        <f>ROUND(I146*H146,2)</f>
        <v>0</v>
      </c>
      <c r="BL146" s="122" t="s">
        <v>137</v>
      </c>
      <c r="BM146" s="202" t="s">
        <v>174</v>
      </c>
    </row>
    <row r="147" spans="2:51" s="205" customFormat="1" ht="12">
      <c r="B147" s="204"/>
      <c r="C147" s="252"/>
      <c r="D147" s="253" t="s">
        <v>139</v>
      </c>
      <c r="E147" s="254" t="s">
        <v>89</v>
      </c>
      <c r="F147" s="255" t="s">
        <v>175</v>
      </c>
      <c r="G147" s="252"/>
      <c r="H147" s="256">
        <v>7</v>
      </c>
      <c r="L147" s="204"/>
      <c r="M147" s="207"/>
      <c r="T147" s="208"/>
      <c r="AT147" s="206" t="s">
        <v>139</v>
      </c>
      <c r="AU147" s="206" t="s">
        <v>83</v>
      </c>
      <c r="AV147" s="205" t="s">
        <v>83</v>
      </c>
      <c r="AW147" s="205" t="s">
        <v>30</v>
      </c>
      <c r="AX147" s="205" t="s">
        <v>79</v>
      </c>
      <c r="AY147" s="206" t="s">
        <v>131</v>
      </c>
    </row>
    <row r="148" spans="2:65" s="129" customFormat="1" ht="24.2" customHeight="1">
      <c r="B148" s="72"/>
      <c r="C148" s="247" t="s">
        <v>176</v>
      </c>
      <c r="D148" s="247" t="s">
        <v>133</v>
      </c>
      <c r="E148" s="248" t="s">
        <v>177</v>
      </c>
      <c r="F148" s="249" t="s">
        <v>178</v>
      </c>
      <c r="G148" s="250" t="s">
        <v>179</v>
      </c>
      <c r="H148" s="251">
        <v>16.443</v>
      </c>
      <c r="I148" s="73"/>
      <c r="J148" s="73">
        <f>ROUND(I148*H148,2)</f>
        <v>0</v>
      </c>
      <c r="K148" s="74"/>
      <c r="L148" s="72"/>
      <c r="M148" s="198" t="s">
        <v>1</v>
      </c>
      <c r="N148" s="199" t="s">
        <v>39</v>
      </c>
      <c r="O148" s="200">
        <v>0</v>
      </c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02" t="s">
        <v>137</v>
      </c>
      <c r="AT148" s="202" t="s">
        <v>133</v>
      </c>
      <c r="AU148" s="202" t="s">
        <v>83</v>
      </c>
      <c r="AY148" s="122" t="s">
        <v>131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22" t="s">
        <v>79</v>
      </c>
      <c r="BK148" s="203">
        <f>ROUND(I148*H148,2)</f>
        <v>0</v>
      </c>
      <c r="BL148" s="122" t="s">
        <v>137</v>
      </c>
      <c r="BM148" s="202" t="s">
        <v>180</v>
      </c>
    </row>
    <row r="149" spans="2:51" s="205" customFormat="1" ht="12">
      <c r="B149" s="204"/>
      <c r="C149" s="252"/>
      <c r="D149" s="253" t="s">
        <v>139</v>
      </c>
      <c r="E149" s="254" t="s">
        <v>1</v>
      </c>
      <c r="F149" s="255" t="s">
        <v>181</v>
      </c>
      <c r="G149" s="252"/>
      <c r="H149" s="256">
        <v>16.443</v>
      </c>
      <c r="L149" s="204"/>
      <c r="M149" s="207"/>
      <c r="T149" s="208"/>
      <c r="AT149" s="206" t="s">
        <v>139</v>
      </c>
      <c r="AU149" s="206" t="s">
        <v>83</v>
      </c>
      <c r="AV149" s="205" t="s">
        <v>83</v>
      </c>
      <c r="AW149" s="205" t="s">
        <v>30</v>
      </c>
      <c r="AX149" s="205" t="s">
        <v>79</v>
      </c>
      <c r="AY149" s="206" t="s">
        <v>131</v>
      </c>
    </row>
    <row r="150" spans="2:65" s="129" customFormat="1" ht="16.5" customHeight="1">
      <c r="B150" s="72"/>
      <c r="C150" s="247" t="s">
        <v>182</v>
      </c>
      <c r="D150" s="247" t="s">
        <v>133</v>
      </c>
      <c r="E150" s="248" t="s">
        <v>183</v>
      </c>
      <c r="F150" s="249" t="s">
        <v>184</v>
      </c>
      <c r="G150" s="250" t="s">
        <v>153</v>
      </c>
      <c r="H150" s="251">
        <v>15.888</v>
      </c>
      <c r="I150" s="73"/>
      <c r="J150" s="73">
        <f>ROUND(I150*H150,2)</f>
        <v>0</v>
      </c>
      <c r="K150" s="74"/>
      <c r="L150" s="72"/>
      <c r="M150" s="198" t="s">
        <v>1</v>
      </c>
      <c r="N150" s="199" t="s">
        <v>39</v>
      </c>
      <c r="O150" s="200">
        <v>0.009</v>
      </c>
      <c r="P150" s="200">
        <f>O150*H150</f>
        <v>0.14299199999999998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02" t="s">
        <v>137</v>
      </c>
      <c r="AT150" s="202" t="s">
        <v>133</v>
      </c>
      <c r="AU150" s="202" t="s">
        <v>83</v>
      </c>
      <c r="AY150" s="122" t="s">
        <v>131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22" t="s">
        <v>79</v>
      </c>
      <c r="BK150" s="203">
        <f>ROUND(I150*H150,2)</f>
        <v>0</v>
      </c>
      <c r="BL150" s="122" t="s">
        <v>137</v>
      </c>
      <c r="BM150" s="202" t="s">
        <v>185</v>
      </c>
    </row>
    <row r="151" spans="2:51" s="205" customFormat="1" ht="12">
      <c r="B151" s="204"/>
      <c r="C151" s="252"/>
      <c r="D151" s="253" t="s">
        <v>139</v>
      </c>
      <c r="E151" s="254" t="s">
        <v>1</v>
      </c>
      <c r="F151" s="255" t="s">
        <v>186</v>
      </c>
      <c r="G151" s="252"/>
      <c r="H151" s="256">
        <v>15.888</v>
      </c>
      <c r="L151" s="204"/>
      <c r="M151" s="207"/>
      <c r="T151" s="208"/>
      <c r="AT151" s="206" t="s">
        <v>139</v>
      </c>
      <c r="AU151" s="206" t="s">
        <v>83</v>
      </c>
      <c r="AV151" s="205" t="s">
        <v>83</v>
      </c>
      <c r="AW151" s="205" t="s">
        <v>30</v>
      </c>
      <c r="AX151" s="205" t="s">
        <v>79</v>
      </c>
      <c r="AY151" s="206" t="s">
        <v>131</v>
      </c>
    </row>
    <row r="152" spans="2:65" s="129" customFormat="1" ht="24.2" customHeight="1">
      <c r="B152" s="72"/>
      <c r="C152" s="247" t="s">
        <v>187</v>
      </c>
      <c r="D152" s="247" t="s">
        <v>133</v>
      </c>
      <c r="E152" s="248" t="s">
        <v>188</v>
      </c>
      <c r="F152" s="249" t="s">
        <v>189</v>
      </c>
      <c r="G152" s="250" t="s">
        <v>153</v>
      </c>
      <c r="H152" s="251">
        <v>8.5</v>
      </c>
      <c r="I152" s="73"/>
      <c r="J152" s="73">
        <f>ROUND(I152*H152,2)</f>
        <v>0</v>
      </c>
      <c r="K152" s="74"/>
      <c r="L152" s="72"/>
      <c r="M152" s="198" t="s">
        <v>1</v>
      </c>
      <c r="N152" s="199" t="s">
        <v>39</v>
      </c>
      <c r="O152" s="200">
        <v>0.328</v>
      </c>
      <c r="P152" s="200">
        <f>O152*H152</f>
        <v>2.7880000000000003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02" t="s">
        <v>137</v>
      </c>
      <c r="AT152" s="202" t="s">
        <v>133</v>
      </c>
      <c r="AU152" s="202" t="s">
        <v>83</v>
      </c>
      <c r="AY152" s="122" t="s">
        <v>131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22" t="s">
        <v>79</v>
      </c>
      <c r="BK152" s="203">
        <f>ROUND(I152*H152,2)</f>
        <v>0</v>
      </c>
      <c r="BL152" s="122" t="s">
        <v>137</v>
      </c>
      <c r="BM152" s="202" t="s">
        <v>190</v>
      </c>
    </row>
    <row r="153" spans="2:51" s="205" customFormat="1" ht="12">
      <c r="B153" s="204"/>
      <c r="C153" s="252"/>
      <c r="D153" s="253" t="s">
        <v>139</v>
      </c>
      <c r="E153" s="254" t="s">
        <v>1</v>
      </c>
      <c r="F153" s="255" t="s">
        <v>191</v>
      </c>
      <c r="G153" s="252"/>
      <c r="H153" s="256">
        <v>1.5</v>
      </c>
      <c r="L153" s="204"/>
      <c r="M153" s="207"/>
      <c r="T153" s="208"/>
      <c r="AT153" s="206" t="s">
        <v>139</v>
      </c>
      <c r="AU153" s="206" t="s">
        <v>83</v>
      </c>
      <c r="AV153" s="205" t="s">
        <v>83</v>
      </c>
      <c r="AW153" s="205" t="s">
        <v>30</v>
      </c>
      <c r="AX153" s="205" t="s">
        <v>74</v>
      </c>
      <c r="AY153" s="206" t="s">
        <v>131</v>
      </c>
    </row>
    <row r="154" spans="2:51" s="215" customFormat="1" ht="12">
      <c r="B154" s="214"/>
      <c r="C154" s="261"/>
      <c r="D154" s="253" t="s">
        <v>139</v>
      </c>
      <c r="E154" s="262" t="s">
        <v>92</v>
      </c>
      <c r="F154" s="263" t="s">
        <v>192</v>
      </c>
      <c r="G154" s="261"/>
      <c r="H154" s="264">
        <v>1.5</v>
      </c>
      <c r="L154" s="214"/>
      <c r="M154" s="217"/>
      <c r="T154" s="218"/>
      <c r="AT154" s="216" t="s">
        <v>139</v>
      </c>
      <c r="AU154" s="216" t="s">
        <v>83</v>
      </c>
      <c r="AV154" s="215" t="s">
        <v>146</v>
      </c>
      <c r="AW154" s="215" t="s">
        <v>30</v>
      </c>
      <c r="AX154" s="215" t="s">
        <v>74</v>
      </c>
      <c r="AY154" s="216" t="s">
        <v>131</v>
      </c>
    </row>
    <row r="155" spans="2:51" s="205" customFormat="1" ht="12">
      <c r="B155" s="204"/>
      <c r="C155" s="252"/>
      <c r="D155" s="253" t="s">
        <v>139</v>
      </c>
      <c r="E155" s="254" t="s">
        <v>1</v>
      </c>
      <c r="F155" s="255" t="s">
        <v>193</v>
      </c>
      <c r="G155" s="252"/>
      <c r="H155" s="256">
        <v>7</v>
      </c>
      <c r="L155" s="204"/>
      <c r="M155" s="207"/>
      <c r="T155" s="208"/>
      <c r="AT155" s="206" t="s">
        <v>139</v>
      </c>
      <c r="AU155" s="206" t="s">
        <v>83</v>
      </c>
      <c r="AV155" s="205" t="s">
        <v>83</v>
      </c>
      <c r="AW155" s="205" t="s">
        <v>30</v>
      </c>
      <c r="AX155" s="205" t="s">
        <v>74</v>
      </c>
      <c r="AY155" s="206" t="s">
        <v>131</v>
      </c>
    </row>
    <row r="156" spans="2:51" s="210" customFormat="1" ht="12">
      <c r="B156" s="209"/>
      <c r="C156" s="257"/>
      <c r="D156" s="253" t="s">
        <v>139</v>
      </c>
      <c r="E156" s="258" t="s">
        <v>1</v>
      </c>
      <c r="F156" s="259" t="s">
        <v>161</v>
      </c>
      <c r="G156" s="257"/>
      <c r="H156" s="260">
        <v>8.5</v>
      </c>
      <c r="L156" s="209"/>
      <c r="M156" s="212"/>
      <c r="T156" s="213"/>
      <c r="AT156" s="211" t="s">
        <v>139</v>
      </c>
      <c r="AU156" s="211" t="s">
        <v>83</v>
      </c>
      <c r="AV156" s="210" t="s">
        <v>137</v>
      </c>
      <c r="AW156" s="210" t="s">
        <v>30</v>
      </c>
      <c r="AX156" s="210" t="s">
        <v>79</v>
      </c>
      <c r="AY156" s="211" t="s">
        <v>131</v>
      </c>
    </row>
    <row r="157" spans="2:65" s="129" customFormat="1" ht="16.5" customHeight="1">
      <c r="B157" s="72"/>
      <c r="C157" s="265" t="s">
        <v>8</v>
      </c>
      <c r="D157" s="265" t="s">
        <v>194</v>
      </c>
      <c r="E157" s="266" t="s">
        <v>195</v>
      </c>
      <c r="F157" s="267" t="s">
        <v>196</v>
      </c>
      <c r="G157" s="268" t="s">
        <v>179</v>
      </c>
      <c r="H157" s="269">
        <v>14</v>
      </c>
      <c r="I157" s="75"/>
      <c r="J157" s="75">
        <f>ROUND(I157*H157,2)</f>
        <v>0</v>
      </c>
      <c r="K157" s="76"/>
      <c r="L157" s="219"/>
      <c r="M157" s="220" t="s">
        <v>1</v>
      </c>
      <c r="N157" s="221" t="s">
        <v>39</v>
      </c>
      <c r="O157" s="200">
        <v>0</v>
      </c>
      <c r="P157" s="200">
        <f>O157*H157</f>
        <v>0</v>
      </c>
      <c r="Q157" s="200">
        <v>1</v>
      </c>
      <c r="R157" s="200">
        <f>Q157*H157</f>
        <v>14</v>
      </c>
      <c r="S157" s="200">
        <v>0</v>
      </c>
      <c r="T157" s="201">
        <f>S157*H157</f>
        <v>0</v>
      </c>
      <c r="AR157" s="202" t="s">
        <v>171</v>
      </c>
      <c r="AT157" s="202" t="s">
        <v>194</v>
      </c>
      <c r="AU157" s="202" t="s">
        <v>83</v>
      </c>
      <c r="AY157" s="122" t="s">
        <v>131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22" t="s">
        <v>79</v>
      </c>
      <c r="BK157" s="203">
        <f>ROUND(I157*H157,2)</f>
        <v>0</v>
      </c>
      <c r="BL157" s="122" t="s">
        <v>137</v>
      </c>
      <c r="BM157" s="202" t="s">
        <v>197</v>
      </c>
    </row>
    <row r="158" spans="2:51" s="205" customFormat="1" ht="12">
      <c r="B158" s="204"/>
      <c r="C158" s="252"/>
      <c r="D158" s="253" t="s">
        <v>139</v>
      </c>
      <c r="E158" s="254" t="s">
        <v>1</v>
      </c>
      <c r="F158" s="255" t="s">
        <v>193</v>
      </c>
      <c r="G158" s="252"/>
      <c r="H158" s="256">
        <v>7</v>
      </c>
      <c r="L158" s="204"/>
      <c r="M158" s="207"/>
      <c r="T158" s="208"/>
      <c r="AT158" s="206" t="s">
        <v>139</v>
      </c>
      <c r="AU158" s="206" t="s">
        <v>83</v>
      </c>
      <c r="AV158" s="205" t="s">
        <v>83</v>
      </c>
      <c r="AW158" s="205" t="s">
        <v>30</v>
      </c>
      <c r="AX158" s="205" t="s">
        <v>79</v>
      </c>
      <c r="AY158" s="206" t="s">
        <v>131</v>
      </c>
    </row>
    <row r="159" spans="2:51" s="205" customFormat="1" ht="12">
      <c r="B159" s="204"/>
      <c r="C159" s="252"/>
      <c r="D159" s="253" t="s">
        <v>139</v>
      </c>
      <c r="E159" s="252"/>
      <c r="F159" s="255" t="s">
        <v>198</v>
      </c>
      <c r="G159" s="252"/>
      <c r="H159" s="256">
        <v>14</v>
      </c>
      <c r="L159" s="204"/>
      <c r="M159" s="207"/>
      <c r="T159" s="208"/>
      <c r="AT159" s="206" t="s">
        <v>139</v>
      </c>
      <c r="AU159" s="206" t="s">
        <v>83</v>
      </c>
      <c r="AV159" s="205" t="s">
        <v>83</v>
      </c>
      <c r="AW159" s="205" t="s">
        <v>3</v>
      </c>
      <c r="AX159" s="205" t="s">
        <v>79</v>
      </c>
      <c r="AY159" s="206" t="s">
        <v>131</v>
      </c>
    </row>
    <row r="160" spans="2:65" s="129" customFormat="1" ht="24.2" customHeight="1">
      <c r="B160" s="72"/>
      <c r="C160" s="247" t="s">
        <v>199</v>
      </c>
      <c r="D160" s="247" t="s">
        <v>133</v>
      </c>
      <c r="E160" s="248" t="s">
        <v>200</v>
      </c>
      <c r="F160" s="249" t="s">
        <v>201</v>
      </c>
      <c r="G160" s="250" t="s">
        <v>153</v>
      </c>
      <c r="H160" s="251">
        <v>0.746</v>
      </c>
      <c r="I160" s="73"/>
      <c r="J160" s="73">
        <f>ROUND(I160*H160,2)</f>
        <v>0</v>
      </c>
      <c r="K160" s="74"/>
      <c r="L160" s="72"/>
      <c r="M160" s="198" t="s">
        <v>1</v>
      </c>
      <c r="N160" s="199" t="s">
        <v>39</v>
      </c>
      <c r="O160" s="200">
        <v>0.435</v>
      </c>
      <c r="P160" s="200">
        <f>O160*H160</f>
        <v>0.32451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02" t="s">
        <v>137</v>
      </c>
      <c r="AT160" s="202" t="s">
        <v>133</v>
      </c>
      <c r="AU160" s="202" t="s">
        <v>83</v>
      </c>
      <c r="AY160" s="122" t="s">
        <v>131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22" t="s">
        <v>79</v>
      </c>
      <c r="BK160" s="203">
        <f>ROUND(I160*H160,2)</f>
        <v>0</v>
      </c>
      <c r="BL160" s="122" t="s">
        <v>137</v>
      </c>
      <c r="BM160" s="202" t="s">
        <v>202</v>
      </c>
    </row>
    <row r="161" spans="2:51" s="205" customFormat="1" ht="12">
      <c r="B161" s="204"/>
      <c r="C161" s="252"/>
      <c r="D161" s="253" t="s">
        <v>139</v>
      </c>
      <c r="E161" s="254" t="s">
        <v>1</v>
      </c>
      <c r="F161" s="255" t="s">
        <v>203</v>
      </c>
      <c r="G161" s="252"/>
      <c r="H161" s="256">
        <v>0.746</v>
      </c>
      <c r="L161" s="204"/>
      <c r="M161" s="207"/>
      <c r="T161" s="208"/>
      <c r="AT161" s="206" t="s">
        <v>139</v>
      </c>
      <c r="AU161" s="206" t="s">
        <v>83</v>
      </c>
      <c r="AV161" s="205" t="s">
        <v>83</v>
      </c>
      <c r="AW161" s="205" t="s">
        <v>30</v>
      </c>
      <c r="AX161" s="205" t="s">
        <v>79</v>
      </c>
      <c r="AY161" s="206" t="s">
        <v>131</v>
      </c>
    </row>
    <row r="162" spans="2:65" s="129" customFormat="1" ht="16.5" customHeight="1">
      <c r="B162" s="72"/>
      <c r="C162" s="265" t="s">
        <v>204</v>
      </c>
      <c r="D162" s="265" t="s">
        <v>194</v>
      </c>
      <c r="E162" s="266" t="s">
        <v>205</v>
      </c>
      <c r="F162" s="267" t="s">
        <v>206</v>
      </c>
      <c r="G162" s="268" t="s">
        <v>179</v>
      </c>
      <c r="H162" s="269">
        <v>1.492</v>
      </c>
      <c r="I162" s="75"/>
      <c r="J162" s="75">
        <f>ROUND(I162*H162,2)</f>
        <v>0</v>
      </c>
      <c r="K162" s="76"/>
      <c r="L162" s="219"/>
      <c r="M162" s="220" t="s">
        <v>1</v>
      </c>
      <c r="N162" s="221" t="s">
        <v>39</v>
      </c>
      <c r="O162" s="200">
        <v>0</v>
      </c>
      <c r="P162" s="200">
        <f>O162*H162</f>
        <v>0</v>
      </c>
      <c r="Q162" s="200">
        <v>1</v>
      </c>
      <c r="R162" s="200">
        <f>Q162*H162</f>
        <v>1.492</v>
      </c>
      <c r="S162" s="200">
        <v>0</v>
      </c>
      <c r="T162" s="201">
        <f>S162*H162</f>
        <v>0</v>
      </c>
      <c r="AR162" s="202" t="s">
        <v>171</v>
      </c>
      <c r="AT162" s="202" t="s">
        <v>194</v>
      </c>
      <c r="AU162" s="202" t="s">
        <v>83</v>
      </c>
      <c r="AY162" s="122" t="s">
        <v>131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22" t="s">
        <v>79</v>
      </c>
      <c r="BK162" s="203">
        <f>ROUND(I162*H162,2)</f>
        <v>0</v>
      </c>
      <c r="BL162" s="122" t="s">
        <v>137</v>
      </c>
      <c r="BM162" s="202" t="s">
        <v>207</v>
      </c>
    </row>
    <row r="163" spans="2:51" s="205" customFormat="1" ht="12">
      <c r="B163" s="204"/>
      <c r="C163" s="252"/>
      <c r="D163" s="253" t="s">
        <v>139</v>
      </c>
      <c r="E163" s="252"/>
      <c r="F163" s="255" t="s">
        <v>208</v>
      </c>
      <c r="G163" s="252"/>
      <c r="H163" s="256">
        <v>1.492</v>
      </c>
      <c r="L163" s="204"/>
      <c r="M163" s="207"/>
      <c r="T163" s="208"/>
      <c r="AT163" s="206" t="s">
        <v>139</v>
      </c>
      <c r="AU163" s="206" t="s">
        <v>83</v>
      </c>
      <c r="AV163" s="205" t="s">
        <v>83</v>
      </c>
      <c r="AW163" s="205" t="s">
        <v>3</v>
      </c>
      <c r="AX163" s="205" t="s">
        <v>79</v>
      </c>
      <c r="AY163" s="206" t="s">
        <v>131</v>
      </c>
    </row>
    <row r="164" spans="2:65" s="129" customFormat="1" ht="24.2" customHeight="1">
      <c r="B164" s="72"/>
      <c r="C164" s="247" t="s">
        <v>209</v>
      </c>
      <c r="D164" s="247" t="s">
        <v>133</v>
      </c>
      <c r="E164" s="248" t="s">
        <v>210</v>
      </c>
      <c r="F164" s="249" t="s">
        <v>211</v>
      </c>
      <c r="G164" s="250" t="s">
        <v>136</v>
      </c>
      <c r="H164" s="251">
        <v>20</v>
      </c>
      <c r="I164" s="73"/>
      <c r="J164" s="73">
        <f>ROUND(I164*H164,2)</f>
        <v>0</v>
      </c>
      <c r="K164" s="74"/>
      <c r="L164" s="72"/>
      <c r="M164" s="198" t="s">
        <v>1</v>
      </c>
      <c r="N164" s="199" t="s">
        <v>39</v>
      </c>
      <c r="O164" s="200">
        <v>0.114</v>
      </c>
      <c r="P164" s="200">
        <f>O164*H164</f>
        <v>2.2800000000000002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AR164" s="202" t="s">
        <v>137</v>
      </c>
      <c r="AT164" s="202" t="s">
        <v>133</v>
      </c>
      <c r="AU164" s="202" t="s">
        <v>83</v>
      </c>
      <c r="AY164" s="122" t="s">
        <v>131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22" t="s">
        <v>79</v>
      </c>
      <c r="BK164" s="203">
        <f>ROUND(I164*H164,2)</f>
        <v>0</v>
      </c>
      <c r="BL164" s="122" t="s">
        <v>137</v>
      </c>
      <c r="BM164" s="202" t="s">
        <v>212</v>
      </c>
    </row>
    <row r="165" spans="2:65" s="129" customFormat="1" ht="16.5" customHeight="1">
      <c r="B165" s="72"/>
      <c r="C165" s="265" t="s">
        <v>213</v>
      </c>
      <c r="D165" s="265" t="s">
        <v>194</v>
      </c>
      <c r="E165" s="266" t="s">
        <v>214</v>
      </c>
      <c r="F165" s="267" t="s">
        <v>215</v>
      </c>
      <c r="G165" s="268" t="s">
        <v>179</v>
      </c>
      <c r="H165" s="269">
        <v>5.55</v>
      </c>
      <c r="I165" s="75"/>
      <c r="J165" s="75">
        <f>ROUND(I165*H165,2)</f>
        <v>0</v>
      </c>
      <c r="K165" s="76"/>
      <c r="L165" s="219"/>
      <c r="M165" s="220" t="s">
        <v>1</v>
      </c>
      <c r="N165" s="221" t="s">
        <v>39</v>
      </c>
      <c r="O165" s="200">
        <v>0</v>
      </c>
      <c r="P165" s="200">
        <f>O165*H165</f>
        <v>0</v>
      </c>
      <c r="Q165" s="200">
        <v>1</v>
      </c>
      <c r="R165" s="200">
        <f>Q165*H165</f>
        <v>5.55</v>
      </c>
      <c r="S165" s="200">
        <v>0</v>
      </c>
      <c r="T165" s="201">
        <f>S165*H165</f>
        <v>0</v>
      </c>
      <c r="AR165" s="202" t="s">
        <v>171</v>
      </c>
      <c r="AT165" s="202" t="s">
        <v>194</v>
      </c>
      <c r="AU165" s="202" t="s">
        <v>83</v>
      </c>
      <c r="AY165" s="122" t="s">
        <v>131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22" t="s">
        <v>79</v>
      </c>
      <c r="BK165" s="203">
        <f>ROUND(I165*H165,2)</f>
        <v>0</v>
      </c>
      <c r="BL165" s="122" t="s">
        <v>137</v>
      </c>
      <c r="BM165" s="202" t="s">
        <v>216</v>
      </c>
    </row>
    <row r="166" spans="2:51" s="205" customFormat="1" ht="12">
      <c r="B166" s="204"/>
      <c r="C166" s="252"/>
      <c r="D166" s="253" t="s">
        <v>139</v>
      </c>
      <c r="E166" s="254" t="s">
        <v>1</v>
      </c>
      <c r="F166" s="255" t="s">
        <v>217</v>
      </c>
      <c r="G166" s="252"/>
      <c r="H166" s="256">
        <v>5.55</v>
      </c>
      <c r="L166" s="204"/>
      <c r="M166" s="207"/>
      <c r="T166" s="208"/>
      <c r="AT166" s="206" t="s">
        <v>139</v>
      </c>
      <c r="AU166" s="206" t="s">
        <v>83</v>
      </c>
      <c r="AV166" s="205" t="s">
        <v>83</v>
      </c>
      <c r="AW166" s="205" t="s">
        <v>30</v>
      </c>
      <c r="AX166" s="205" t="s">
        <v>79</v>
      </c>
      <c r="AY166" s="206" t="s">
        <v>131</v>
      </c>
    </row>
    <row r="167" spans="2:65" s="129" customFormat="1" ht="24.2" customHeight="1">
      <c r="B167" s="72"/>
      <c r="C167" s="247" t="s">
        <v>218</v>
      </c>
      <c r="D167" s="247" t="s">
        <v>133</v>
      </c>
      <c r="E167" s="248" t="s">
        <v>219</v>
      </c>
      <c r="F167" s="249" t="s">
        <v>220</v>
      </c>
      <c r="G167" s="250" t="s">
        <v>136</v>
      </c>
      <c r="H167" s="251">
        <v>20</v>
      </c>
      <c r="I167" s="73"/>
      <c r="J167" s="73">
        <f>ROUND(I167*H167,2)</f>
        <v>0</v>
      </c>
      <c r="K167" s="74"/>
      <c r="L167" s="72"/>
      <c r="M167" s="198" t="s">
        <v>1</v>
      </c>
      <c r="N167" s="199" t="s">
        <v>39</v>
      </c>
      <c r="O167" s="200">
        <v>0.058</v>
      </c>
      <c r="P167" s="200">
        <f>O167*H167</f>
        <v>1.1600000000000001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202" t="s">
        <v>137</v>
      </c>
      <c r="AT167" s="202" t="s">
        <v>133</v>
      </c>
      <c r="AU167" s="202" t="s">
        <v>83</v>
      </c>
      <c r="AY167" s="122" t="s">
        <v>131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22" t="s">
        <v>79</v>
      </c>
      <c r="BK167" s="203">
        <f>ROUND(I167*H167,2)</f>
        <v>0</v>
      </c>
      <c r="BL167" s="122" t="s">
        <v>137</v>
      </c>
      <c r="BM167" s="202" t="s">
        <v>221</v>
      </c>
    </row>
    <row r="168" spans="2:65" s="129" customFormat="1" ht="16.5" customHeight="1">
      <c r="B168" s="72"/>
      <c r="C168" s="265" t="s">
        <v>222</v>
      </c>
      <c r="D168" s="265" t="s">
        <v>194</v>
      </c>
      <c r="E168" s="266" t="s">
        <v>223</v>
      </c>
      <c r="F168" s="267" t="s">
        <v>224</v>
      </c>
      <c r="G168" s="268" t="s">
        <v>225</v>
      </c>
      <c r="H168" s="269">
        <v>0.4</v>
      </c>
      <c r="I168" s="75"/>
      <c r="J168" s="75">
        <f>ROUND(I168*H168,2)</f>
        <v>0</v>
      </c>
      <c r="K168" s="76"/>
      <c r="L168" s="219"/>
      <c r="M168" s="220" t="s">
        <v>1</v>
      </c>
      <c r="N168" s="221" t="s">
        <v>39</v>
      </c>
      <c r="O168" s="200">
        <v>0</v>
      </c>
      <c r="P168" s="200">
        <f>O168*H168</f>
        <v>0</v>
      </c>
      <c r="Q168" s="200">
        <v>0.001</v>
      </c>
      <c r="R168" s="200">
        <f>Q168*H168</f>
        <v>0.0004</v>
      </c>
      <c r="S168" s="200">
        <v>0</v>
      </c>
      <c r="T168" s="201">
        <f>S168*H168</f>
        <v>0</v>
      </c>
      <c r="AR168" s="202" t="s">
        <v>171</v>
      </c>
      <c r="AT168" s="202" t="s">
        <v>194</v>
      </c>
      <c r="AU168" s="202" t="s">
        <v>83</v>
      </c>
      <c r="AY168" s="122" t="s">
        <v>131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22" t="s">
        <v>79</v>
      </c>
      <c r="BK168" s="203">
        <f>ROUND(I168*H168,2)</f>
        <v>0</v>
      </c>
      <c r="BL168" s="122" t="s">
        <v>137</v>
      </c>
      <c r="BM168" s="202" t="s">
        <v>226</v>
      </c>
    </row>
    <row r="169" spans="2:51" s="205" customFormat="1" ht="12">
      <c r="B169" s="204"/>
      <c r="C169" s="252"/>
      <c r="D169" s="253" t="s">
        <v>139</v>
      </c>
      <c r="E169" s="252"/>
      <c r="F169" s="255" t="s">
        <v>227</v>
      </c>
      <c r="G169" s="252"/>
      <c r="H169" s="256">
        <v>0.4</v>
      </c>
      <c r="L169" s="204"/>
      <c r="M169" s="207"/>
      <c r="T169" s="208"/>
      <c r="AT169" s="206" t="s">
        <v>139</v>
      </c>
      <c r="AU169" s="206" t="s">
        <v>83</v>
      </c>
      <c r="AV169" s="205" t="s">
        <v>83</v>
      </c>
      <c r="AW169" s="205" t="s">
        <v>3</v>
      </c>
      <c r="AX169" s="205" t="s">
        <v>79</v>
      </c>
      <c r="AY169" s="206" t="s">
        <v>131</v>
      </c>
    </row>
    <row r="170" spans="2:65" s="129" customFormat="1" ht="24.2" customHeight="1">
      <c r="B170" s="72"/>
      <c r="C170" s="247" t="s">
        <v>228</v>
      </c>
      <c r="D170" s="247" t="s">
        <v>133</v>
      </c>
      <c r="E170" s="248" t="s">
        <v>229</v>
      </c>
      <c r="F170" s="249" t="s">
        <v>230</v>
      </c>
      <c r="G170" s="250" t="s">
        <v>136</v>
      </c>
      <c r="H170" s="251">
        <v>15</v>
      </c>
      <c r="I170" s="73"/>
      <c r="J170" s="73">
        <f>ROUND(I170*H170,2)</f>
        <v>0</v>
      </c>
      <c r="K170" s="74"/>
      <c r="L170" s="72"/>
      <c r="M170" s="198" t="s">
        <v>1</v>
      </c>
      <c r="N170" s="199" t="s">
        <v>39</v>
      </c>
      <c r="O170" s="200">
        <v>0.025</v>
      </c>
      <c r="P170" s="200">
        <f>O170*H170</f>
        <v>0.375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202" t="s">
        <v>137</v>
      </c>
      <c r="AT170" s="202" t="s">
        <v>133</v>
      </c>
      <c r="AU170" s="202" t="s">
        <v>83</v>
      </c>
      <c r="AY170" s="122" t="s">
        <v>131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22" t="s">
        <v>79</v>
      </c>
      <c r="BK170" s="203">
        <f>ROUND(I170*H170,2)</f>
        <v>0</v>
      </c>
      <c r="BL170" s="122" t="s">
        <v>137</v>
      </c>
      <c r="BM170" s="202" t="s">
        <v>231</v>
      </c>
    </row>
    <row r="171" spans="2:51" s="205" customFormat="1" ht="12">
      <c r="B171" s="204"/>
      <c r="C171" s="252"/>
      <c r="D171" s="253" t="s">
        <v>139</v>
      </c>
      <c r="E171" s="254" t="s">
        <v>1</v>
      </c>
      <c r="F171" s="255" t="s">
        <v>232</v>
      </c>
      <c r="G171" s="252"/>
      <c r="H171" s="256">
        <v>15</v>
      </c>
      <c r="L171" s="204"/>
      <c r="M171" s="207"/>
      <c r="T171" s="208"/>
      <c r="AT171" s="206" t="s">
        <v>139</v>
      </c>
      <c r="AU171" s="206" t="s">
        <v>83</v>
      </c>
      <c r="AV171" s="205" t="s">
        <v>83</v>
      </c>
      <c r="AW171" s="205" t="s">
        <v>30</v>
      </c>
      <c r="AX171" s="205" t="s">
        <v>79</v>
      </c>
      <c r="AY171" s="206" t="s">
        <v>131</v>
      </c>
    </row>
    <row r="172" spans="2:63" s="189" customFormat="1" ht="22.9" customHeight="1">
      <c r="B172" s="188"/>
      <c r="C172" s="243"/>
      <c r="D172" s="244" t="s">
        <v>73</v>
      </c>
      <c r="E172" s="246" t="s">
        <v>83</v>
      </c>
      <c r="F172" s="246" t="s">
        <v>233</v>
      </c>
      <c r="G172" s="243"/>
      <c r="H172" s="243"/>
      <c r="J172" s="197">
        <f>BK172</f>
        <v>0</v>
      </c>
      <c r="L172" s="188"/>
      <c r="M172" s="192"/>
      <c r="P172" s="193">
        <f>SUM(P173:P179)</f>
        <v>4.593407999999999</v>
      </c>
      <c r="R172" s="193">
        <f>SUM(R173:R179)</f>
        <v>11.229232529999999</v>
      </c>
      <c r="T172" s="194">
        <f>SUM(T173:T179)</f>
        <v>0</v>
      </c>
      <c r="AR172" s="190" t="s">
        <v>79</v>
      </c>
      <c r="AT172" s="195" t="s">
        <v>73</v>
      </c>
      <c r="AU172" s="195" t="s">
        <v>79</v>
      </c>
      <c r="AY172" s="190" t="s">
        <v>131</v>
      </c>
      <c r="BK172" s="196">
        <f>SUM(BK173:BK179)</f>
        <v>0</v>
      </c>
    </row>
    <row r="173" spans="2:65" s="129" customFormat="1" ht="24.2" customHeight="1">
      <c r="B173" s="72"/>
      <c r="C173" s="247" t="s">
        <v>234</v>
      </c>
      <c r="D173" s="247" t="s">
        <v>133</v>
      </c>
      <c r="E173" s="248" t="s">
        <v>235</v>
      </c>
      <c r="F173" s="249" t="s">
        <v>236</v>
      </c>
      <c r="G173" s="250" t="s">
        <v>153</v>
      </c>
      <c r="H173" s="251">
        <v>2.042</v>
      </c>
      <c r="I173" s="73"/>
      <c r="J173" s="73">
        <f>ROUND(I173*H173,2)</f>
        <v>0</v>
      </c>
      <c r="K173" s="74"/>
      <c r="L173" s="72"/>
      <c r="M173" s="198" t="s">
        <v>1</v>
      </c>
      <c r="N173" s="199" t="s">
        <v>39</v>
      </c>
      <c r="O173" s="200">
        <v>0.965</v>
      </c>
      <c r="P173" s="200">
        <f>O173*H173</f>
        <v>1.9705299999999997</v>
      </c>
      <c r="Q173" s="200">
        <v>2.16</v>
      </c>
      <c r="R173" s="200">
        <f>Q173*H173</f>
        <v>4.4107199999999995</v>
      </c>
      <c r="S173" s="200">
        <v>0</v>
      </c>
      <c r="T173" s="201">
        <f>S173*H173</f>
        <v>0</v>
      </c>
      <c r="AR173" s="202" t="s">
        <v>137</v>
      </c>
      <c r="AT173" s="202" t="s">
        <v>133</v>
      </c>
      <c r="AU173" s="202" t="s">
        <v>83</v>
      </c>
      <c r="AY173" s="122" t="s">
        <v>131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22" t="s">
        <v>79</v>
      </c>
      <c r="BK173" s="203">
        <f>ROUND(I173*H173,2)</f>
        <v>0</v>
      </c>
      <c r="BL173" s="122" t="s">
        <v>137</v>
      </c>
      <c r="BM173" s="202" t="s">
        <v>237</v>
      </c>
    </row>
    <row r="174" spans="2:51" s="205" customFormat="1" ht="12">
      <c r="B174" s="204"/>
      <c r="C174" s="252"/>
      <c r="D174" s="253" t="s">
        <v>139</v>
      </c>
      <c r="E174" s="254" t="s">
        <v>1</v>
      </c>
      <c r="F174" s="255" t="s">
        <v>238</v>
      </c>
      <c r="G174" s="252"/>
      <c r="H174" s="256">
        <v>2.042</v>
      </c>
      <c r="L174" s="204"/>
      <c r="M174" s="207"/>
      <c r="T174" s="208"/>
      <c r="AT174" s="206" t="s">
        <v>139</v>
      </c>
      <c r="AU174" s="206" t="s">
        <v>83</v>
      </c>
      <c r="AV174" s="205" t="s">
        <v>83</v>
      </c>
      <c r="AW174" s="205" t="s">
        <v>30</v>
      </c>
      <c r="AX174" s="205" t="s">
        <v>79</v>
      </c>
      <c r="AY174" s="206" t="s">
        <v>131</v>
      </c>
    </row>
    <row r="175" spans="2:65" s="129" customFormat="1" ht="16.5" customHeight="1">
      <c r="B175" s="72"/>
      <c r="C175" s="247" t="s">
        <v>7</v>
      </c>
      <c r="D175" s="247" t="s">
        <v>133</v>
      </c>
      <c r="E175" s="248" t="s">
        <v>239</v>
      </c>
      <c r="F175" s="249" t="s">
        <v>240</v>
      </c>
      <c r="G175" s="250" t="s">
        <v>153</v>
      </c>
      <c r="H175" s="251">
        <v>2.722</v>
      </c>
      <c r="I175" s="73"/>
      <c r="J175" s="73">
        <f>ROUND(I175*H175,2)</f>
        <v>0</v>
      </c>
      <c r="K175" s="74"/>
      <c r="L175" s="72"/>
      <c r="M175" s="198" t="s">
        <v>1</v>
      </c>
      <c r="N175" s="199" t="s">
        <v>39</v>
      </c>
      <c r="O175" s="200">
        <v>0.584</v>
      </c>
      <c r="P175" s="200">
        <f>O175*H175</f>
        <v>1.589648</v>
      </c>
      <c r="Q175" s="200">
        <v>2.50187</v>
      </c>
      <c r="R175" s="200">
        <f>Q175*H175</f>
        <v>6.81009014</v>
      </c>
      <c r="S175" s="200">
        <v>0</v>
      </c>
      <c r="T175" s="201">
        <f>S175*H175</f>
        <v>0</v>
      </c>
      <c r="AR175" s="202" t="s">
        <v>137</v>
      </c>
      <c r="AT175" s="202" t="s">
        <v>133</v>
      </c>
      <c r="AU175" s="202" t="s">
        <v>83</v>
      </c>
      <c r="AY175" s="122" t="s">
        <v>131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22" t="s">
        <v>79</v>
      </c>
      <c r="BK175" s="203">
        <f>ROUND(I175*H175,2)</f>
        <v>0</v>
      </c>
      <c r="BL175" s="122" t="s">
        <v>137</v>
      </c>
      <c r="BM175" s="202" t="s">
        <v>241</v>
      </c>
    </row>
    <row r="176" spans="2:51" s="205" customFormat="1" ht="12">
      <c r="B176" s="204"/>
      <c r="C176" s="252"/>
      <c r="D176" s="253" t="s">
        <v>139</v>
      </c>
      <c r="E176" s="254" t="s">
        <v>1</v>
      </c>
      <c r="F176" s="255" t="s">
        <v>242</v>
      </c>
      <c r="G176" s="252"/>
      <c r="H176" s="256">
        <v>2.722</v>
      </c>
      <c r="L176" s="204"/>
      <c r="M176" s="207"/>
      <c r="T176" s="208"/>
      <c r="AT176" s="206" t="s">
        <v>139</v>
      </c>
      <c r="AU176" s="206" t="s">
        <v>83</v>
      </c>
      <c r="AV176" s="205" t="s">
        <v>83</v>
      </c>
      <c r="AW176" s="205" t="s">
        <v>30</v>
      </c>
      <c r="AX176" s="205" t="s">
        <v>79</v>
      </c>
      <c r="AY176" s="206" t="s">
        <v>131</v>
      </c>
    </row>
    <row r="177" spans="2:65" s="129" customFormat="1" ht="16.5" customHeight="1">
      <c r="B177" s="72"/>
      <c r="C177" s="247" t="s">
        <v>243</v>
      </c>
      <c r="D177" s="247" t="s">
        <v>133</v>
      </c>
      <c r="E177" s="248" t="s">
        <v>244</v>
      </c>
      <c r="F177" s="249" t="s">
        <v>245</v>
      </c>
      <c r="G177" s="250" t="s">
        <v>136</v>
      </c>
      <c r="H177" s="251">
        <v>3.131</v>
      </c>
      <c r="I177" s="73"/>
      <c r="J177" s="73">
        <f>ROUND(I177*H177,2)</f>
        <v>0</v>
      </c>
      <c r="K177" s="74"/>
      <c r="L177" s="72"/>
      <c r="M177" s="198" t="s">
        <v>1</v>
      </c>
      <c r="N177" s="199" t="s">
        <v>39</v>
      </c>
      <c r="O177" s="200">
        <v>0.247</v>
      </c>
      <c r="P177" s="200">
        <f>O177*H177</f>
        <v>0.773357</v>
      </c>
      <c r="Q177" s="200">
        <v>0.00269</v>
      </c>
      <c r="R177" s="200">
        <f>Q177*H177</f>
        <v>0.00842239</v>
      </c>
      <c r="S177" s="200">
        <v>0</v>
      </c>
      <c r="T177" s="201">
        <f>S177*H177</f>
        <v>0</v>
      </c>
      <c r="AR177" s="202" t="s">
        <v>137</v>
      </c>
      <c r="AT177" s="202" t="s">
        <v>133</v>
      </c>
      <c r="AU177" s="202" t="s">
        <v>83</v>
      </c>
      <c r="AY177" s="122" t="s">
        <v>131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22" t="s">
        <v>79</v>
      </c>
      <c r="BK177" s="203">
        <f>ROUND(I177*H177,2)</f>
        <v>0</v>
      </c>
      <c r="BL177" s="122" t="s">
        <v>137</v>
      </c>
      <c r="BM177" s="202" t="s">
        <v>246</v>
      </c>
    </row>
    <row r="178" spans="2:51" s="205" customFormat="1" ht="12">
      <c r="B178" s="204"/>
      <c r="C178" s="252"/>
      <c r="D178" s="253" t="s">
        <v>139</v>
      </c>
      <c r="E178" s="254" t="s">
        <v>1</v>
      </c>
      <c r="F178" s="255" t="s">
        <v>247</v>
      </c>
      <c r="G178" s="252"/>
      <c r="H178" s="256">
        <v>3.131</v>
      </c>
      <c r="L178" s="204"/>
      <c r="M178" s="207"/>
      <c r="T178" s="208"/>
      <c r="AT178" s="206" t="s">
        <v>139</v>
      </c>
      <c r="AU178" s="206" t="s">
        <v>83</v>
      </c>
      <c r="AV178" s="205" t="s">
        <v>83</v>
      </c>
      <c r="AW178" s="205" t="s">
        <v>30</v>
      </c>
      <c r="AX178" s="205" t="s">
        <v>79</v>
      </c>
      <c r="AY178" s="206" t="s">
        <v>131</v>
      </c>
    </row>
    <row r="179" spans="2:65" s="129" customFormat="1" ht="16.5" customHeight="1">
      <c r="B179" s="72"/>
      <c r="C179" s="247" t="s">
        <v>248</v>
      </c>
      <c r="D179" s="247" t="s">
        <v>133</v>
      </c>
      <c r="E179" s="248" t="s">
        <v>249</v>
      </c>
      <c r="F179" s="249" t="s">
        <v>250</v>
      </c>
      <c r="G179" s="250" t="s">
        <v>136</v>
      </c>
      <c r="H179" s="251">
        <v>3.131</v>
      </c>
      <c r="I179" s="73"/>
      <c r="J179" s="73">
        <f>ROUND(I179*H179,2)</f>
        <v>0</v>
      </c>
      <c r="K179" s="74"/>
      <c r="L179" s="72"/>
      <c r="M179" s="198" t="s">
        <v>1</v>
      </c>
      <c r="N179" s="199" t="s">
        <v>39</v>
      </c>
      <c r="O179" s="200">
        <v>0.083</v>
      </c>
      <c r="P179" s="200">
        <f>O179*H179</f>
        <v>0.259873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02" t="s">
        <v>137</v>
      </c>
      <c r="AT179" s="202" t="s">
        <v>133</v>
      </c>
      <c r="AU179" s="202" t="s">
        <v>83</v>
      </c>
      <c r="AY179" s="122" t="s">
        <v>131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22" t="s">
        <v>79</v>
      </c>
      <c r="BK179" s="203">
        <f>ROUND(I179*H179,2)</f>
        <v>0</v>
      </c>
      <c r="BL179" s="122" t="s">
        <v>137</v>
      </c>
      <c r="BM179" s="202" t="s">
        <v>251</v>
      </c>
    </row>
    <row r="180" spans="2:63" s="189" customFormat="1" ht="22.9" customHeight="1">
      <c r="B180" s="188"/>
      <c r="C180" s="243"/>
      <c r="D180" s="244" t="s">
        <v>73</v>
      </c>
      <c r="E180" s="246" t="s">
        <v>146</v>
      </c>
      <c r="F180" s="246" t="s">
        <v>252</v>
      </c>
      <c r="G180" s="243"/>
      <c r="H180" s="243"/>
      <c r="J180" s="197">
        <f>BK180</f>
        <v>0</v>
      </c>
      <c r="L180" s="188"/>
      <c r="M180" s="192"/>
      <c r="P180" s="193">
        <f>SUM(P181:P185)</f>
        <v>9.52</v>
      </c>
      <c r="R180" s="193">
        <f>SUM(R181:R185)</f>
        <v>0.96485</v>
      </c>
      <c r="T180" s="194">
        <f>SUM(T181:T185)</f>
        <v>0</v>
      </c>
      <c r="AR180" s="190" t="s">
        <v>79</v>
      </c>
      <c r="AT180" s="195" t="s">
        <v>73</v>
      </c>
      <c r="AU180" s="195" t="s">
        <v>79</v>
      </c>
      <c r="AY180" s="190" t="s">
        <v>131</v>
      </c>
      <c r="BK180" s="196">
        <f>SUM(BK181:BK185)</f>
        <v>0</v>
      </c>
    </row>
    <row r="181" spans="2:65" s="129" customFormat="1" ht="24.2" customHeight="1">
      <c r="B181" s="72"/>
      <c r="C181" s="247" t="s">
        <v>253</v>
      </c>
      <c r="D181" s="247" t="s">
        <v>133</v>
      </c>
      <c r="E181" s="248" t="s">
        <v>254</v>
      </c>
      <c r="F181" s="249" t="s">
        <v>255</v>
      </c>
      <c r="G181" s="250" t="s">
        <v>256</v>
      </c>
      <c r="H181" s="251">
        <v>5</v>
      </c>
      <c r="I181" s="73"/>
      <c r="J181" s="73">
        <f>ROUND(I181*H181,2)</f>
        <v>0</v>
      </c>
      <c r="K181" s="74"/>
      <c r="L181" s="72"/>
      <c r="M181" s="198" t="s">
        <v>1</v>
      </c>
      <c r="N181" s="199" t="s">
        <v>39</v>
      </c>
      <c r="O181" s="200">
        <v>0.34</v>
      </c>
      <c r="P181" s="200">
        <f>O181*H181</f>
        <v>1.7000000000000002</v>
      </c>
      <c r="Q181" s="200">
        <v>0.17489</v>
      </c>
      <c r="R181" s="200">
        <f>Q181*H181</f>
        <v>0.87445</v>
      </c>
      <c r="S181" s="200">
        <v>0</v>
      </c>
      <c r="T181" s="201">
        <f>S181*H181</f>
        <v>0</v>
      </c>
      <c r="AR181" s="202" t="s">
        <v>137</v>
      </c>
      <c r="AT181" s="202" t="s">
        <v>133</v>
      </c>
      <c r="AU181" s="202" t="s">
        <v>83</v>
      </c>
      <c r="AY181" s="122" t="s">
        <v>131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22" t="s">
        <v>79</v>
      </c>
      <c r="BK181" s="203">
        <f>ROUND(I181*H181,2)</f>
        <v>0</v>
      </c>
      <c r="BL181" s="122" t="s">
        <v>137</v>
      </c>
      <c r="BM181" s="202" t="s">
        <v>257</v>
      </c>
    </row>
    <row r="182" spans="2:65" s="129" customFormat="1" ht="24.2" customHeight="1">
      <c r="B182" s="72"/>
      <c r="C182" s="265" t="s">
        <v>258</v>
      </c>
      <c r="D182" s="265" t="s">
        <v>194</v>
      </c>
      <c r="E182" s="266" t="s">
        <v>259</v>
      </c>
      <c r="F182" s="267" t="s">
        <v>260</v>
      </c>
      <c r="G182" s="268" t="s">
        <v>256</v>
      </c>
      <c r="H182" s="269">
        <v>5</v>
      </c>
      <c r="I182" s="75"/>
      <c r="J182" s="75">
        <f>ROUND(I182*H182,2)</f>
        <v>0</v>
      </c>
      <c r="K182" s="76"/>
      <c r="L182" s="219"/>
      <c r="M182" s="220" t="s">
        <v>1</v>
      </c>
      <c r="N182" s="221" t="s">
        <v>39</v>
      </c>
      <c r="O182" s="200">
        <v>0</v>
      </c>
      <c r="P182" s="200">
        <f>O182*H182</f>
        <v>0</v>
      </c>
      <c r="Q182" s="200">
        <v>0.0028</v>
      </c>
      <c r="R182" s="200">
        <f>Q182*H182</f>
        <v>0.014</v>
      </c>
      <c r="S182" s="200">
        <v>0</v>
      </c>
      <c r="T182" s="201">
        <f>S182*H182</f>
        <v>0</v>
      </c>
      <c r="AR182" s="202" t="s">
        <v>171</v>
      </c>
      <c r="AT182" s="202" t="s">
        <v>194</v>
      </c>
      <c r="AU182" s="202" t="s">
        <v>83</v>
      </c>
      <c r="AY182" s="122" t="s">
        <v>131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22" t="s">
        <v>79</v>
      </c>
      <c r="BK182" s="203">
        <f>ROUND(I182*H182,2)</f>
        <v>0</v>
      </c>
      <c r="BL182" s="122" t="s">
        <v>137</v>
      </c>
      <c r="BM182" s="202" t="s">
        <v>261</v>
      </c>
    </row>
    <row r="183" spans="2:65" s="129" customFormat="1" ht="24.2" customHeight="1">
      <c r="B183" s="72"/>
      <c r="C183" s="247" t="s">
        <v>262</v>
      </c>
      <c r="D183" s="247" t="s">
        <v>133</v>
      </c>
      <c r="E183" s="248" t="s">
        <v>263</v>
      </c>
      <c r="F183" s="249" t="s">
        <v>264</v>
      </c>
      <c r="G183" s="250" t="s">
        <v>143</v>
      </c>
      <c r="H183" s="251">
        <v>10</v>
      </c>
      <c r="I183" s="73"/>
      <c r="J183" s="73">
        <f>ROUND(I183*H183,2)</f>
        <v>0</v>
      </c>
      <c r="K183" s="74"/>
      <c r="L183" s="72"/>
      <c r="M183" s="198" t="s">
        <v>1</v>
      </c>
      <c r="N183" s="199" t="s">
        <v>39</v>
      </c>
      <c r="O183" s="200">
        <v>0.782</v>
      </c>
      <c r="P183" s="200">
        <f>O183*H183</f>
        <v>7.82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02" t="s">
        <v>137</v>
      </c>
      <c r="AT183" s="202" t="s">
        <v>133</v>
      </c>
      <c r="AU183" s="202" t="s">
        <v>83</v>
      </c>
      <c r="AY183" s="122" t="s">
        <v>131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22" t="s">
        <v>79</v>
      </c>
      <c r="BK183" s="203">
        <f>ROUND(I183*H183,2)</f>
        <v>0</v>
      </c>
      <c r="BL183" s="122" t="s">
        <v>137</v>
      </c>
      <c r="BM183" s="202" t="s">
        <v>265</v>
      </c>
    </row>
    <row r="184" spans="2:65" s="129" customFormat="1" ht="44.25" customHeight="1">
      <c r="B184" s="72"/>
      <c r="C184" s="265" t="s">
        <v>266</v>
      </c>
      <c r="D184" s="265" t="s">
        <v>194</v>
      </c>
      <c r="E184" s="266" t="s">
        <v>267</v>
      </c>
      <c r="F184" s="267" t="s">
        <v>268</v>
      </c>
      <c r="G184" s="268" t="s">
        <v>256</v>
      </c>
      <c r="H184" s="269">
        <v>4</v>
      </c>
      <c r="I184" s="75"/>
      <c r="J184" s="75">
        <f>ROUND(I184*H184,2)</f>
        <v>0</v>
      </c>
      <c r="K184" s="76"/>
      <c r="L184" s="219"/>
      <c r="M184" s="220" t="s">
        <v>1</v>
      </c>
      <c r="N184" s="221" t="s">
        <v>39</v>
      </c>
      <c r="O184" s="200">
        <v>0</v>
      </c>
      <c r="P184" s="200">
        <f>O184*H184</f>
        <v>0</v>
      </c>
      <c r="Q184" s="200">
        <v>0.0191</v>
      </c>
      <c r="R184" s="200">
        <f>Q184*H184</f>
        <v>0.0764</v>
      </c>
      <c r="S184" s="200">
        <v>0</v>
      </c>
      <c r="T184" s="201">
        <f>S184*H184</f>
        <v>0</v>
      </c>
      <c r="AR184" s="202" t="s">
        <v>171</v>
      </c>
      <c r="AT184" s="202" t="s">
        <v>194</v>
      </c>
      <c r="AU184" s="202" t="s">
        <v>83</v>
      </c>
      <c r="AY184" s="122" t="s">
        <v>131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22" t="s">
        <v>79</v>
      </c>
      <c r="BK184" s="203">
        <f>ROUND(I184*H184,2)</f>
        <v>0</v>
      </c>
      <c r="BL184" s="122" t="s">
        <v>137</v>
      </c>
      <c r="BM184" s="202" t="s">
        <v>269</v>
      </c>
    </row>
    <row r="185" spans="2:51" s="205" customFormat="1" ht="12">
      <c r="B185" s="204"/>
      <c r="C185" s="252"/>
      <c r="D185" s="253" t="s">
        <v>139</v>
      </c>
      <c r="E185" s="252"/>
      <c r="F185" s="255" t="s">
        <v>270</v>
      </c>
      <c r="G185" s="252"/>
      <c r="H185" s="256">
        <v>4</v>
      </c>
      <c r="L185" s="204"/>
      <c r="M185" s="207"/>
      <c r="T185" s="208"/>
      <c r="AT185" s="206" t="s">
        <v>139</v>
      </c>
      <c r="AU185" s="206" t="s">
        <v>83</v>
      </c>
      <c r="AV185" s="205" t="s">
        <v>83</v>
      </c>
      <c r="AW185" s="205" t="s">
        <v>3</v>
      </c>
      <c r="AX185" s="205" t="s">
        <v>79</v>
      </c>
      <c r="AY185" s="206" t="s">
        <v>131</v>
      </c>
    </row>
    <row r="186" spans="2:63" s="189" customFormat="1" ht="22.9" customHeight="1">
      <c r="B186" s="188"/>
      <c r="C186" s="243"/>
      <c r="D186" s="244" t="s">
        <v>73</v>
      </c>
      <c r="E186" s="246" t="s">
        <v>137</v>
      </c>
      <c r="F186" s="246" t="s">
        <v>271</v>
      </c>
      <c r="G186" s="243"/>
      <c r="H186" s="243"/>
      <c r="J186" s="197">
        <f>BK186</f>
        <v>0</v>
      </c>
      <c r="L186" s="188"/>
      <c r="M186" s="192"/>
      <c r="P186" s="193">
        <f>SUM(P187:P188)</f>
        <v>0.42375</v>
      </c>
      <c r="R186" s="193">
        <f>SUM(R187:R188)</f>
        <v>0</v>
      </c>
      <c r="T186" s="194">
        <f>SUM(T187:T188)</f>
        <v>0</v>
      </c>
      <c r="AR186" s="190" t="s">
        <v>79</v>
      </c>
      <c r="AT186" s="195" t="s">
        <v>73</v>
      </c>
      <c r="AU186" s="195" t="s">
        <v>79</v>
      </c>
      <c r="AY186" s="190" t="s">
        <v>131</v>
      </c>
      <c r="BK186" s="196">
        <f>SUM(BK187:BK188)</f>
        <v>0</v>
      </c>
    </row>
    <row r="187" spans="2:65" s="129" customFormat="1" ht="24.2" customHeight="1">
      <c r="B187" s="72"/>
      <c r="C187" s="247" t="s">
        <v>272</v>
      </c>
      <c r="D187" s="247" t="s">
        <v>133</v>
      </c>
      <c r="E187" s="248" t="s">
        <v>273</v>
      </c>
      <c r="F187" s="249" t="s">
        <v>274</v>
      </c>
      <c r="G187" s="250" t="s">
        <v>153</v>
      </c>
      <c r="H187" s="251">
        <v>0.25</v>
      </c>
      <c r="I187" s="73"/>
      <c r="J187" s="73">
        <f>ROUND(I187*H187,2)</f>
        <v>0</v>
      </c>
      <c r="K187" s="74"/>
      <c r="L187" s="72"/>
      <c r="M187" s="198" t="s">
        <v>1</v>
      </c>
      <c r="N187" s="199" t="s">
        <v>39</v>
      </c>
      <c r="O187" s="200">
        <v>1.695</v>
      </c>
      <c r="P187" s="200">
        <f>O187*H187</f>
        <v>0.42375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02" t="s">
        <v>137</v>
      </c>
      <c r="AT187" s="202" t="s">
        <v>133</v>
      </c>
      <c r="AU187" s="202" t="s">
        <v>83</v>
      </c>
      <c r="AY187" s="122" t="s">
        <v>131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22" t="s">
        <v>79</v>
      </c>
      <c r="BK187" s="203">
        <f>ROUND(I187*H187,2)</f>
        <v>0</v>
      </c>
      <c r="BL187" s="122" t="s">
        <v>137</v>
      </c>
      <c r="BM187" s="202" t="s">
        <v>275</v>
      </c>
    </row>
    <row r="188" spans="2:51" s="205" customFormat="1" ht="12">
      <c r="B188" s="204"/>
      <c r="C188" s="252"/>
      <c r="D188" s="253" t="s">
        <v>139</v>
      </c>
      <c r="E188" s="254" t="s">
        <v>1</v>
      </c>
      <c r="F188" s="255" t="s">
        <v>276</v>
      </c>
      <c r="G188" s="252"/>
      <c r="H188" s="256">
        <v>0.25</v>
      </c>
      <c r="L188" s="204"/>
      <c r="M188" s="207"/>
      <c r="T188" s="208"/>
      <c r="AT188" s="206" t="s">
        <v>139</v>
      </c>
      <c r="AU188" s="206" t="s">
        <v>83</v>
      </c>
      <c r="AV188" s="205" t="s">
        <v>83</v>
      </c>
      <c r="AW188" s="205" t="s">
        <v>30</v>
      </c>
      <c r="AX188" s="205" t="s">
        <v>79</v>
      </c>
      <c r="AY188" s="206" t="s">
        <v>131</v>
      </c>
    </row>
    <row r="189" spans="2:63" s="189" customFormat="1" ht="22.9" customHeight="1">
      <c r="B189" s="188"/>
      <c r="C189" s="243"/>
      <c r="D189" s="244" t="s">
        <v>73</v>
      </c>
      <c r="E189" s="246" t="s">
        <v>85</v>
      </c>
      <c r="F189" s="246" t="s">
        <v>277</v>
      </c>
      <c r="G189" s="243"/>
      <c r="H189" s="243"/>
      <c r="J189" s="197">
        <f>BK189</f>
        <v>0</v>
      </c>
      <c r="L189" s="188"/>
      <c r="M189" s="192"/>
      <c r="P189" s="193">
        <f>SUM(P190:P195)</f>
        <v>13.17</v>
      </c>
      <c r="R189" s="193">
        <f>SUM(R190:R195)</f>
        <v>4.0785</v>
      </c>
      <c r="T189" s="194">
        <f>SUM(T190:T195)</f>
        <v>0</v>
      </c>
      <c r="AR189" s="190" t="s">
        <v>79</v>
      </c>
      <c r="AT189" s="195" t="s">
        <v>73</v>
      </c>
      <c r="AU189" s="195" t="s">
        <v>79</v>
      </c>
      <c r="AY189" s="190" t="s">
        <v>131</v>
      </c>
      <c r="BK189" s="196">
        <f>SUM(BK190:BK195)</f>
        <v>0</v>
      </c>
    </row>
    <row r="190" spans="2:65" s="129" customFormat="1" ht="21.75" customHeight="1">
      <c r="B190" s="72"/>
      <c r="C190" s="247" t="s">
        <v>278</v>
      </c>
      <c r="D190" s="247" t="s">
        <v>133</v>
      </c>
      <c r="E190" s="248" t="s">
        <v>279</v>
      </c>
      <c r="F190" s="249" t="s">
        <v>280</v>
      </c>
      <c r="G190" s="250" t="s">
        <v>136</v>
      </c>
      <c r="H190" s="251">
        <v>15</v>
      </c>
      <c r="I190" s="73"/>
      <c r="J190" s="73">
        <f>ROUND(I190*H190,2)</f>
        <v>0</v>
      </c>
      <c r="K190" s="74"/>
      <c r="L190" s="72"/>
      <c r="M190" s="198" t="s">
        <v>1</v>
      </c>
      <c r="N190" s="199" t="s">
        <v>39</v>
      </c>
      <c r="O190" s="200">
        <v>0.094</v>
      </c>
      <c r="P190" s="200">
        <f>O190*H190</f>
        <v>1.41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AR190" s="202" t="s">
        <v>137</v>
      </c>
      <c r="AT190" s="202" t="s">
        <v>133</v>
      </c>
      <c r="AU190" s="202" t="s">
        <v>83</v>
      </c>
      <c r="AY190" s="122" t="s">
        <v>131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22" t="s">
        <v>79</v>
      </c>
      <c r="BK190" s="203">
        <f>ROUND(I190*H190,2)</f>
        <v>0</v>
      </c>
      <c r="BL190" s="122" t="s">
        <v>137</v>
      </c>
      <c r="BM190" s="202" t="s">
        <v>281</v>
      </c>
    </row>
    <row r="191" spans="2:51" s="205" customFormat="1" ht="12">
      <c r="B191" s="204"/>
      <c r="C191" s="252"/>
      <c r="D191" s="253" t="s">
        <v>139</v>
      </c>
      <c r="E191" s="254" t="s">
        <v>1</v>
      </c>
      <c r="F191" s="255" t="s">
        <v>232</v>
      </c>
      <c r="G191" s="252"/>
      <c r="H191" s="256">
        <v>15</v>
      </c>
      <c r="L191" s="204"/>
      <c r="M191" s="207"/>
      <c r="T191" s="208"/>
      <c r="AT191" s="206" t="s">
        <v>139</v>
      </c>
      <c r="AU191" s="206" t="s">
        <v>83</v>
      </c>
      <c r="AV191" s="205" t="s">
        <v>83</v>
      </c>
      <c r="AW191" s="205" t="s">
        <v>30</v>
      </c>
      <c r="AX191" s="205" t="s">
        <v>79</v>
      </c>
      <c r="AY191" s="206" t="s">
        <v>131</v>
      </c>
    </row>
    <row r="192" spans="2:65" s="129" customFormat="1" ht="24.2" customHeight="1">
      <c r="B192" s="72"/>
      <c r="C192" s="247" t="s">
        <v>282</v>
      </c>
      <c r="D192" s="247" t="s">
        <v>133</v>
      </c>
      <c r="E192" s="248" t="s">
        <v>283</v>
      </c>
      <c r="F192" s="249" t="s">
        <v>284</v>
      </c>
      <c r="G192" s="250" t="s">
        <v>136</v>
      </c>
      <c r="H192" s="251">
        <v>15</v>
      </c>
      <c r="I192" s="73"/>
      <c r="J192" s="73">
        <f>ROUND(I192*H192,2)</f>
        <v>0</v>
      </c>
      <c r="K192" s="74"/>
      <c r="L192" s="72"/>
      <c r="M192" s="198" t="s">
        <v>1</v>
      </c>
      <c r="N192" s="199" t="s">
        <v>39</v>
      </c>
      <c r="O192" s="200">
        <v>0.784</v>
      </c>
      <c r="P192" s="200">
        <f>O192*H192</f>
        <v>11.76</v>
      </c>
      <c r="Q192" s="200">
        <v>0.09062</v>
      </c>
      <c r="R192" s="200">
        <f>Q192*H192</f>
        <v>1.3593000000000002</v>
      </c>
      <c r="S192" s="200">
        <v>0</v>
      </c>
      <c r="T192" s="201">
        <f>S192*H192</f>
        <v>0</v>
      </c>
      <c r="AR192" s="202" t="s">
        <v>137</v>
      </c>
      <c r="AT192" s="202" t="s">
        <v>133</v>
      </c>
      <c r="AU192" s="202" t="s">
        <v>83</v>
      </c>
      <c r="AY192" s="122" t="s">
        <v>131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22" t="s">
        <v>79</v>
      </c>
      <c r="BK192" s="203">
        <f>ROUND(I192*H192,2)</f>
        <v>0</v>
      </c>
      <c r="BL192" s="122" t="s">
        <v>137</v>
      </c>
      <c r="BM192" s="202" t="s">
        <v>285</v>
      </c>
    </row>
    <row r="193" spans="2:51" s="205" customFormat="1" ht="12">
      <c r="B193" s="204"/>
      <c r="C193" s="252"/>
      <c r="D193" s="253" t="s">
        <v>139</v>
      </c>
      <c r="E193" s="254" t="s">
        <v>1</v>
      </c>
      <c r="F193" s="255" t="s">
        <v>232</v>
      </c>
      <c r="G193" s="252"/>
      <c r="H193" s="256">
        <v>15</v>
      </c>
      <c r="L193" s="204"/>
      <c r="M193" s="207"/>
      <c r="T193" s="208"/>
      <c r="AT193" s="206" t="s">
        <v>139</v>
      </c>
      <c r="AU193" s="206" t="s">
        <v>83</v>
      </c>
      <c r="AV193" s="205" t="s">
        <v>83</v>
      </c>
      <c r="AW193" s="205" t="s">
        <v>30</v>
      </c>
      <c r="AX193" s="205" t="s">
        <v>79</v>
      </c>
      <c r="AY193" s="206" t="s">
        <v>131</v>
      </c>
    </row>
    <row r="194" spans="2:65" s="129" customFormat="1" ht="24.2" customHeight="1">
      <c r="B194" s="72"/>
      <c r="C194" s="265" t="s">
        <v>286</v>
      </c>
      <c r="D194" s="265" t="s">
        <v>194</v>
      </c>
      <c r="E194" s="266" t="s">
        <v>287</v>
      </c>
      <c r="F194" s="267" t="s">
        <v>288</v>
      </c>
      <c r="G194" s="268" t="s">
        <v>136</v>
      </c>
      <c r="H194" s="269">
        <v>15.45</v>
      </c>
      <c r="I194" s="75"/>
      <c r="J194" s="75">
        <f>ROUND(I194*H194,2)</f>
        <v>0</v>
      </c>
      <c r="K194" s="76"/>
      <c r="L194" s="219"/>
      <c r="M194" s="220" t="s">
        <v>1</v>
      </c>
      <c r="N194" s="221" t="s">
        <v>39</v>
      </c>
      <c r="O194" s="200">
        <v>0</v>
      </c>
      <c r="P194" s="200">
        <f>O194*H194</f>
        <v>0</v>
      </c>
      <c r="Q194" s="200">
        <v>0.176</v>
      </c>
      <c r="R194" s="200">
        <f>Q194*H194</f>
        <v>2.7192</v>
      </c>
      <c r="S194" s="200">
        <v>0</v>
      </c>
      <c r="T194" s="201">
        <f>S194*H194</f>
        <v>0</v>
      </c>
      <c r="AR194" s="202" t="s">
        <v>171</v>
      </c>
      <c r="AT194" s="202" t="s">
        <v>194</v>
      </c>
      <c r="AU194" s="202" t="s">
        <v>83</v>
      </c>
      <c r="AY194" s="122" t="s">
        <v>131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22" t="s">
        <v>79</v>
      </c>
      <c r="BK194" s="203">
        <f>ROUND(I194*H194,2)</f>
        <v>0</v>
      </c>
      <c r="BL194" s="122" t="s">
        <v>137</v>
      </c>
      <c r="BM194" s="202" t="s">
        <v>289</v>
      </c>
    </row>
    <row r="195" spans="2:51" s="205" customFormat="1" ht="12">
      <c r="B195" s="204"/>
      <c r="C195" s="252"/>
      <c r="D195" s="253" t="s">
        <v>139</v>
      </c>
      <c r="E195" s="252"/>
      <c r="F195" s="255" t="s">
        <v>290</v>
      </c>
      <c r="G195" s="252"/>
      <c r="H195" s="256">
        <v>15.45</v>
      </c>
      <c r="L195" s="204"/>
      <c r="M195" s="207"/>
      <c r="T195" s="208"/>
      <c r="AT195" s="206" t="s">
        <v>139</v>
      </c>
      <c r="AU195" s="206" t="s">
        <v>83</v>
      </c>
      <c r="AV195" s="205" t="s">
        <v>83</v>
      </c>
      <c r="AW195" s="205" t="s">
        <v>3</v>
      </c>
      <c r="AX195" s="205" t="s">
        <v>79</v>
      </c>
      <c r="AY195" s="206" t="s">
        <v>131</v>
      </c>
    </row>
    <row r="196" spans="2:63" s="189" customFormat="1" ht="22.9" customHeight="1">
      <c r="B196" s="188"/>
      <c r="C196" s="243"/>
      <c r="D196" s="244" t="s">
        <v>73</v>
      </c>
      <c r="E196" s="246" t="s">
        <v>171</v>
      </c>
      <c r="F196" s="246" t="s">
        <v>291</v>
      </c>
      <c r="G196" s="243"/>
      <c r="H196" s="243"/>
      <c r="J196" s="197">
        <f>BK196</f>
        <v>0</v>
      </c>
      <c r="L196" s="188"/>
      <c r="M196" s="192"/>
      <c r="P196" s="193">
        <f>SUM(P197:P208)</f>
        <v>1.5299999999999998</v>
      </c>
      <c r="R196" s="193">
        <f>SUM(R197:R208)</f>
        <v>0.00262025</v>
      </c>
      <c r="T196" s="194">
        <f>SUM(T197:T208)</f>
        <v>0</v>
      </c>
      <c r="AR196" s="190" t="s">
        <v>79</v>
      </c>
      <c r="AT196" s="195" t="s">
        <v>73</v>
      </c>
      <c r="AU196" s="195" t="s">
        <v>79</v>
      </c>
      <c r="AY196" s="190" t="s">
        <v>131</v>
      </c>
      <c r="BK196" s="196">
        <f>SUM(BK197:BK208)</f>
        <v>0</v>
      </c>
    </row>
    <row r="197" spans="2:65" s="129" customFormat="1" ht="24.2" customHeight="1">
      <c r="B197" s="72"/>
      <c r="C197" s="247" t="s">
        <v>292</v>
      </c>
      <c r="D197" s="247" t="s">
        <v>133</v>
      </c>
      <c r="E197" s="248" t="s">
        <v>293</v>
      </c>
      <c r="F197" s="249" t="s">
        <v>294</v>
      </c>
      <c r="G197" s="250" t="s">
        <v>143</v>
      </c>
      <c r="H197" s="251">
        <v>5</v>
      </c>
      <c r="I197" s="73"/>
      <c r="J197" s="73">
        <f>ROUND(I197*H197,2)</f>
        <v>0</v>
      </c>
      <c r="K197" s="74"/>
      <c r="L197" s="72"/>
      <c r="M197" s="198" t="s">
        <v>1</v>
      </c>
      <c r="N197" s="199" t="s">
        <v>39</v>
      </c>
      <c r="O197" s="200">
        <v>0.124</v>
      </c>
      <c r="P197" s="200">
        <f>O197*H197</f>
        <v>0.62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AR197" s="202" t="s">
        <v>137</v>
      </c>
      <c r="AT197" s="202" t="s">
        <v>133</v>
      </c>
      <c r="AU197" s="202" t="s">
        <v>83</v>
      </c>
      <c r="AY197" s="122" t="s">
        <v>131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22" t="s">
        <v>79</v>
      </c>
      <c r="BK197" s="203">
        <f>ROUND(I197*H197,2)</f>
        <v>0</v>
      </c>
      <c r="BL197" s="122" t="s">
        <v>137</v>
      </c>
      <c r="BM197" s="202" t="s">
        <v>295</v>
      </c>
    </row>
    <row r="198" spans="2:51" s="205" customFormat="1" ht="12">
      <c r="B198" s="204"/>
      <c r="C198" s="252"/>
      <c r="D198" s="253" t="s">
        <v>139</v>
      </c>
      <c r="E198" s="254" t="s">
        <v>84</v>
      </c>
      <c r="F198" s="255" t="s">
        <v>296</v>
      </c>
      <c r="G198" s="252"/>
      <c r="H198" s="256">
        <v>5</v>
      </c>
      <c r="L198" s="204"/>
      <c r="M198" s="207"/>
      <c r="T198" s="208"/>
      <c r="AT198" s="206" t="s">
        <v>139</v>
      </c>
      <c r="AU198" s="206" t="s">
        <v>83</v>
      </c>
      <c r="AV198" s="205" t="s">
        <v>83</v>
      </c>
      <c r="AW198" s="205" t="s">
        <v>30</v>
      </c>
      <c r="AX198" s="205" t="s">
        <v>79</v>
      </c>
      <c r="AY198" s="206" t="s">
        <v>131</v>
      </c>
    </row>
    <row r="199" spans="2:65" s="129" customFormat="1" ht="24.2" customHeight="1">
      <c r="B199" s="72"/>
      <c r="C199" s="265" t="s">
        <v>297</v>
      </c>
      <c r="D199" s="265" t="s">
        <v>194</v>
      </c>
      <c r="E199" s="266" t="s">
        <v>298</v>
      </c>
      <c r="F199" s="267" t="s">
        <v>299</v>
      </c>
      <c r="G199" s="268" t="s">
        <v>143</v>
      </c>
      <c r="H199" s="269">
        <v>5.075</v>
      </c>
      <c r="I199" s="75"/>
      <c r="J199" s="75">
        <f>ROUND(I199*H199,2)</f>
        <v>0</v>
      </c>
      <c r="K199" s="76"/>
      <c r="L199" s="219"/>
      <c r="M199" s="220" t="s">
        <v>1</v>
      </c>
      <c r="N199" s="221" t="s">
        <v>39</v>
      </c>
      <c r="O199" s="200">
        <v>0</v>
      </c>
      <c r="P199" s="200">
        <f>O199*H199</f>
        <v>0</v>
      </c>
      <c r="Q199" s="200">
        <v>0.00027</v>
      </c>
      <c r="R199" s="200">
        <f>Q199*H199</f>
        <v>0.0013702500000000002</v>
      </c>
      <c r="S199" s="200">
        <v>0</v>
      </c>
      <c r="T199" s="201">
        <f>S199*H199</f>
        <v>0</v>
      </c>
      <c r="AR199" s="202" t="s">
        <v>171</v>
      </c>
      <c r="AT199" s="202" t="s">
        <v>194</v>
      </c>
      <c r="AU199" s="202" t="s">
        <v>83</v>
      </c>
      <c r="AY199" s="122" t="s">
        <v>131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22" t="s">
        <v>79</v>
      </c>
      <c r="BK199" s="203">
        <f>ROUND(I199*H199,2)</f>
        <v>0</v>
      </c>
      <c r="BL199" s="122" t="s">
        <v>137</v>
      </c>
      <c r="BM199" s="202" t="s">
        <v>300</v>
      </c>
    </row>
    <row r="200" spans="2:51" s="205" customFormat="1" ht="12">
      <c r="B200" s="204"/>
      <c r="C200" s="252"/>
      <c r="D200" s="253" t="s">
        <v>139</v>
      </c>
      <c r="E200" s="252"/>
      <c r="F200" s="255" t="s">
        <v>301</v>
      </c>
      <c r="G200" s="252"/>
      <c r="H200" s="256">
        <v>5.075</v>
      </c>
      <c r="L200" s="204"/>
      <c r="M200" s="207"/>
      <c r="T200" s="208"/>
      <c r="AT200" s="206" t="s">
        <v>139</v>
      </c>
      <c r="AU200" s="206" t="s">
        <v>83</v>
      </c>
      <c r="AV200" s="205" t="s">
        <v>83</v>
      </c>
      <c r="AW200" s="205" t="s">
        <v>3</v>
      </c>
      <c r="AX200" s="205" t="s">
        <v>79</v>
      </c>
      <c r="AY200" s="206" t="s">
        <v>131</v>
      </c>
    </row>
    <row r="201" spans="2:65" s="129" customFormat="1" ht="24.2" customHeight="1">
      <c r="B201" s="72"/>
      <c r="C201" s="247" t="s">
        <v>302</v>
      </c>
      <c r="D201" s="247" t="s">
        <v>133</v>
      </c>
      <c r="E201" s="248" t="s">
        <v>303</v>
      </c>
      <c r="F201" s="249" t="s">
        <v>304</v>
      </c>
      <c r="G201" s="250" t="s">
        <v>143</v>
      </c>
      <c r="H201" s="251">
        <v>5</v>
      </c>
      <c r="I201" s="73"/>
      <c r="J201" s="73">
        <f>ROUND(I201*H201,2)</f>
        <v>0</v>
      </c>
      <c r="K201" s="74"/>
      <c r="L201" s="72"/>
      <c r="M201" s="198" t="s">
        <v>1</v>
      </c>
      <c r="N201" s="199" t="s">
        <v>39</v>
      </c>
      <c r="O201" s="200">
        <v>0.062</v>
      </c>
      <c r="P201" s="200">
        <f>O201*H201</f>
        <v>0.31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AR201" s="202" t="s">
        <v>137</v>
      </c>
      <c r="AT201" s="202" t="s">
        <v>133</v>
      </c>
      <c r="AU201" s="202" t="s">
        <v>83</v>
      </c>
      <c r="AY201" s="122" t="s">
        <v>131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22" t="s">
        <v>79</v>
      </c>
      <c r="BK201" s="203">
        <f>ROUND(I201*H201,2)</f>
        <v>0</v>
      </c>
      <c r="BL201" s="122" t="s">
        <v>137</v>
      </c>
      <c r="BM201" s="202" t="s">
        <v>305</v>
      </c>
    </row>
    <row r="202" spans="2:51" s="205" customFormat="1" ht="12">
      <c r="B202" s="204"/>
      <c r="C202" s="252"/>
      <c r="D202" s="253" t="s">
        <v>139</v>
      </c>
      <c r="E202" s="254" t="s">
        <v>1</v>
      </c>
      <c r="F202" s="255" t="s">
        <v>306</v>
      </c>
      <c r="G202" s="252"/>
      <c r="H202" s="256">
        <v>5</v>
      </c>
      <c r="L202" s="204"/>
      <c r="M202" s="207"/>
      <c r="T202" s="208"/>
      <c r="AT202" s="206" t="s">
        <v>139</v>
      </c>
      <c r="AU202" s="206" t="s">
        <v>83</v>
      </c>
      <c r="AV202" s="205" t="s">
        <v>83</v>
      </c>
      <c r="AW202" s="205" t="s">
        <v>30</v>
      </c>
      <c r="AX202" s="205" t="s">
        <v>79</v>
      </c>
      <c r="AY202" s="206" t="s">
        <v>131</v>
      </c>
    </row>
    <row r="203" spans="2:65" s="129" customFormat="1" ht="16.5" customHeight="1">
      <c r="B203" s="72"/>
      <c r="C203" s="247" t="s">
        <v>307</v>
      </c>
      <c r="D203" s="247" t="s">
        <v>133</v>
      </c>
      <c r="E203" s="248" t="s">
        <v>308</v>
      </c>
      <c r="F203" s="249" t="s">
        <v>309</v>
      </c>
      <c r="G203" s="250" t="s">
        <v>143</v>
      </c>
      <c r="H203" s="251">
        <v>5</v>
      </c>
      <c r="I203" s="73"/>
      <c r="J203" s="73">
        <f>ROUND(I203*H203,2)</f>
        <v>0</v>
      </c>
      <c r="K203" s="74"/>
      <c r="L203" s="72"/>
      <c r="M203" s="198" t="s">
        <v>1</v>
      </c>
      <c r="N203" s="199" t="s">
        <v>39</v>
      </c>
      <c r="O203" s="200">
        <v>0.044</v>
      </c>
      <c r="P203" s="200">
        <f>O203*H203</f>
        <v>0.21999999999999997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AR203" s="202" t="s">
        <v>137</v>
      </c>
      <c r="AT203" s="202" t="s">
        <v>133</v>
      </c>
      <c r="AU203" s="202" t="s">
        <v>83</v>
      </c>
      <c r="AY203" s="122" t="s">
        <v>131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22" t="s">
        <v>79</v>
      </c>
      <c r="BK203" s="203">
        <f>ROUND(I203*H203,2)</f>
        <v>0</v>
      </c>
      <c r="BL203" s="122" t="s">
        <v>137</v>
      </c>
      <c r="BM203" s="202" t="s">
        <v>310</v>
      </c>
    </row>
    <row r="204" spans="2:51" s="205" customFormat="1" ht="12">
      <c r="B204" s="204"/>
      <c r="C204" s="252"/>
      <c r="D204" s="253" t="s">
        <v>139</v>
      </c>
      <c r="E204" s="254" t="s">
        <v>1</v>
      </c>
      <c r="F204" s="255" t="s">
        <v>306</v>
      </c>
      <c r="G204" s="252"/>
      <c r="H204" s="256">
        <v>5</v>
      </c>
      <c r="L204" s="204"/>
      <c r="M204" s="207"/>
      <c r="T204" s="208"/>
      <c r="AT204" s="206" t="s">
        <v>139</v>
      </c>
      <c r="AU204" s="206" t="s">
        <v>83</v>
      </c>
      <c r="AV204" s="205" t="s">
        <v>83</v>
      </c>
      <c r="AW204" s="205" t="s">
        <v>30</v>
      </c>
      <c r="AX204" s="205" t="s">
        <v>79</v>
      </c>
      <c r="AY204" s="206" t="s">
        <v>131</v>
      </c>
    </row>
    <row r="205" spans="2:65" s="129" customFormat="1" ht="16.5" customHeight="1">
      <c r="B205" s="72"/>
      <c r="C205" s="247" t="s">
        <v>311</v>
      </c>
      <c r="D205" s="247" t="s">
        <v>133</v>
      </c>
      <c r="E205" s="248" t="s">
        <v>312</v>
      </c>
      <c r="F205" s="249" t="s">
        <v>313</v>
      </c>
      <c r="G205" s="250" t="s">
        <v>143</v>
      </c>
      <c r="H205" s="251">
        <v>5</v>
      </c>
      <c r="I205" s="73"/>
      <c r="J205" s="73">
        <f>ROUND(I205*H205,2)</f>
        <v>0</v>
      </c>
      <c r="K205" s="74"/>
      <c r="L205" s="72"/>
      <c r="M205" s="198" t="s">
        <v>1</v>
      </c>
      <c r="N205" s="199" t="s">
        <v>39</v>
      </c>
      <c r="O205" s="200">
        <v>0.054</v>
      </c>
      <c r="P205" s="200">
        <f>O205*H205</f>
        <v>0.27</v>
      </c>
      <c r="Q205" s="200">
        <v>0.00019</v>
      </c>
      <c r="R205" s="200">
        <f>Q205*H205</f>
        <v>0.0009500000000000001</v>
      </c>
      <c r="S205" s="200">
        <v>0</v>
      </c>
      <c r="T205" s="201">
        <f>S205*H205</f>
        <v>0</v>
      </c>
      <c r="AR205" s="202" t="s">
        <v>137</v>
      </c>
      <c r="AT205" s="202" t="s">
        <v>133</v>
      </c>
      <c r="AU205" s="202" t="s">
        <v>83</v>
      </c>
      <c r="AY205" s="122" t="s">
        <v>131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22" t="s">
        <v>79</v>
      </c>
      <c r="BK205" s="203">
        <f>ROUND(I205*H205,2)</f>
        <v>0</v>
      </c>
      <c r="BL205" s="122" t="s">
        <v>137</v>
      </c>
      <c r="BM205" s="202" t="s">
        <v>314</v>
      </c>
    </row>
    <row r="206" spans="2:51" s="205" customFormat="1" ht="12">
      <c r="B206" s="204"/>
      <c r="C206" s="252"/>
      <c r="D206" s="253" t="s">
        <v>139</v>
      </c>
      <c r="E206" s="254" t="s">
        <v>1</v>
      </c>
      <c r="F206" s="255" t="s">
        <v>306</v>
      </c>
      <c r="G206" s="252"/>
      <c r="H206" s="256">
        <v>5</v>
      </c>
      <c r="L206" s="204"/>
      <c r="M206" s="207"/>
      <c r="T206" s="208"/>
      <c r="AT206" s="206" t="s">
        <v>139</v>
      </c>
      <c r="AU206" s="206" t="s">
        <v>83</v>
      </c>
      <c r="AV206" s="205" t="s">
        <v>83</v>
      </c>
      <c r="AW206" s="205" t="s">
        <v>30</v>
      </c>
      <c r="AX206" s="205" t="s">
        <v>79</v>
      </c>
      <c r="AY206" s="206" t="s">
        <v>131</v>
      </c>
    </row>
    <row r="207" spans="2:65" s="129" customFormat="1" ht="21.75" customHeight="1">
      <c r="B207" s="72"/>
      <c r="C207" s="247" t="s">
        <v>315</v>
      </c>
      <c r="D207" s="247" t="s">
        <v>133</v>
      </c>
      <c r="E207" s="248" t="s">
        <v>316</v>
      </c>
      <c r="F207" s="249" t="s">
        <v>317</v>
      </c>
      <c r="G207" s="250" t="s">
        <v>143</v>
      </c>
      <c r="H207" s="251">
        <v>5</v>
      </c>
      <c r="I207" s="73"/>
      <c r="J207" s="73">
        <f>ROUND(I207*H207,2)</f>
        <v>0</v>
      </c>
      <c r="K207" s="74"/>
      <c r="L207" s="72"/>
      <c r="M207" s="198" t="s">
        <v>1</v>
      </c>
      <c r="N207" s="199" t="s">
        <v>39</v>
      </c>
      <c r="O207" s="200">
        <v>0.022</v>
      </c>
      <c r="P207" s="200">
        <f>O207*H207</f>
        <v>0.10999999999999999</v>
      </c>
      <c r="Q207" s="200">
        <v>6E-05</v>
      </c>
      <c r="R207" s="200">
        <f>Q207*H207</f>
        <v>0.00030000000000000003</v>
      </c>
      <c r="S207" s="200">
        <v>0</v>
      </c>
      <c r="T207" s="201">
        <f>S207*H207</f>
        <v>0</v>
      </c>
      <c r="AR207" s="202" t="s">
        <v>137</v>
      </c>
      <c r="AT207" s="202" t="s">
        <v>133</v>
      </c>
      <c r="AU207" s="202" t="s">
        <v>83</v>
      </c>
      <c r="AY207" s="122" t="s">
        <v>131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22" t="s">
        <v>79</v>
      </c>
      <c r="BK207" s="203">
        <f>ROUND(I207*H207,2)</f>
        <v>0</v>
      </c>
      <c r="BL207" s="122" t="s">
        <v>137</v>
      </c>
      <c r="BM207" s="202" t="s">
        <v>318</v>
      </c>
    </row>
    <row r="208" spans="2:51" s="205" customFormat="1" ht="12">
      <c r="B208" s="204"/>
      <c r="C208" s="252"/>
      <c r="D208" s="253" t="s">
        <v>139</v>
      </c>
      <c r="E208" s="254" t="s">
        <v>1</v>
      </c>
      <c r="F208" s="255" t="s">
        <v>306</v>
      </c>
      <c r="G208" s="252"/>
      <c r="H208" s="256">
        <v>5</v>
      </c>
      <c r="L208" s="204"/>
      <c r="M208" s="207"/>
      <c r="T208" s="208"/>
      <c r="AT208" s="206" t="s">
        <v>139</v>
      </c>
      <c r="AU208" s="206" t="s">
        <v>83</v>
      </c>
      <c r="AV208" s="205" t="s">
        <v>83</v>
      </c>
      <c r="AW208" s="205" t="s">
        <v>30</v>
      </c>
      <c r="AX208" s="205" t="s">
        <v>79</v>
      </c>
      <c r="AY208" s="206" t="s">
        <v>131</v>
      </c>
    </row>
    <row r="209" spans="2:63" s="189" customFormat="1" ht="22.9" customHeight="1">
      <c r="B209" s="188"/>
      <c r="C209" s="243"/>
      <c r="D209" s="244" t="s">
        <v>73</v>
      </c>
      <c r="E209" s="246" t="s">
        <v>176</v>
      </c>
      <c r="F209" s="246" t="s">
        <v>319</v>
      </c>
      <c r="G209" s="243"/>
      <c r="H209" s="243"/>
      <c r="J209" s="197">
        <f>BK209</f>
        <v>0</v>
      </c>
      <c r="L209" s="188"/>
      <c r="M209" s="192"/>
      <c r="P209" s="193">
        <f>SUM(P210:P221)</f>
        <v>36.910199999999996</v>
      </c>
      <c r="R209" s="193">
        <f>SUM(R210:R221)</f>
        <v>2.52768</v>
      </c>
      <c r="T209" s="194">
        <f>SUM(T210:T221)</f>
        <v>17.92488</v>
      </c>
      <c r="AR209" s="190" t="s">
        <v>79</v>
      </c>
      <c r="AT209" s="195" t="s">
        <v>73</v>
      </c>
      <c r="AU209" s="195" t="s">
        <v>79</v>
      </c>
      <c r="AY209" s="190" t="s">
        <v>131</v>
      </c>
      <c r="BK209" s="196">
        <f>SUM(BK210:BK221)</f>
        <v>0</v>
      </c>
    </row>
    <row r="210" spans="2:65" s="129" customFormat="1" ht="24.2" customHeight="1">
      <c r="B210" s="72"/>
      <c r="C210" s="247" t="s">
        <v>320</v>
      </c>
      <c r="D210" s="247" t="s">
        <v>133</v>
      </c>
      <c r="E210" s="248" t="s">
        <v>321</v>
      </c>
      <c r="F210" s="249" t="s">
        <v>322</v>
      </c>
      <c r="G210" s="250" t="s">
        <v>143</v>
      </c>
      <c r="H210" s="251">
        <v>4</v>
      </c>
      <c r="I210" s="73"/>
      <c r="J210" s="73">
        <f>ROUND(I210*H210,2)</f>
        <v>0</v>
      </c>
      <c r="K210" s="74"/>
      <c r="L210" s="72"/>
      <c r="M210" s="198" t="s">
        <v>1</v>
      </c>
      <c r="N210" s="199" t="s">
        <v>39</v>
      </c>
      <c r="O210" s="200">
        <v>0.325</v>
      </c>
      <c r="P210" s="200">
        <f>O210*H210</f>
        <v>1.3</v>
      </c>
      <c r="Q210" s="200">
        <v>0.20219</v>
      </c>
      <c r="R210" s="200">
        <f>Q210*H210</f>
        <v>0.80876</v>
      </c>
      <c r="S210" s="200">
        <v>0</v>
      </c>
      <c r="T210" s="201">
        <f>S210*H210</f>
        <v>0</v>
      </c>
      <c r="AR210" s="202" t="s">
        <v>137</v>
      </c>
      <c r="AT210" s="202" t="s">
        <v>133</v>
      </c>
      <c r="AU210" s="202" t="s">
        <v>83</v>
      </c>
      <c r="AY210" s="122" t="s">
        <v>131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22" t="s">
        <v>79</v>
      </c>
      <c r="BK210" s="203">
        <f>ROUND(I210*H210,2)</f>
        <v>0</v>
      </c>
      <c r="BL210" s="122" t="s">
        <v>137</v>
      </c>
      <c r="BM210" s="202" t="s">
        <v>323</v>
      </c>
    </row>
    <row r="211" spans="2:51" s="205" customFormat="1" ht="12">
      <c r="B211" s="204"/>
      <c r="C211" s="252"/>
      <c r="D211" s="253" t="s">
        <v>139</v>
      </c>
      <c r="E211" s="254" t="s">
        <v>1</v>
      </c>
      <c r="F211" s="255" t="s">
        <v>324</v>
      </c>
      <c r="G211" s="252"/>
      <c r="H211" s="256">
        <v>4</v>
      </c>
      <c r="L211" s="204"/>
      <c r="M211" s="207"/>
      <c r="T211" s="208"/>
      <c r="AT211" s="206" t="s">
        <v>139</v>
      </c>
      <c r="AU211" s="206" t="s">
        <v>83</v>
      </c>
      <c r="AV211" s="205" t="s">
        <v>83</v>
      </c>
      <c r="AW211" s="205" t="s">
        <v>30</v>
      </c>
      <c r="AX211" s="205" t="s">
        <v>79</v>
      </c>
      <c r="AY211" s="206" t="s">
        <v>131</v>
      </c>
    </row>
    <row r="212" spans="2:65" s="129" customFormat="1" ht="33" customHeight="1">
      <c r="B212" s="72"/>
      <c r="C212" s="247" t="s">
        <v>325</v>
      </c>
      <c r="D212" s="247" t="s">
        <v>133</v>
      </c>
      <c r="E212" s="248" t="s">
        <v>326</v>
      </c>
      <c r="F212" s="249" t="s">
        <v>327</v>
      </c>
      <c r="G212" s="250" t="s">
        <v>143</v>
      </c>
      <c r="H212" s="251">
        <v>9.8</v>
      </c>
      <c r="I212" s="73"/>
      <c r="J212" s="73">
        <f>ROUND(I212*H212,2)</f>
        <v>0</v>
      </c>
      <c r="K212" s="74"/>
      <c r="L212" s="72"/>
      <c r="M212" s="198" t="s">
        <v>1</v>
      </c>
      <c r="N212" s="199" t="s">
        <v>39</v>
      </c>
      <c r="O212" s="200">
        <v>0.239</v>
      </c>
      <c r="P212" s="200">
        <f>O212*H212</f>
        <v>2.3422</v>
      </c>
      <c r="Q212" s="200">
        <v>0.1295</v>
      </c>
      <c r="R212" s="200">
        <f>Q212*H212</f>
        <v>1.2691000000000001</v>
      </c>
      <c r="S212" s="200">
        <v>0</v>
      </c>
      <c r="T212" s="201">
        <f>S212*H212</f>
        <v>0</v>
      </c>
      <c r="AR212" s="202" t="s">
        <v>137</v>
      </c>
      <c r="AT212" s="202" t="s">
        <v>133</v>
      </c>
      <c r="AU212" s="202" t="s">
        <v>83</v>
      </c>
      <c r="AY212" s="122" t="s">
        <v>131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22" t="s">
        <v>79</v>
      </c>
      <c r="BK212" s="203">
        <f>ROUND(I212*H212,2)</f>
        <v>0</v>
      </c>
      <c r="BL212" s="122" t="s">
        <v>137</v>
      </c>
      <c r="BM212" s="202" t="s">
        <v>328</v>
      </c>
    </row>
    <row r="213" spans="2:51" s="205" customFormat="1" ht="12">
      <c r="B213" s="204"/>
      <c r="C213" s="252"/>
      <c r="D213" s="253" t="s">
        <v>139</v>
      </c>
      <c r="E213" s="254" t="s">
        <v>1</v>
      </c>
      <c r="F213" s="255" t="s">
        <v>329</v>
      </c>
      <c r="G213" s="252"/>
      <c r="H213" s="256">
        <v>9.8</v>
      </c>
      <c r="L213" s="204"/>
      <c r="M213" s="207"/>
      <c r="T213" s="208"/>
      <c r="AT213" s="206" t="s">
        <v>139</v>
      </c>
      <c r="AU213" s="206" t="s">
        <v>83</v>
      </c>
      <c r="AV213" s="205" t="s">
        <v>83</v>
      </c>
      <c r="AW213" s="205" t="s">
        <v>30</v>
      </c>
      <c r="AX213" s="205" t="s">
        <v>79</v>
      </c>
      <c r="AY213" s="206" t="s">
        <v>131</v>
      </c>
    </row>
    <row r="214" spans="2:65" s="129" customFormat="1" ht="16.5" customHeight="1">
      <c r="B214" s="72"/>
      <c r="C214" s="265" t="s">
        <v>330</v>
      </c>
      <c r="D214" s="265" t="s">
        <v>194</v>
      </c>
      <c r="E214" s="266" t="s">
        <v>331</v>
      </c>
      <c r="F214" s="267" t="s">
        <v>332</v>
      </c>
      <c r="G214" s="268" t="s">
        <v>143</v>
      </c>
      <c r="H214" s="269">
        <v>9.996</v>
      </c>
      <c r="I214" s="75"/>
      <c r="J214" s="75">
        <f>ROUND(I214*H214,2)</f>
        <v>0</v>
      </c>
      <c r="K214" s="76"/>
      <c r="L214" s="219"/>
      <c r="M214" s="220" t="s">
        <v>1</v>
      </c>
      <c r="N214" s="221" t="s">
        <v>39</v>
      </c>
      <c r="O214" s="200">
        <v>0</v>
      </c>
      <c r="P214" s="200">
        <f>O214*H214</f>
        <v>0</v>
      </c>
      <c r="Q214" s="200">
        <v>0.045</v>
      </c>
      <c r="R214" s="200">
        <f>Q214*H214</f>
        <v>0.44982</v>
      </c>
      <c r="S214" s="200">
        <v>0</v>
      </c>
      <c r="T214" s="201">
        <f>S214*H214</f>
        <v>0</v>
      </c>
      <c r="AR214" s="202" t="s">
        <v>171</v>
      </c>
      <c r="AT214" s="202" t="s">
        <v>194</v>
      </c>
      <c r="AU214" s="202" t="s">
        <v>83</v>
      </c>
      <c r="AY214" s="122" t="s">
        <v>131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22" t="s">
        <v>79</v>
      </c>
      <c r="BK214" s="203">
        <f>ROUND(I214*H214,2)</f>
        <v>0</v>
      </c>
      <c r="BL214" s="122" t="s">
        <v>137</v>
      </c>
      <c r="BM214" s="202" t="s">
        <v>333</v>
      </c>
    </row>
    <row r="215" spans="2:51" s="205" customFormat="1" ht="12">
      <c r="B215" s="204"/>
      <c r="C215" s="252"/>
      <c r="D215" s="253" t="s">
        <v>139</v>
      </c>
      <c r="E215" s="252"/>
      <c r="F215" s="255" t="s">
        <v>334</v>
      </c>
      <c r="G215" s="252"/>
      <c r="H215" s="256">
        <v>9.996</v>
      </c>
      <c r="L215" s="204"/>
      <c r="M215" s="207"/>
      <c r="T215" s="208"/>
      <c r="AT215" s="206" t="s">
        <v>139</v>
      </c>
      <c r="AU215" s="206" t="s">
        <v>83</v>
      </c>
      <c r="AV215" s="205" t="s">
        <v>83</v>
      </c>
      <c r="AW215" s="205" t="s">
        <v>3</v>
      </c>
      <c r="AX215" s="205" t="s">
        <v>79</v>
      </c>
      <c r="AY215" s="206" t="s">
        <v>131</v>
      </c>
    </row>
    <row r="216" spans="2:65" s="129" customFormat="1" ht="24.2" customHeight="1">
      <c r="B216" s="72"/>
      <c r="C216" s="247" t="s">
        <v>335</v>
      </c>
      <c r="D216" s="247" t="s">
        <v>133</v>
      </c>
      <c r="E216" s="248" t="s">
        <v>336</v>
      </c>
      <c r="F216" s="249" t="s">
        <v>337</v>
      </c>
      <c r="G216" s="250" t="s">
        <v>143</v>
      </c>
      <c r="H216" s="251">
        <v>12</v>
      </c>
      <c r="I216" s="73"/>
      <c r="J216" s="73">
        <f>ROUND(I216*H216,2)</f>
        <v>0</v>
      </c>
      <c r="K216" s="74"/>
      <c r="L216" s="72"/>
      <c r="M216" s="198" t="s">
        <v>1</v>
      </c>
      <c r="N216" s="199" t="s">
        <v>39</v>
      </c>
      <c r="O216" s="200">
        <v>0.28</v>
      </c>
      <c r="P216" s="200">
        <f>O216*H216</f>
        <v>3.3600000000000003</v>
      </c>
      <c r="Q216" s="200">
        <v>0</v>
      </c>
      <c r="R216" s="200">
        <f>Q216*H216</f>
        <v>0</v>
      </c>
      <c r="S216" s="200">
        <v>0.055</v>
      </c>
      <c r="T216" s="201">
        <f>S216*H216</f>
        <v>0.66</v>
      </c>
      <c r="AR216" s="202" t="s">
        <v>137</v>
      </c>
      <c r="AT216" s="202" t="s">
        <v>133</v>
      </c>
      <c r="AU216" s="202" t="s">
        <v>83</v>
      </c>
      <c r="AY216" s="122" t="s">
        <v>131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22" t="s">
        <v>79</v>
      </c>
      <c r="BK216" s="203">
        <f>ROUND(I216*H216,2)</f>
        <v>0</v>
      </c>
      <c r="BL216" s="122" t="s">
        <v>137</v>
      </c>
      <c r="BM216" s="202" t="s">
        <v>338</v>
      </c>
    </row>
    <row r="217" spans="2:65" s="129" customFormat="1" ht="24.2" customHeight="1">
      <c r="B217" s="72"/>
      <c r="C217" s="247" t="s">
        <v>339</v>
      </c>
      <c r="D217" s="247" t="s">
        <v>133</v>
      </c>
      <c r="E217" s="248" t="s">
        <v>340</v>
      </c>
      <c r="F217" s="249" t="s">
        <v>341</v>
      </c>
      <c r="G217" s="250" t="s">
        <v>143</v>
      </c>
      <c r="H217" s="251">
        <v>6</v>
      </c>
      <c r="I217" s="73"/>
      <c r="J217" s="73">
        <f>ROUND(I217*H217,2)</f>
        <v>0</v>
      </c>
      <c r="K217" s="74"/>
      <c r="L217" s="72"/>
      <c r="M217" s="198" t="s">
        <v>1</v>
      </c>
      <c r="N217" s="199" t="s">
        <v>39</v>
      </c>
      <c r="O217" s="200">
        <v>0.21</v>
      </c>
      <c r="P217" s="200">
        <f>O217*H217</f>
        <v>1.26</v>
      </c>
      <c r="Q217" s="200">
        <v>0</v>
      </c>
      <c r="R217" s="200">
        <f>Q217*H217</f>
        <v>0</v>
      </c>
      <c r="S217" s="200">
        <v>0.00248</v>
      </c>
      <c r="T217" s="201">
        <f>S217*H217</f>
        <v>0.01488</v>
      </c>
      <c r="AR217" s="202" t="s">
        <v>137</v>
      </c>
      <c r="AT217" s="202" t="s">
        <v>133</v>
      </c>
      <c r="AU217" s="202" t="s">
        <v>83</v>
      </c>
      <c r="AY217" s="122" t="s">
        <v>131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22" t="s">
        <v>79</v>
      </c>
      <c r="BK217" s="203">
        <f>ROUND(I217*H217,2)</f>
        <v>0</v>
      </c>
      <c r="BL217" s="122" t="s">
        <v>137</v>
      </c>
      <c r="BM217" s="202" t="s">
        <v>342</v>
      </c>
    </row>
    <row r="218" spans="2:65" s="129" customFormat="1" ht="21.75" customHeight="1">
      <c r="B218" s="72"/>
      <c r="C218" s="247" t="s">
        <v>343</v>
      </c>
      <c r="D218" s="247" t="s">
        <v>133</v>
      </c>
      <c r="E218" s="248" t="s">
        <v>344</v>
      </c>
      <c r="F218" s="249" t="s">
        <v>345</v>
      </c>
      <c r="G218" s="250" t="s">
        <v>143</v>
      </c>
      <c r="H218" s="251">
        <v>4</v>
      </c>
      <c r="I218" s="73"/>
      <c r="J218" s="73">
        <f>ROUND(I218*H218,2)</f>
        <v>0</v>
      </c>
      <c r="K218" s="74"/>
      <c r="L218" s="72"/>
      <c r="M218" s="198" t="s">
        <v>1</v>
      </c>
      <c r="N218" s="199" t="s">
        <v>39</v>
      </c>
      <c r="O218" s="200">
        <v>0.124</v>
      </c>
      <c r="P218" s="200">
        <f>O218*H218</f>
        <v>0.496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02" t="s">
        <v>137</v>
      </c>
      <c r="AT218" s="202" t="s">
        <v>133</v>
      </c>
      <c r="AU218" s="202" t="s">
        <v>83</v>
      </c>
      <c r="AY218" s="122" t="s">
        <v>131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22" t="s">
        <v>79</v>
      </c>
      <c r="BK218" s="203">
        <f>ROUND(I218*H218,2)</f>
        <v>0</v>
      </c>
      <c r="BL218" s="122" t="s">
        <v>137</v>
      </c>
      <c r="BM218" s="202" t="s">
        <v>346</v>
      </c>
    </row>
    <row r="219" spans="2:51" s="205" customFormat="1" ht="12">
      <c r="B219" s="204"/>
      <c r="C219" s="252"/>
      <c r="D219" s="253" t="s">
        <v>139</v>
      </c>
      <c r="E219" s="254" t="s">
        <v>1</v>
      </c>
      <c r="F219" s="255" t="s">
        <v>324</v>
      </c>
      <c r="G219" s="252"/>
      <c r="H219" s="256">
        <v>4</v>
      </c>
      <c r="L219" s="204"/>
      <c r="M219" s="207"/>
      <c r="T219" s="208"/>
      <c r="AT219" s="206" t="s">
        <v>139</v>
      </c>
      <c r="AU219" s="206" t="s">
        <v>83</v>
      </c>
      <c r="AV219" s="205" t="s">
        <v>83</v>
      </c>
      <c r="AW219" s="205" t="s">
        <v>30</v>
      </c>
      <c r="AX219" s="205" t="s">
        <v>79</v>
      </c>
      <c r="AY219" s="206" t="s">
        <v>131</v>
      </c>
    </row>
    <row r="220" spans="2:65" s="129" customFormat="1" ht="33" customHeight="1">
      <c r="B220" s="72"/>
      <c r="C220" s="247" t="s">
        <v>347</v>
      </c>
      <c r="D220" s="247" t="s">
        <v>133</v>
      </c>
      <c r="E220" s="248" t="s">
        <v>348</v>
      </c>
      <c r="F220" s="249" t="s">
        <v>349</v>
      </c>
      <c r="G220" s="250" t="s">
        <v>153</v>
      </c>
      <c r="H220" s="251">
        <v>69</v>
      </c>
      <c r="I220" s="73"/>
      <c r="J220" s="73">
        <f>ROUND(I220*H220,2)</f>
        <v>0</v>
      </c>
      <c r="K220" s="74"/>
      <c r="L220" s="72"/>
      <c r="M220" s="198" t="s">
        <v>1</v>
      </c>
      <c r="N220" s="199" t="s">
        <v>39</v>
      </c>
      <c r="O220" s="200">
        <v>0.408</v>
      </c>
      <c r="P220" s="200">
        <f>O220*H220</f>
        <v>28.151999999999997</v>
      </c>
      <c r="Q220" s="200">
        <v>0</v>
      </c>
      <c r="R220" s="200">
        <f>Q220*H220</f>
        <v>0</v>
      </c>
      <c r="S220" s="200">
        <v>0.25</v>
      </c>
      <c r="T220" s="201">
        <f>S220*H220</f>
        <v>17.25</v>
      </c>
      <c r="AR220" s="202" t="s">
        <v>137</v>
      </c>
      <c r="AT220" s="202" t="s">
        <v>133</v>
      </c>
      <c r="AU220" s="202" t="s">
        <v>83</v>
      </c>
      <c r="AY220" s="122" t="s">
        <v>131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22" t="s">
        <v>79</v>
      </c>
      <c r="BK220" s="203">
        <f>ROUND(I220*H220,2)</f>
        <v>0</v>
      </c>
      <c r="BL220" s="122" t="s">
        <v>137</v>
      </c>
      <c r="BM220" s="202" t="s">
        <v>350</v>
      </c>
    </row>
    <row r="221" spans="2:51" s="205" customFormat="1" ht="12">
      <c r="B221" s="204"/>
      <c r="C221" s="252"/>
      <c r="D221" s="253" t="s">
        <v>139</v>
      </c>
      <c r="E221" s="254" t="s">
        <v>1</v>
      </c>
      <c r="F221" s="255" t="s">
        <v>351</v>
      </c>
      <c r="G221" s="252"/>
      <c r="H221" s="256">
        <v>69</v>
      </c>
      <c r="L221" s="204"/>
      <c r="M221" s="207"/>
      <c r="T221" s="208"/>
      <c r="AT221" s="206" t="s">
        <v>139</v>
      </c>
      <c r="AU221" s="206" t="s">
        <v>83</v>
      </c>
      <c r="AV221" s="205" t="s">
        <v>83</v>
      </c>
      <c r="AW221" s="205" t="s">
        <v>30</v>
      </c>
      <c r="AX221" s="205" t="s">
        <v>79</v>
      </c>
      <c r="AY221" s="206" t="s">
        <v>131</v>
      </c>
    </row>
    <row r="222" spans="2:63" s="189" customFormat="1" ht="22.9" customHeight="1">
      <c r="B222" s="188"/>
      <c r="C222" s="243"/>
      <c r="D222" s="244" t="s">
        <v>73</v>
      </c>
      <c r="E222" s="246" t="s">
        <v>352</v>
      </c>
      <c r="F222" s="246" t="s">
        <v>353</v>
      </c>
      <c r="G222" s="243"/>
      <c r="H222" s="243"/>
      <c r="J222" s="197">
        <f>BK222</f>
        <v>0</v>
      </c>
      <c r="L222" s="188"/>
      <c r="M222" s="192"/>
      <c r="P222" s="193">
        <f>SUM(P223:P230)</f>
        <v>4.098585</v>
      </c>
      <c r="R222" s="193">
        <f>SUM(R223:R230)</f>
        <v>0</v>
      </c>
      <c r="T222" s="194">
        <f>SUM(T223:T230)</f>
        <v>0</v>
      </c>
      <c r="AR222" s="190" t="s">
        <v>79</v>
      </c>
      <c r="AT222" s="195" t="s">
        <v>73</v>
      </c>
      <c r="AU222" s="195" t="s">
        <v>79</v>
      </c>
      <c r="AY222" s="190" t="s">
        <v>131</v>
      </c>
      <c r="BK222" s="196">
        <f>SUM(BK223:BK230)</f>
        <v>0</v>
      </c>
    </row>
    <row r="223" spans="2:65" s="129" customFormat="1" ht="24.2" customHeight="1">
      <c r="B223" s="72"/>
      <c r="C223" s="247" t="s">
        <v>354</v>
      </c>
      <c r="D223" s="247" t="s">
        <v>133</v>
      </c>
      <c r="E223" s="248" t="s">
        <v>355</v>
      </c>
      <c r="F223" s="249" t="s">
        <v>356</v>
      </c>
      <c r="G223" s="250" t="s">
        <v>179</v>
      </c>
      <c r="H223" s="251">
        <v>20.805</v>
      </c>
      <c r="I223" s="73"/>
      <c r="J223" s="73">
        <f>ROUND(I223*H223,2)</f>
        <v>0</v>
      </c>
      <c r="K223" s="74"/>
      <c r="L223" s="72"/>
      <c r="M223" s="198" t="s">
        <v>1</v>
      </c>
      <c r="N223" s="199" t="s">
        <v>39</v>
      </c>
      <c r="O223" s="200">
        <v>0.125</v>
      </c>
      <c r="P223" s="200">
        <f>O223*H223</f>
        <v>2.600625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AR223" s="202" t="s">
        <v>137</v>
      </c>
      <c r="AT223" s="202" t="s">
        <v>133</v>
      </c>
      <c r="AU223" s="202" t="s">
        <v>83</v>
      </c>
      <c r="AY223" s="122" t="s">
        <v>131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22" t="s">
        <v>79</v>
      </c>
      <c r="BK223" s="203">
        <f>ROUND(I223*H223,2)</f>
        <v>0</v>
      </c>
      <c r="BL223" s="122" t="s">
        <v>137</v>
      </c>
      <c r="BM223" s="202" t="s">
        <v>357</v>
      </c>
    </row>
    <row r="224" spans="2:65" s="129" customFormat="1" ht="24.2" customHeight="1">
      <c r="B224" s="72"/>
      <c r="C224" s="247" t="s">
        <v>358</v>
      </c>
      <c r="D224" s="247" t="s">
        <v>133</v>
      </c>
      <c r="E224" s="248" t="s">
        <v>359</v>
      </c>
      <c r="F224" s="249" t="s">
        <v>360</v>
      </c>
      <c r="G224" s="250" t="s">
        <v>179</v>
      </c>
      <c r="H224" s="251">
        <v>249.66</v>
      </c>
      <c r="I224" s="73"/>
      <c r="J224" s="73">
        <f>ROUND(I224*H224,2)</f>
        <v>0</v>
      </c>
      <c r="K224" s="74"/>
      <c r="L224" s="72"/>
      <c r="M224" s="198" t="s">
        <v>1</v>
      </c>
      <c r="N224" s="199" t="s">
        <v>39</v>
      </c>
      <c r="O224" s="200">
        <v>0.006</v>
      </c>
      <c r="P224" s="200">
        <f>O224*H224</f>
        <v>1.49796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AR224" s="202" t="s">
        <v>137</v>
      </c>
      <c r="AT224" s="202" t="s">
        <v>133</v>
      </c>
      <c r="AU224" s="202" t="s">
        <v>83</v>
      </c>
      <c r="AY224" s="122" t="s">
        <v>131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22" t="s">
        <v>79</v>
      </c>
      <c r="BK224" s="203">
        <f>ROUND(I224*H224,2)</f>
        <v>0</v>
      </c>
      <c r="BL224" s="122" t="s">
        <v>137</v>
      </c>
      <c r="BM224" s="202" t="s">
        <v>361</v>
      </c>
    </row>
    <row r="225" spans="2:51" s="205" customFormat="1" ht="12">
      <c r="B225" s="204"/>
      <c r="C225" s="252"/>
      <c r="D225" s="253" t="s">
        <v>139</v>
      </c>
      <c r="E225" s="252"/>
      <c r="F225" s="255" t="s">
        <v>362</v>
      </c>
      <c r="G225" s="252"/>
      <c r="H225" s="256">
        <v>249.66</v>
      </c>
      <c r="L225" s="204"/>
      <c r="M225" s="207"/>
      <c r="T225" s="208"/>
      <c r="AT225" s="206" t="s">
        <v>139</v>
      </c>
      <c r="AU225" s="206" t="s">
        <v>83</v>
      </c>
      <c r="AV225" s="205" t="s">
        <v>83</v>
      </c>
      <c r="AW225" s="205" t="s">
        <v>3</v>
      </c>
      <c r="AX225" s="205" t="s">
        <v>79</v>
      </c>
      <c r="AY225" s="206" t="s">
        <v>131</v>
      </c>
    </row>
    <row r="226" spans="2:65" s="129" customFormat="1" ht="33" customHeight="1">
      <c r="B226" s="72"/>
      <c r="C226" s="247" t="s">
        <v>363</v>
      </c>
      <c r="D226" s="247" t="s">
        <v>133</v>
      </c>
      <c r="E226" s="248" t="s">
        <v>364</v>
      </c>
      <c r="F226" s="249" t="s">
        <v>365</v>
      </c>
      <c r="G226" s="250" t="s">
        <v>179</v>
      </c>
      <c r="H226" s="251">
        <v>18.28</v>
      </c>
      <c r="I226" s="73"/>
      <c r="J226" s="73">
        <f>ROUND(I226*H226,2)</f>
        <v>0</v>
      </c>
      <c r="K226" s="74"/>
      <c r="L226" s="72"/>
      <c r="M226" s="198" t="s">
        <v>1</v>
      </c>
      <c r="N226" s="199" t="s">
        <v>39</v>
      </c>
      <c r="O226" s="200">
        <v>0</v>
      </c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AR226" s="202" t="s">
        <v>137</v>
      </c>
      <c r="AT226" s="202" t="s">
        <v>133</v>
      </c>
      <c r="AU226" s="202" t="s">
        <v>83</v>
      </c>
      <c r="AY226" s="122" t="s">
        <v>131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22" t="s">
        <v>79</v>
      </c>
      <c r="BK226" s="203">
        <f>ROUND(I226*H226,2)</f>
        <v>0</v>
      </c>
      <c r="BL226" s="122" t="s">
        <v>137</v>
      </c>
      <c r="BM226" s="202" t="s">
        <v>366</v>
      </c>
    </row>
    <row r="227" spans="2:51" s="205" customFormat="1" ht="12">
      <c r="B227" s="204"/>
      <c r="C227" s="252"/>
      <c r="D227" s="253" t="s">
        <v>139</v>
      </c>
      <c r="E227" s="254" t="s">
        <v>1</v>
      </c>
      <c r="F227" s="255" t="s">
        <v>367</v>
      </c>
      <c r="G227" s="252"/>
      <c r="H227" s="256">
        <v>15.4</v>
      </c>
      <c r="L227" s="204"/>
      <c r="M227" s="207"/>
      <c r="T227" s="208"/>
      <c r="AT227" s="206" t="s">
        <v>139</v>
      </c>
      <c r="AU227" s="206" t="s">
        <v>83</v>
      </c>
      <c r="AV227" s="205" t="s">
        <v>83</v>
      </c>
      <c r="AW227" s="205" t="s">
        <v>30</v>
      </c>
      <c r="AX227" s="205" t="s">
        <v>74</v>
      </c>
      <c r="AY227" s="206" t="s">
        <v>131</v>
      </c>
    </row>
    <row r="228" spans="2:51" s="205" customFormat="1" ht="12">
      <c r="B228" s="204"/>
      <c r="C228" s="252"/>
      <c r="D228" s="253" t="s">
        <v>139</v>
      </c>
      <c r="E228" s="254" t="s">
        <v>1</v>
      </c>
      <c r="F228" s="255" t="s">
        <v>368</v>
      </c>
      <c r="G228" s="252"/>
      <c r="H228" s="256">
        <v>2.88</v>
      </c>
      <c r="L228" s="204"/>
      <c r="M228" s="207"/>
      <c r="T228" s="208"/>
      <c r="AT228" s="206" t="s">
        <v>139</v>
      </c>
      <c r="AU228" s="206" t="s">
        <v>83</v>
      </c>
      <c r="AV228" s="205" t="s">
        <v>83</v>
      </c>
      <c r="AW228" s="205" t="s">
        <v>30</v>
      </c>
      <c r="AX228" s="205" t="s">
        <v>74</v>
      </c>
      <c r="AY228" s="206" t="s">
        <v>131</v>
      </c>
    </row>
    <row r="229" spans="2:51" s="210" customFormat="1" ht="12">
      <c r="B229" s="209"/>
      <c r="C229" s="257"/>
      <c r="D229" s="253" t="s">
        <v>139</v>
      </c>
      <c r="E229" s="258" t="s">
        <v>1</v>
      </c>
      <c r="F229" s="259" t="s">
        <v>161</v>
      </c>
      <c r="G229" s="257"/>
      <c r="H229" s="260">
        <v>18.28</v>
      </c>
      <c r="L229" s="209"/>
      <c r="M229" s="212"/>
      <c r="T229" s="213"/>
      <c r="AT229" s="211" t="s">
        <v>139</v>
      </c>
      <c r="AU229" s="211" t="s">
        <v>83</v>
      </c>
      <c r="AV229" s="210" t="s">
        <v>137</v>
      </c>
      <c r="AW229" s="210" t="s">
        <v>30</v>
      </c>
      <c r="AX229" s="210" t="s">
        <v>79</v>
      </c>
      <c r="AY229" s="211" t="s">
        <v>131</v>
      </c>
    </row>
    <row r="230" spans="2:65" s="129" customFormat="1" ht="33" customHeight="1">
      <c r="B230" s="72"/>
      <c r="C230" s="247" t="s">
        <v>369</v>
      </c>
      <c r="D230" s="247" t="s">
        <v>133</v>
      </c>
      <c r="E230" s="248" t="s">
        <v>370</v>
      </c>
      <c r="F230" s="249" t="s">
        <v>371</v>
      </c>
      <c r="G230" s="250" t="s">
        <v>179</v>
      </c>
      <c r="H230" s="251">
        <v>17.925</v>
      </c>
      <c r="I230" s="73"/>
      <c r="J230" s="73">
        <f>ROUND(I230*H230,2)</f>
        <v>0</v>
      </c>
      <c r="K230" s="74"/>
      <c r="L230" s="72"/>
      <c r="M230" s="198" t="s">
        <v>1</v>
      </c>
      <c r="N230" s="199" t="s">
        <v>39</v>
      </c>
      <c r="O230" s="200">
        <v>0</v>
      </c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AR230" s="202" t="s">
        <v>137</v>
      </c>
      <c r="AT230" s="202" t="s">
        <v>133</v>
      </c>
      <c r="AU230" s="202" t="s">
        <v>83</v>
      </c>
      <c r="AY230" s="122" t="s">
        <v>131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22" t="s">
        <v>79</v>
      </c>
      <c r="BK230" s="203">
        <f>ROUND(I230*H230,2)</f>
        <v>0</v>
      </c>
      <c r="BL230" s="122" t="s">
        <v>137</v>
      </c>
      <c r="BM230" s="202" t="s">
        <v>372</v>
      </c>
    </row>
    <row r="231" spans="2:63" s="189" customFormat="1" ht="22.9" customHeight="1">
      <c r="B231" s="188"/>
      <c r="C231" s="243"/>
      <c r="D231" s="244" t="s">
        <v>73</v>
      </c>
      <c r="E231" s="246" t="s">
        <v>373</v>
      </c>
      <c r="F231" s="246" t="s">
        <v>374</v>
      </c>
      <c r="G231" s="243"/>
      <c r="H231" s="243"/>
      <c r="J231" s="197">
        <f>BK231</f>
        <v>0</v>
      </c>
      <c r="L231" s="188"/>
      <c r="M231" s="192"/>
      <c r="P231" s="193">
        <f>P232</f>
        <v>34.10732</v>
      </c>
      <c r="R231" s="193">
        <f>R232</f>
        <v>0</v>
      </c>
      <c r="T231" s="194">
        <f>T232</f>
        <v>0</v>
      </c>
      <c r="AR231" s="190" t="s">
        <v>79</v>
      </c>
      <c r="AT231" s="195" t="s">
        <v>73</v>
      </c>
      <c r="AU231" s="195" t="s">
        <v>79</v>
      </c>
      <c r="AY231" s="190" t="s">
        <v>131</v>
      </c>
      <c r="BK231" s="196">
        <f>BK232</f>
        <v>0</v>
      </c>
    </row>
    <row r="232" spans="2:65" s="129" customFormat="1" ht="16.5" customHeight="1">
      <c r="B232" s="72"/>
      <c r="C232" s="247" t="s">
        <v>375</v>
      </c>
      <c r="D232" s="247" t="s">
        <v>133</v>
      </c>
      <c r="E232" s="248" t="s">
        <v>376</v>
      </c>
      <c r="F232" s="249" t="s">
        <v>377</v>
      </c>
      <c r="G232" s="250" t="s">
        <v>179</v>
      </c>
      <c r="H232" s="251">
        <v>39.845</v>
      </c>
      <c r="I232" s="73"/>
      <c r="J232" s="73">
        <f>ROUND(I232*H232,2)</f>
        <v>0</v>
      </c>
      <c r="K232" s="74"/>
      <c r="L232" s="72"/>
      <c r="M232" s="198" t="s">
        <v>1</v>
      </c>
      <c r="N232" s="199" t="s">
        <v>39</v>
      </c>
      <c r="O232" s="200">
        <v>0.856</v>
      </c>
      <c r="P232" s="200">
        <f>O232*H232</f>
        <v>34.10732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AR232" s="202" t="s">
        <v>137</v>
      </c>
      <c r="AT232" s="202" t="s">
        <v>133</v>
      </c>
      <c r="AU232" s="202" t="s">
        <v>83</v>
      </c>
      <c r="AY232" s="122" t="s">
        <v>131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22" t="s">
        <v>79</v>
      </c>
      <c r="BK232" s="203">
        <f>ROUND(I232*H232,2)</f>
        <v>0</v>
      </c>
      <c r="BL232" s="122" t="s">
        <v>137</v>
      </c>
      <c r="BM232" s="202" t="s">
        <v>378</v>
      </c>
    </row>
    <row r="233" spans="2:63" s="189" customFormat="1" ht="25.9" customHeight="1">
      <c r="B233" s="188"/>
      <c r="C233" s="243"/>
      <c r="D233" s="244" t="s">
        <v>73</v>
      </c>
      <c r="E233" s="245" t="s">
        <v>379</v>
      </c>
      <c r="F233" s="245" t="s">
        <v>380</v>
      </c>
      <c r="G233" s="243"/>
      <c r="H233" s="243"/>
      <c r="J233" s="191">
        <f>BK233</f>
        <v>0</v>
      </c>
      <c r="L233" s="188"/>
      <c r="M233" s="192"/>
      <c r="P233" s="193">
        <f>P234</f>
        <v>0.14</v>
      </c>
      <c r="R233" s="193">
        <f>R234</f>
        <v>0</v>
      </c>
      <c r="T233" s="194">
        <f>T234</f>
        <v>0</v>
      </c>
      <c r="AR233" s="190" t="s">
        <v>83</v>
      </c>
      <c r="AT233" s="195" t="s">
        <v>73</v>
      </c>
      <c r="AU233" s="195" t="s">
        <v>74</v>
      </c>
      <c r="AY233" s="190" t="s">
        <v>131</v>
      </c>
      <c r="BK233" s="196">
        <f>BK234</f>
        <v>0</v>
      </c>
    </row>
    <row r="234" spans="2:63" s="189" customFormat="1" ht="22.9" customHeight="1">
      <c r="B234" s="188"/>
      <c r="C234" s="243"/>
      <c r="D234" s="244" t="s">
        <v>73</v>
      </c>
      <c r="E234" s="246" t="s">
        <v>381</v>
      </c>
      <c r="F234" s="246" t="s">
        <v>382</v>
      </c>
      <c r="G234" s="243"/>
      <c r="H234" s="243"/>
      <c r="J234" s="197">
        <f>BK234</f>
        <v>0</v>
      </c>
      <c r="L234" s="188"/>
      <c r="M234" s="192"/>
      <c r="P234" s="193">
        <f>SUM(P235:P236)</f>
        <v>0.14</v>
      </c>
      <c r="R234" s="193">
        <f>SUM(R235:R236)</f>
        <v>0</v>
      </c>
      <c r="T234" s="194">
        <f>SUM(T235:T236)</f>
        <v>0</v>
      </c>
      <c r="AR234" s="190" t="s">
        <v>83</v>
      </c>
      <c r="AT234" s="195" t="s">
        <v>73</v>
      </c>
      <c r="AU234" s="195" t="s">
        <v>79</v>
      </c>
      <c r="AY234" s="190" t="s">
        <v>131</v>
      </c>
      <c r="BK234" s="196">
        <f>SUM(BK235:BK236)</f>
        <v>0</v>
      </c>
    </row>
    <row r="235" spans="2:65" s="129" customFormat="1" ht="37.9" customHeight="1">
      <c r="B235" s="72"/>
      <c r="C235" s="247" t="s">
        <v>383</v>
      </c>
      <c r="D235" s="247" t="s">
        <v>133</v>
      </c>
      <c r="E235" s="248" t="s">
        <v>384</v>
      </c>
      <c r="F235" s="249" t="s">
        <v>385</v>
      </c>
      <c r="G235" s="250" t="s">
        <v>386</v>
      </c>
      <c r="H235" s="251">
        <v>1</v>
      </c>
      <c r="I235" s="73"/>
      <c r="J235" s="73">
        <f>ROUND(I235*H235,2)</f>
        <v>0</v>
      </c>
      <c r="K235" s="74"/>
      <c r="L235" s="72"/>
      <c r="M235" s="198" t="s">
        <v>1</v>
      </c>
      <c r="N235" s="199" t="s">
        <v>39</v>
      </c>
      <c r="O235" s="200">
        <v>0.07</v>
      </c>
      <c r="P235" s="200">
        <f>O235*H235</f>
        <v>0.07</v>
      </c>
      <c r="Q235" s="200">
        <v>0</v>
      </c>
      <c r="R235" s="200">
        <f>Q235*H235</f>
        <v>0</v>
      </c>
      <c r="S235" s="200">
        <v>0</v>
      </c>
      <c r="T235" s="201">
        <f>S235*H235</f>
        <v>0</v>
      </c>
      <c r="AR235" s="202" t="s">
        <v>213</v>
      </c>
      <c r="AT235" s="202" t="s">
        <v>133</v>
      </c>
      <c r="AU235" s="202" t="s">
        <v>83</v>
      </c>
      <c r="AY235" s="122" t="s">
        <v>131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22" t="s">
        <v>79</v>
      </c>
      <c r="BK235" s="203">
        <f>ROUND(I235*H235,2)</f>
        <v>0</v>
      </c>
      <c r="BL235" s="122" t="s">
        <v>213</v>
      </c>
      <c r="BM235" s="202" t="s">
        <v>387</v>
      </c>
    </row>
    <row r="236" spans="2:65" s="129" customFormat="1" ht="21.75" customHeight="1">
      <c r="B236" s="72"/>
      <c r="C236" s="247" t="s">
        <v>388</v>
      </c>
      <c r="D236" s="247" t="s">
        <v>133</v>
      </c>
      <c r="E236" s="248" t="s">
        <v>389</v>
      </c>
      <c r="F236" s="249" t="s">
        <v>390</v>
      </c>
      <c r="G236" s="250" t="s">
        <v>386</v>
      </c>
      <c r="H236" s="251">
        <v>1</v>
      </c>
      <c r="I236" s="73"/>
      <c r="J236" s="73">
        <f>ROUND(I236*H236,2)</f>
        <v>0</v>
      </c>
      <c r="K236" s="74"/>
      <c r="L236" s="72"/>
      <c r="M236" s="198" t="s">
        <v>1</v>
      </c>
      <c r="N236" s="199" t="s">
        <v>39</v>
      </c>
      <c r="O236" s="200">
        <v>0.07</v>
      </c>
      <c r="P236" s="200">
        <f>O236*H236</f>
        <v>0.07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AR236" s="202" t="s">
        <v>213</v>
      </c>
      <c r="AT236" s="202" t="s">
        <v>133</v>
      </c>
      <c r="AU236" s="202" t="s">
        <v>83</v>
      </c>
      <c r="AY236" s="122" t="s">
        <v>131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22" t="s">
        <v>79</v>
      </c>
      <c r="BK236" s="203">
        <f>ROUND(I236*H236,2)</f>
        <v>0</v>
      </c>
      <c r="BL236" s="122" t="s">
        <v>213</v>
      </c>
      <c r="BM236" s="202" t="s">
        <v>391</v>
      </c>
    </row>
    <row r="237" spans="2:63" s="189" customFormat="1" ht="25.9" customHeight="1">
      <c r="B237" s="188"/>
      <c r="C237" s="243"/>
      <c r="D237" s="244" t="s">
        <v>73</v>
      </c>
      <c r="E237" s="245" t="s">
        <v>392</v>
      </c>
      <c r="F237" s="245" t="s">
        <v>393</v>
      </c>
      <c r="G237" s="243"/>
      <c r="H237" s="243"/>
      <c r="J237" s="191">
        <f>BK237</f>
        <v>0</v>
      </c>
      <c r="L237" s="188"/>
      <c r="M237" s="192"/>
      <c r="P237" s="193">
        <f>P238+P240</f>
        <v>0</v>
      </c>
      <c r="R237" s="193">
        <f>R238+R240</f>
        <v>0</v>
      </c>
      <c r="T237" s="194">
        <f>T238+T240</f>
        <v>0</v>
      </c>
      <c r="AR237" s="190" t="s">
        <v>85</v>
      </c>
      <c r="AT237" s="195" t="s">
        <v>73</v>
      </c>
      <c r="AU237" s="195" t="s">
        <v>74</v>
      </c>
      <c r="AY237" s="190" t="s">
        <v>131</v>
      </c>
      <c r="BK237" s="196">
        <f>BK238+BK240</f>
        <v>0</v>
      </c>
    </row>
    <row r="238" spans="2:63" s="189" customFormat="1" ht="22.9" customHeight="1">
      <c r="B238" s="188"/>
      <c r="C238" s="243"/>
      <c r="D238" s="244" t="s">
        <v>73</v>
      </c>
      <c r="E238" s="246" t="s">
        <v>394</v>
      </c>
      <c r="F238" s="246" t="s">
        <v>395</v>
      </c>
      <c r="G238" s="243"/>
      <c r="H238" s="243"/>
      <c r="J238" s="197">
        <f>BK238</f>
        <v>0</v>
      </c>
      <c r="L238" s="188"/>
      <c r="M238" s="192"/>
      <c r="P238" s="193">
        <f>P239</f>
        <v>0</v>
      </c>
      <c r="R238" s="193">
        <f>R239</f>
        <v>0</v>
      </c>
      <c r="T238" s="194">
        <f>T239</f>
        <v>0</v>
      </c>
      <c r="AR238" s="190" t="s">
        <v>85</v>
      </c>
      <c r="AT238" s="195" t="s">
        <v>73</v>
      </c>
      <c r="AU238" s="195" t="s">
        <v>79</v>
      </c>
      <c r="AY238" s="190" t="s">
        <v>131</v>
      </c>
      <c r="BK238" s="196">
        <f>BK239</f>
        <v>0</v>
      </c>
    </row>
    <row r="239" spans="2:65" s="129" customFormat="1" ht="16.5" customHeight="1">
      <c r="B239" s="72"/>
      <c r="C239" s="247" t="s">
        <v>396</v>
      </c>
      <c r="D239" s="247" t="s">
        <v>133</v>
      </c>
      <c r="E239" s="248" t="s">
        <v>397</v>
      </c>
      <c r="F239" s="249" t="s">
        <v>395</v>
      </c>
      <c r="G239" s="250" t="s">
        <v>398</v>
      </c>
      <c r="H239" s="251">
        <v>1</v>
      </c>
      <c r="I239" s="73"/>
      <c r="J239" s="73">
        <f>ROUND(I239*H239,2)</f>
        <v>0</v>
      </c>
      <c r="K239" s="74"/>
      <c r="L239" s="72"/>
      <c r="M239" s="198" t="s">
        <v>1</v>
      </c>
      <c r="N239" s="199" t="s">
        <v>39</v>
      </c>
      <c r="O239" s="200">
        <v>0</v>
      </c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AR239" s="202" t="s">
        <v>399</v>
      </c>
      <c r="AT239" s="202" t="s">
        <v>133</v>
      </c>
      <c r="AU239" s="202" t="s">
        <v>83</v>
      </c>
      <c r="AY239" s="122" t="s">
        <v>131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22" t="s">
        <v>79</v>
      </c>
      <c r="BK239" s="203">
        <f>ROUND(I239*H239,2)</f>
        <v>0</v>
      </c>
      <c r="BL239" s="122" t="s">
        <v>399</v>
      </c>
      <c r="BM239" s="202" t="s">
        <v>400</v>
      </c>
    </row>
    <row r="240" spans="2:63" s="189" customFormat="1" ht="22.9" customHeight="1">
      <c r="B240" s="188"/>
      <c r="C240" s="243"/>
      <c r="D240" s="244" t="s">
        <v>73</v>
      </c>
      <c r="E240" s="246" t="s">
        <v>401</v>
      </c>
      <c r="F240" s="246" t="s">
        <v>402</v>
      </c>
      <c r="G240" s="243"/>
      <c r="H240" s="243"/>
      <c r="J240" s="197">
        <f>BK240</f>
        <v>0</v>
      </c>
      <c r="L240" s="188"/>
      <c r="M240" s="192"/>
      <c r="P240" s="193">
        <f>SUM(P241:P242)</f>
        <v>0</v>
      </c>
      <c r="R240" s="193">
        <f>SUM(R241:R242)</f>
        <v>0</v>
      </c>
      <c r="T240" s="194">
        <f>SUM(T241:T242)</f>
        <v>0</v>
      </c>
      <c r="AR240" s="190" t="s">
        <v>85</v>
      </c>
      <c r="AT240" s="195" t="s">
        <v>73</v>
      </c>
      <c r="AU240" s="195" t="s">
        <v>79</v>
      </c>
      <c r="AY240" s="190" t="s">
        <v>131</v>
      </c>
      <c r="BK240" s="196">
        <f>SUM(BK241:BK242)</f>
        <v>0</v>
      </c>
    </row>
    <row r="241" spans="2:65" s="129" customFormat="1" ht="16.5" customHeight="1">
      <c r="B241" s="72"/>
      <c r="C241" s="247" t="s">
        <v>403</v>
      </c>
      <c r="D241" s="247" t="s">
        <v>133</v>
      </c>
      <c r="E241" s="248" t="s">
        <v>404</v>
      </c>
      <c r="F241" s="249" t="s">
        <v>402</v>
      </c>
      <c r="G241" s="250" t="s">
        <v>398</v>
      </c>
      <c r="H241" s="251">
        <v>1</v>
      </c>
      <c r="I241" s="73"/>
      <c r="J241" s="73">
        <f>ROUND(I241*H241,2)</f>
        <v>0</v>
      </c>
      <c r="K241" s="74"/>
      <c r="L241" s="72"/>
      <c r="M241" s="198" t="s">
        <v>1</v>
      </c>
      <c r="N241" s="199" t="s">
        <v>39</v>
      </c>
      <c r="O241" s="200">
        <v>0</v>
      </c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AR241" s="202" t="s">
        <v>399</v>
      </c>
      <c r="AT241" s="202" t="s">
        <v>133</v>
      </c>
      <c r="AU241" s="202" t="s">
        <v>83</v>
      </c>
      <c r="AY241" s="122" t="s">
        <v>131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22" t="s">
        <v>79</v>
      </c>
      <c r="BK241" s="203">
        <f>ROUND(I241*H241,2)</f>
        <v>0</v>
      </c>
      <c r="BL241" s="122" t="s">
        <v>399</v>
      </c>
      <c r="BM241" s="202" t="s">
        <v>405</v>
      </c>
    </row>
    <row r="242" spans="2:51" s="205" customFormat="1" ht="12">
      <c r="B242" s="204"/>
      <c r="C242" s="252"/>
      <c r="D242" s="253" t="s">
        <v>139</v>
      </c>
      <c r="E242" s="254" t="s">
        <v>1</v>
      </c>
      <c r="F242" s="255" t="s">
        <v>406</v>
      </c>
      <c r="G242" s="252"/>
      <c r="H242" s="256">
        <v>1</v>
      </c>
      <c r="L242" s="204"/>
      <c r="M242" s="222"/>
      <c r="N242" s="223"/>
      <c r="O242" s="223"/>
      <c r="P242" s="223"/>
      <c r="Q242" s="223"/>
      <c r="R242" s="223"/>
      <c r="S242" s="223"/>
      <c r="T242" s="224"/>
      <c r="AT242" s="206" t="s">
        <v>139</v>
      </c>
      <c r="AU242" s="206" t="s">
        <v>83</v>
      </c>
      <c r="AV242" s="205" t="s">
        <v>83</v>
      </c>
      <c r="AW242" s="205" t="s">
        <v>30</v>
      </c>
      <c r="AX242" s="205" t="s">
        <v>79</v>
      </c>
      <c r="AY242" s="206" t="s">
        <v>131</v>
      </c>
    </row>
    <row r="243" spans="2:12" s="129" customFormat="1" ht="6.95" customHeight="1">
      <c r="B243" s="159"/>
      <c r="C243" s="232"/>
      <c r="D243" s="232"/>
      <c r="E243" s="232"/>
      <c r="F243" s="232"/>
      <c r="G243" s="232"/>
      <c r="H243" s="232"/>
      <c r="I243" s="160"/>
      <c r="J243" s="160"/>
      <c r="K243" s="160"/>
      <c r="L243" s="72"/>
    </row>
  </sheetData>
  <sheetProtection algorithmName="SHA-512" hashValue="GDBuV7RgOBxciVC95bhspjBtwKlnNcMmYAnEtArtZl3CioNTqppBHkl+TSDMycd/+L62bR9uJmdcfHJi+6SLuQ==" saltValue="ixSeMTeSpJ3ExdX4YseVIA==" spinCount="100000" sheet="1" objects="1" scenarios="1"/>
  <autoFilter ref="C126:K242"/>
  <mergeCells count="6">
    <mergeCell ref="E119:H119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H62"/>
  <sheetViews>
    <sheetView showGridLines="0" workbookViewId="0" topLeftCell="A40">
      <selection activeCell="L18" sqref="L1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0"/>
      <c r="C3" s="11"/>
      <c r="D3" s="11"/>
      <c r="E3" s="11"/>
      <c r="F3" s="11"/>
      <c r="G3" s="11"/>
      <c r="H3" s="12"/>
    </row>
    <row r="4" spans="2:8" ht="24.95" customHeight="1">
      <c r="B4" s="12"/>
      <c r="C4" s="13" t="s">
        <v>407</v>
      </c>
      <c r="H4" s="12"/>
    </row>
    <row r="5" spans="2:8" ht="12" customHeight="1">
      <c r="B5" s="12"/>
      <c r="C5" s="15" t="s">
        <v>12</v>
      </c>
      <c r="D5" s="115" t="s">
        <v>13</v>
      </c>
      <c r="E5" s="86"/>
      <c r="F5" s="86"/>
      <c r="H5" s="12"/>
    </row>
    <row r="6" spans="2:8" ht="36.95" customHeight="1">
      <c r="B6" s="12"/>
      <c r="C6" s="17" t="s">
        <v>14</v>
      </c>
      <c r="D6" s="114" t="s">
        <v>15</v>
      </c>
      <c r="E6" s="86"/>
      <c r="F6" s="86"/>
      <c r="H6" s="12"/>
    </row>
    <row r="7" spans="2:8" ht="16.5" customHeight="1">
      <c r="B7" s="12"/>
      <c r="C7" s="18" t="s">
        <v>20</v>
      </c>
      <c r="D7" s="39" t="str">
        <f>'Rekapitulace stavby'!AN8</f>
        <v>14. 2. 2024</v>
      </c>
      <c r="H7" s="12"/>
    </row>
    <row r="8" spans="2:8" s="1" customFormat="1" ht="10.9" customHeight="1">
      <c r="B8" s="20"/>
      <c r="H8" s="20"/>
    </row>
    <row r="9" spans="2:8" s="7" customFormat="1" ht="29.25" customHeight="1">
      <c r="B9" s="68"/>
      <c r="C9" s="69" t="s">
        <v>55</v>
      </c>
      <c r="D9" s="70" t="s">
        <v>56</v>
      </c>
      <c r="E9" s="70" t="s">
        <v>118</v>
      </c>
      <c r="F9" s="71" t="s">
        <v>408</v>
      </c>
      <c r="H9" s="68"/>
    </row>
    <row r="10" spans="2:8" s="1" customFormat="1" ht="26.45" customHeight="1">
      <c r="B10" s="20"/>
      <c r="C10" s="77" t="s">
        <v>13</v>
      </c>
      <c r="D10" s="77" t="s">
        <v>15</v>
      </c>
      <c r="H10" s="20"/>
    </row>
    <row r="11" spans="2:8" s="1" customFormat="1" ht="16.9" customHeight="1">
      <c r="B11" s="20"/>
      <c r="C11" s="78" t="s">
        <v>81</v>
      </c>
      <c r="D11" s="79" t="s">
        <v>1</v>
      </c>
      <c r="E11" s="80" t="s">
        <v>1</v>
      </c>
      <c r="F11" s="81">
        <v>7</v>
      </c>
      <c r="H11" s="20"/>
    </row>
    <row r="12" spans="2:8" s="1" customFormat="1" ht="16.9" customHeight="1">
      <c r="B12" s="20"/>
      <c r="C12" s="82" t="s">
        <v>81</v>
      </c>
      <c r="D12" s="82" t="s">
        <v>166</v>
      </c>
      <c r="E12" s="9" t="s">
        <v>1</v>
      </c>
      <c r="F12" s="83">
        <v>7</v>
      </c>
      <c r="H12" s="20"/>
    </row>
    <row r="13" spans="2:8" s="1" customFormat="1" ht="16.9" customHeight="1">
      <c r="B13" s="20"/>
      <c r="C13" s="84" t="s">
        <v>409</v>
      </c>
      <c r="H13" s="20"/>
    </row>
    <row r="14" spans="2:8" s="1" customFormat="1" ht="16.9" customHeight="1">
      <c r="B14" s="20"/>
      <c r="C14" s="82" t="s">
        <v>163</v>
      </c>
      <c r="D14" s="82" t="s">
        <v>164</v>
      </c>
      <c r="E14" s="9" t="s">
        <v>153</v>
      </c>
      <c r="F14" s="83">
        <v>7</v>
      </c>
      <c r="H14" s="20"/>
    </row>
    <row r="15" spans="2:8" s="1" customFormat="1" ht="22.5">
      <c r="B15" s="20"/>
      <c r="C15" s="82" t="s">
        <v>172</v>
      </c>
      <c r="D15" s="82" t="s">
        <v>173</v>
      </c>
      <c r="E15" s="9" t="s">
        <v>153</v>
      </c>
      <c r="F15" s="83">
        <v>7</v>
      </c>
      <c r="H15" s="20"/>
    </row>
    <row r="16" spans="2:8" s="1" customFormat="1" ht="16.9" customHeight="1">
      <c r="B16" s="20"/>
      <c r="C16" s="82" t="s">
        <v>188</v>
      </c>
      <c r="D16" s="82" t="s">
        <v>189</v>
      </c>
      <c r="E16" s="9" t="s">
        <v>153</v>
      </c>
      <c r="F16" s="83">
        <v>8.5</v>
      </c>
      <c r="H16" s="20"/>
    </row>
    <row r="17" spans="2:8" s="1" customFormat="1" ht="16.9" customHeight="1">
      <c r="B17" s="20"/>
      <c r="C17" s="82" t="s">
        <v>195</v>
      </c>
      <c r="D17" s="82" t="s">
        <v>196</v>
      </c>
      <c r="E17" s="9" t="s">
        <v>179</v>
      </c>
      <c r="F17" s="83">
        <v>14</v>
      </c>
      <c r="H17" s="20"/>
    </row>
    <row r="18" spans="2:8" s="1" customFormat="1" ht="16.9" customHeight="1">
      <c r="B18" s="20"/>
      <c r="C18" s="78" t="s">
        <v>410</v>
      </c>
      <c r="D18" s="79" t="s">
        <v>1</v>
      </c>
      <c r="E18" s="80" t="s">
        <v>1</v>
      </c>
      <c r="F18" s="81">
        <v>14.4</v>
      </c>
      <c r="H18" s="20"/>
    </row>
    <row r="19" spans="2:8" s="1" customFormat="1" ht="16.9" customHeight="1">
      <c r="B19" s="20"/>
      <c r="C19" s="82" t="s">
        <v>410</v>
      </c>
      <c r="D19" s="82" t="s">
        <v>411</v>
      </c>
      <c r="E19" s="9" t="s">
        <v>1</v>
      </c>
      <c r="F19" s="83">
        <v>14.4</v>
      </c>
      <c r="H19" s="20"/>
    </row>
    <row r="20" spans="2:8" s="1" customFormat="1" ht="16.9" customHeight="1">
      <c r="B20" s="20"/>
      <c r="C20" s="78" t="s">
        <v>84</v>
      </c>
      <c r="D20" s="79" t="s">
        <v>1</v>
      </c>
      <c r="E20" s="80" t="s">
        <v>1</v>
      </c>
      <c r="F20" s="81">
        <v>5</v>
      </c>
      <c r="H20" s="20"/>
    </row>
    <row r="21" spans="2:8" s="1" customFormat="1" ht="16.9" customHeight="1">
      <c r="B21" s="20"/>
      <c r="C21" s="82" t="s">
        <v>84</v>
      </c>
      <c r="D21" s="82" t="s">
        <v>296</v>
      </c>
      <c r="E21" s="9" t="s">
        <v>1</v>
      </c>
      <c r="F21" s="83">
        <v>5</v>
      </c>
      <c r="H21" s="20"/>
    </row>
    <row r="22" spans="2:8" s="1" customFormat="1" ht="16.9" customHeight="1">
      <c r="B22" s="20"/>
      <c r="C22" s="84" t="s">
        <v>409</v>
      </c>
      <c r="H22" s="20"/>
    </row>
    <row r="23" spans="2:8" s="1" customFormat="1" ht="16.9" customHeight="1">
      <c r="B23" s="20"/>
      <c r="C23" s="82" t="s">
        <v>293</v>
      </c>
      <c r="D23" s="82" t="s">
        <v>294</v>
      </c>
      <c r="E23" s="9" t="s">
        <v>143</v>
      </c>
      <c r="F23" s="83">
        <v>5</v>
      </c>
      <c r="H23" s="20"/>
    </row>
    <row r="24" spans="2:8" s="1" customFormat="1" ht="22.5">
      <c r="B24" s="20"/>
      <c r="C24" s="82" t="s">
        <v>156</v>
      </c>
      <c r="D24" s="82" t="s">
        <v>157</v>
      </c>
      <c r="E24" s="9" t="s">
        <v>153</v>
      </c>
      <c r="F24" s="83">
        <v>6.638</v>
      </c>
      <c r="H24" s="20"/>
    </row>
    <row r="25" spans="2:8" s="1" customFormat="1" ht="16.9" customHeight="1">
      <c r="B25" s="20"/>
      <c r="C25" s="82" t="s">
        <v>188</v>
      </c>
      <c r="D25" s="82" t="s">
        <v>189</v>
      </c>
      <c r="E25" s="9" t="s">
        <v>153</v>
      </c>
      <c r="F25" s="83">
        <v>8.5</v>
      </c>
      <c r="H25" s="20"/>
    </row>
    <row r="26" spans="2:8" s="1" customFormat="1" ht="16.9" customHeight="1">
      <c r="B26" s="20"/>
      <c r="C26" s="82" t="s">
        <v>200</v>
      </c>
      <c r="D26" s="82" t="s">
        <v>201</v>
      </c>
      <c r="E26" s="9" t="s">
        <v>153</v>
      </c>
      <c r="F26" s="83">
        <v>0.746</v>
      </c>
      <c r="H26" s="20"/>
    </row>
    <row r="27" spans="2:8" s="1" customFormat="1" ht="16.9" customHeight="1">
      <c r="B27" s="20"/>
      <c r="C27" s="82" t="s">
        <v>273</v>
      </c>
      <c r="D27" s="82" t="s">
        <v>274</v>
      </c>
      <c r="E27" s="9" t="s">
        <v>153</v>
      </c>
      <c r="F27" s="83">
        <v>0.25</v>
      </c>
      <c r="H27" s="20"/>
    </row>
    <row r="28" spans="2:8" s="1" customFormat="1" ht="16.9" customHeight="1">
      <c r="B28" s="20"/>
      <c r="C28" s="82" t="s">
        <v>303</v>
      </c>
      <c r="D28" s="82" t="s">
        <v>304</v>
      </c>
      <c r="E28" s="9" t="s">
        <v>143</v>
      </c>
      <c r="F28" s="83">
        <v>5</v>
      </c>
      <c r="H28" s="20"/>
    </row>
    <row r="29" spans="2:8" s="1" customFormat="1" ht="16.9" customHeight="1">
      <c r="B29" s="20"/>
      <c r="C29" s="82" t="s">
        <v>308</v>
      </c>
      <c r="D29" s="82" t="s">
        <v>309</v>
      </c>
      <c r="E29" s="9" t="s">
        <v>143</v>
      </c>
      <c r="F29" s="83">
        <v>5</v>
      </c>
      <c r="H29" s="20"/>
    </row>
    <row r="30" spans="2:8" s="1" customFormat="1" ht="16.9" customHeight="1">
      <c r="B30" s="20"/>
      <c r="C30" s="82" t="s">
        <v>312</v>
      </c>
      <c r="D30" s="82" t="s">
        <v>313</v>
      </c>
      <c r="E30" s="9" t="s">
        <v>143</v>
      </c>
      <c r="F30" s="83">
        <v>5</v>
      </c>
      <c r="H30" s="20"/>
    </row>
    <row r="31" spans="2:8" s="1" customFormat="1" ht="16.9" customHeight="1">
      <c r="B31" s="20"/>
      <c r="C31" s="82" t="s">
        <v>316</v>
      </c>
      <c r="D31" s="82" t="s">
        <v>317</v>
      </c>
      <c r="E31" s="9" t="s">
        <v>143</v>
      </c>
      <c r="F31" s="83">
        <v>5</v>
      </c>
      <c r="H31" s="20"/>
    </row>
    <row r="32" spans="2:8" s="1" customFormat="1" ht="16.9" customHeight="1">
      <c r="B32" s="20"/>
      <c r="C32" s="78" t="s">
        <v>94</v>
      </c>
      <c r="D32" s="79" t="s">
        <v>1</v>
      </c>
      <c r="E32" s="80" t="s">
        <v>1</v>
      </c>
      <c r="F32" s="81">
        <v>3.75</v>
      </c>
      <c r="H32" s="20"/>
    </row>
    <row r="33" spans="2:8" s="1" customFormat="1" ht="16.9" customHeight="1">
      <c r="B33" s="20"/>
      <c r="C33" s="82" t="s">
        <v>94</v>
      </c>
      <c r="D33" s="82" t="s">
        <v>155</v>
      </c>
      <c r="E33" s="9" t="s">
        <v>1</v>
      </c>
      <c r="F33" s="83">
        <v>3.75</v>
      </c>
      <c r="H33" s="20"/>
    </row>
    <row r="34" spans="2:8" s="1" customFormat="1" ht="16.9" customHeight="1">
      <c r="B34" s="20"/>
      <c r="C34" s="84" t="s">
        <v>409</v>
      </c>
      <c r="H34" s="20"/>
    </row>
    <row r="35" spans="2:8" s="1" customFormat="1" ht="22.5">
      <c r="B35" s="20"/>
      <c r="C35" s="82" t="s">
        <v>151</v>
      </c>
      <c r="D35" s="82" t="s">
        <v>152</v>
      </c>
      <c r="E35" s="9" t="s">
        <v>153</v>
      </c>
      <c r="F35" s="83">
        <v>3.75</v>
      </c>
      <c r="H35" s="20"/>
    </row>
    <row r="36" spans="2:8" s="1" customFormat="1" ht="22.5">
      <c r="B36" s="20"/>
      <c r="C36" s="82" t="s">
        <v>167</v>
      </c>
      <c r="D36" s="82" t="s">
        <v>168</v>
      </c>
      <c r="E36" s="9" t="s">
        <v>153</v>
      </c>
      <c r="F36" s="83">
        <v>8.888</v>
      </c>
      <c r="H36" s="20"/>
    </row>
    <row r="37" spans="2:8" s="1" customFormat="1" ht="16.9" customHeight="1">
      <c r="B37" s="20"/>
      <c r="C37" s="78" t="s">
        <v>87</v>
      </c>
      <c r="D37" s="79" t="s">
        <v>1</v>
      </c>
      <c r="E37" s="80" t="s">
        <v>1</v>
      </c>
      <c r="F37" s="81">
        <v>8.888</v>
      </c>
      <c r="H37" s="20"/>
    </row>
    <row r="38" spans="2:8" s="1" customFormat="1" ht="16.9" customHeight="1">
      <c r="B38" s="20"/>
      <c r="C38" s="82" t="s">
        <v>87</v>
      </c>
      <c r="D38" s="82" t="s">
        <v>170</v>
      </c>
      <c r="E38" s="9" t="s">
        <v>1</v>
      </c>
      <c r="F38" s="83">
        <v>8.888</v>
      </c>
      <c r="H38" s="20"/>
    </row>
    <row r="39" spans="2:8" s="1" customFormat="1" ht="16.9" customHeight="1">
      <c r="B39" s="20"/>
      <c r="C39" s="84" t="s">
        <v>409</v>
      </c>
      <c r="H39" s="20"/>
    </row>
    <row r="40" spans="2:8" s="1" customFormat="1" ht="22.5">
      <c r="B40" s="20"/>
      <c r="C40" s="82" t="s">
        <v>167</v>
      </c>
      <c r="D40" s="82" t="s">
        <v>168</v>
      </c>
      <c r="E40" s="9" t="s">
        <v>153</v>
      </c>
      <c r="F40" s="83">
        <v>8.888</v>
      </c>
      <c r="H40" s="20"/>
    </row>
    <row r="41" spans="2:8" s="1" customFormat="1" ht="16.9" customHeight="1">
      <c r="B41" s="20"/>
      <c r="C41" s="82" t="s">
        <v>177</v>
      </c>
      <c r="D41" s="82" t="s">
        <v>178</v>
      </c>
      <c r="E41" s="9" t="s">
        <v>179</v>
      </c>
      <c r="F41" s="83">
        <v>16.443</v>
      </c>
      <c r="H41" s="20"/>
    </row>
    <row r="42" spans="2:8" s="1" customFormat="1" ht="16.9" customHeight="1">
      <c r="B42" s="20"/>
      <c r="C42" s="82" t="s">
        <v>183</v>
      </c>
      <c r="D42" s="82" t="s">
        <v>184</v>
      </c>
      <c r="E42" s="9" t="s">
        <v>153</v>
      </c>
      <c r="F42" s="83">
        <v>15.888</v>
      </c>
      <c r="H42" s="20"/>
    </row>
    <row r="43" spans="2:8" s="1" customFormat="1" ht="16.9" customHeight="1">
      <c r="B43" s="20"/>
      <c r="C43" s="78" t="s">
        <v>89</v>
      </c>
      <c r="D43" s="79" t="s">
        <v>1</v>
      </c>
      <c r="E43" s="80" t="s">
        <v>1</v>
      </c>
      <c r="F43" s="81">
        <v>7</v>
      </c>
      <c r="H43" s="20"/>
    </row>
    <row r="44" spans="2:8" s="1" customFormat="1" ht="16.9" customHeight="1">
      <c r="B44" s="20"/>
      <c r="C44" s="82" t="s">
        <v>89</v>
      </c>
      <c r="D44" s="82" t="s">
        <v>175</v>
      </c>
      <c r="E44" s="9" t="s">
        <v>1</v>
      </c>
      <c r="F44" s="83">
        <v>7</v>
      </c>
      <c r="H44" s="20"/>
    </row>
    <row r="45" spans="2:8" s="1" customFormat="1" ht="16.9" customHeight="1">
      <c r="B45" s="20"/>
      <c r="C45" s="84" t="s">
        <v>409</v>
      </c>
      <c r="H45" s="20"/>
    </row>
    <row r="46" spans="2:8" s="1" customFormat="1" ht="22.5">
      <c r="B46" s="20"/>
      <c r="C46" s="82" t="s">
        <v>172</v>
      </c>
      <c r="D46" s="82" t="s">
        <v>173</v>
      </c>
      <c r="E46" s="9" t="s">
        <v>153</v>
      </c>
      <c r="F46" s="83">
        <v>7</v>
      </c>
      <c r="H46" s="20"/>
    </row>
    <row r="47" spans="2:8" s="1" customFormat="1" ht="16.9" customHeight="1">
      <c r="B47" s="20"/>
      <c r="C47" s="82" t="s">
        <v>183</v>
      </c>
      <c r="D47" s="82" t="s">
        <v>184</v>
      </c>
      <c r="E47" s="9" t="s">
        <v>153</v>
      </c>
      <c r="F47" s="83">
        <v>15.888</v>
      </c>
      <c r="H47" s="20"/>
    </row>
    <row r="48" spans="2:8" s="1" customFormat="1" ht="22.5">
      <c r="B48" s="20"/>
      <c r="C48" s="82" t="s">
        <v>364</v>
      </c>
      <c r="D48" s="82" t="s">
        <v>365</v>
      </c>
      <c r="E48" s="9" t="s">
        <v>179</v>
      </c>
      <c r="F48" s="83">
        <v>18.28</v>
      </c>
      <c r="H48" s="20"/>
    </row>
    <row r="49" spans="2:8" s="1" customFormat="1" ht="16.9" customHeight="1">
      <c r="B49" s="20"/>
      <c r="C49" s="78" t="s">
        <v>90</v>
      </c>
      <c r="D49" s="79" t="s">
        <v>1</v>
      </c>
      <c r="E49" s="80" t="s">
        <v>1</v>
      </c>
      <c r="F49" s="81">
        <v>6.638</v>
      </c>
      <c r="H49" s="20"/>
    </row>
    <row r="50" spans="2:8" s="1" customFormat="1" ht="16.9" customHeight="1">
      <c r="B50" s="20"/>
      <c r="C50" s="82" t="s">
        <v>1</v>
      </c>
      <c r="D50" s="82" t="s">
        <v>159</v>
      </c>
      <c r="E50" s="9" t="s">
        <v>1</v>
      </c>
      <c r="F50" s="83">
        <v>4.138</v>
      </c>
      <c r="H50" s="20"/>
    </row>
    <row r="51" spans="2:8" s="1" customFormat="1" ht="16.9" customHeight="1">
      <c r="B51" s="20"/>
      <c r="C51" s="82" t="s">
        <v>1</v>
      </c>
      <c r="D51" s="82" t="s">
        <v>160</v>
      </c>
      <c r="E51" s="9" t="s">
        <v>1</v>
      </c>
      <c r="F51" s="83">
        <v>2.5</v>
      </c>
      <c r="H51" s="20"/>
    </row>
    <row r="52" spans="2:8" s="1" customFormat="1" ht="16.9" customHeight="1">
      <c r="B52" s="20"/>
      <c r="C52" s="82" t="s">
        <v>90</v>
      </c>
      <c r="D52" s="82" t="s">
        <v>161</v>
      </c>
      <c r="E52" s="9" t="s">
        <v>1</v>
      </c>
      <c r="F52" s="83">
        <v>6.638</v>
      </c>
      <c r="H52" s="20"/>
    </row>
    <row r="53" spans="2:8" s="1" customFormat="1" ht="16.9" customHeight="1">
      <c r="B53" s="20"/>
      <c r="C53" s="84" t="s">
        <v>409</v>
      </c>
      <c r="H53" s="20"/>
    </row>
    <row r="54" spans="2:8" s="1" customFormat="1" ht="22.5">
      <c r="B54" s="20"/>
      <c r="C54" s="82" t="s">
        <v>156</v>
      </c>
      <c r="D54" s="82" t="s">
        <v>157</v>
      </c>
      <c r="E54" s="9" t="s">
        <v>153</v>
      </c>
      <c r="F54" s="83">
        <v>6.638</v>
      </c>
      <c r="H54" s="20"/>
    </row>
    <row r="55" spans="2:8" s="1" customFormat="1" ht="22.5">
      <c r="B55" s="20"/>
      <c r="C55" s="82" t="s">
        <v>167</v>
      </c>
      <c r="D55" s="82" t="s">
        <v>168</v>
      </c>
      <c r="E55" s="9" t="s">
        <v>153</v>
      </c>
      <c r="F55" s="83">
        <v>8.888</v>
      </c>
      <c r="H55" s="20"/>
    </row>
    <row r="56" spans="2:8" s="1" customFormat="1" ht="16.9" customHeight="1">
      <c r="B56" s="20"/>
      <c r="C56" s="78" t="s">
        <v>92</v>
      </c>
      <c r="D56" s="79" t="s">
        <v>1</v>
      </c>
      <c r="E56" s="80" t="s">
        <v>1</v>
      </c>
      <c r="F56" s="81">
        <v>1.5</v>
      </c>
      <c r="H56" s="20"/>
    </row>
    <row r="57" spans="2:8" s="1" customFormat="1" ht="16.9" customHeight="1">
      <c r="B57" s="20"/>
      <c r="C57" s="82" t="s">
        <v>1</v>
      </c>
      <c r="D57" s="82" t="s">
        <v>191</v>
      </c>
      <c r="E57" s="9" t="s">
        <v>1</v>
      </c>
      <c r="F57" s="83">
        <v>1.5</v>
      </c>
      <c r="H57" s="20"/>
    </row>
    <row r="58" spans="2:8" s="1" customFormat="1" ht="16.9" customHeight="1">
      <c r="B58" s="20"/>
      <c r="C58" s="82" t="s">
        <v>92</v>
      </c>
      <c r="D58" s="82" t="s">
        <v>192</v>
      </c>
      <c r="E58" s="9" t="s">
        <v>1</v>
      </c>
      <c r="F58" s="83">
        <v>1.5</v>
      </c>
      <c r="H58" s="20"/>
    </row>
    <row r="59" spans="2:8" s="1" customFormat="1" ht="16.9" customHeight="1">
      <c r="B59" s="20"/>
      <c r="C59" s="84" t="s">
        <v>409</v>
      </c>
      <c r="H59" s="20"/>
    </row>
    <row r="60" spans="2:8" s="1" customFormat="1" ht="16.9" customHeight="1">
      <c r="B60" s="20"/>
      <c r="C60" s="82" t="s">
        <v>188</v>
      </c>
      <c r="D60" s="82" t="s">
        <v>189</v>
      </c>
      <c r="E60" s="9" t="s">
        <v>153</v>
      </c>
      <c r="F60" s="83">
        <v>8.5</v>
      </c>
      <c r="H60" s="20"/>
    </row>
    <row r="61" spans="2:8" s="1" customFormat="1" ht="22.5">
      <c r="B61" s="20"/>
      <c r="C61" s="82" t="s">
        <v>167</v>
      </c>
      <c r="D61" s="82" t="s">
        <v>168</v>
      </c>
      <c r="E61" s="9" t="s">
        <v>153</v>
      </c>
      <c r="F61" s="83">
        <v>8.888</v>
      </c>
      <c r="H61" s="20"/>
    </row>
    <row r="62" spans="2:8" s="1" customFormat="1" ht="7.35" customHeight="1">
      <c r="B62" s="31"/>
      <c r="C62" s="32"/>
      <c r="D62" s="32"/>
      <c r="E62" s="32"/>
      <c r="F62" s="32"/>
      <c r="G62" s="32"/>
      <c r="H62" s="20"/>
    </row>
    <row r="63" s="1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Bláhová Petra</cp:lastModifiedBy>
  <dcterms:created xsi:type="dcterms:W3CDTF">2024-02-15T08:40:32Z</dcterms:created>
  <dcterms:modified xsi:type="dcterms:W3CDTF">2024-03-20T13:10:17Z</dcterms:modified>
  <cp:category/>
  <cp:version/>
  <cp:contentType/>
  <cp:contentStatus/>
</cp:coreProperties>
</file>