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etapa I._SO 000" sheetId="2" r:id="rId2"/>
    <sheet name="etapa I._SO 001" sheetId="3" r:id="rId3"/>
    <sheet name="etapa I._SO 101" sheetId="4" r:id="rId4"/>
    <sheet name="etapa I._SO 191" sheetId="5" r:id="rId5"/>
    <sheet name="etapa I._SO 301.1" sheetId="6" r:id="rId6"/>
    <sheet name="etapa I._SO 301.2" sheetId="7" r:id="rId7"/>
    <sheet name="etapa I._SO 401" sheetId="8" r:id="rId8"/>
    <sheet name="etapa I._SO 402" sheetId="9" r:id="rId9"/>
    <sheet name="etapa I._SO 421.1" sheetId="10" r:id="rId10"/>
    <sheet name="etapa I._SO 421.2" sheetId="11" r:id="rId11"/>
    <sheet name="etapa I._SO 701" sheetId="12" r:id="rId12"/>
    <sheet name="etapa I._SO 801.1" sheetId="13" r:id="rId13"/>
    <sheet name="etapa I._SO 801.2" sheetId="14" r:id="rId14"/>
    <sheet name="etapa I._SO 901" sheetId="15" r:id="rId15"/>
    <sheet name="etapa II._SO 000" sheetId="16" r:id="rId16"/>
    <sheet name="etapa II._SO 001" sheetId="17" r:id="rId17"/>
    <sheet name="etapa II._SO 102.1" sheetId="18" r:id="rId18"/>
    <sheet name="etapa II._SO 191" sheetId="19" r:id="rId19"/>
    <sheet name="etapa II._SO 901" sheetId="20" r:id="rId20"/>
    <sheet name="etapa III._SO 000" sheetId="21" r:id="rId21"/>
    <sheet name="etapa III._SO 001" sheetId="22" r:id="rId22"/>
    <sheet name="etapa III._SO 102.2" sheetId="23" r:id="rId23"/>
    <sheet name="etapa III._SO 191" sheetId="24" r:id="rId24"/>
    <sheet name="etapa III._SO 301" sheetId="25" r:id="rId25"/>
    <sheet name="etapa III._SO 401" sheetId="26" r:id="rId26"/>
    <sheet name="etapa III._SO 402" sheetId="27" r:id="rId27"/>
    <sheet name="etapa III._SO 403" sheetId="28" r:id="rId28"/>
    <sheet name="etapa III._SO 421.1" sheetId="29" r:id="rId29"/>
    <sheet name="etapa III._SO 421.2" sheetId="30" r:id="rId30"/>
    <sheet name="etapa III._SO 701" sheetId="31" r:id="rId31"/>
    <sheet name="etapa III._SO 801.1" sheetId="32" r:id="rId32"/>
    <sheet name="etapa III._SO 801.2" sheetId="33" r:id="rId33"/>
    <sheet name="etapa III._SO 901" sheetId="34" r:id="rId34"/>
  </sheets>
  <definedNames/>
  <calcPr fullCalcOnLoad="1"/>
</workbook>
</file>

<file path=xl/sharedStrings.xml><?xml version="1.0" encoding="utf-8"?>
<sst xmlns="http://schemas.openxmlformats.org/spreadsheetml/2006/main" count="10985" uniqueCount="1313">
  <si>
    <t>Rekapitulace ceny</t>
  </si>
  <si>
    <t>Stavba: 2018-078 - OBNOVA HISTORICKÉ ČÁSTI PODMOKEL ETAPA D, UL. TEPLICKÁ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</si>
  <si>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</si>
  <si>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</si>
  <si>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</si>
  <si>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</si>
  <si>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</si>
  <si>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</si>
  <si>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</si>
  <si>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</si>
  <si>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</si>
  <si>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</si>
  <si>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</si>
  <si>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</si>
  <si>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2018-078</t>
  </si>
  <si>
    <t>OBNOVA HISTORICKÉ ČÁSTI PODMOKEL ETAPA D, UL. TEPLICKÁ</t>
  </si>
  <si>
    <t>O</t>
  </si>
  <si>
    <t>Objekt:</t>
  </si>
  <si>
    <t>etapa I.</t>
  </si>
  <si>
    <t>Silnice I/13 - ul. Prokopa Holého</t>
  </si>
  <si>
    <t>O1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</si>
  <si>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</si>
  <si>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</si>
  <si>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</si>
  <si>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</si>
  <si>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</si>
  <si>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</si>
  <si>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</si>
  <si>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</si>
  <si>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</si>
  <si>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</si>
  <si>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</si>
  <si>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</si>
  <si>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</si>
  <si>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</si>
  <si>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</si>
  <si>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</si>
  <si>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</si>
  <si>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</si>
  <si>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</si>
  <si>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</si>
  <si>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</si>
  <si>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</si>
  <si>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</si>
  <si>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</si>
  <si>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</si>
  <si>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</si>
  <si>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</si>
  <si>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</si>
  <si>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02821</t>
  </si>
  <si>
    <t>a</t>
  </si>
  <si>
    <t>PRŮZKUMNÉ PRÁCE ARCHEOLOGICKÉ NA POVRCHU</t>
  </si>
  <si>
    <t>HOD</t>
  </si>
  <si>
    <t>PP</t>
  </si>
  <si>
    <t>Archeologický dohled bude fakturován dle skutečnosti na základě zhotovitelem předložených faktur vystavených oprávněnou institucí provádějící archeologický dohled. Zadavatel upozorňuje, že se jedná o předpokládanou stanovenou dobu a dále zadavatel upozorňuje, že v hodinové sazbě jsou zahrnuty veškeré nutné práce pro výkon archeologického dohledu. V rámci položky je zhotovitel stavby povinen respektovat zákon č. 20/1987 Sb., o státní památkové péči a provést oznámení o zahájení výkopových prací a to v dostatečném předstihu před prováděním zemních prací. Dále je Zhotovitel povinen strpět na staveništi archeologický dohled v průběhu provádění stavebních prací. Oznámení musí být adresováno na příslušnou instituci oprávněnou k provádění archeologického dohledu a výzkumu, se kterou bude formou smlouvy o archeologickém dohledu zajištěn archeologický dohled. Dojde-li při provádění zemních prací k archeologickým nálezům, je Zhotovitel povinen veškeré stavební práce okamžitě zastavit a tyto skutečnosti neprodleně oznámit TDS, zástupci investora a příslušnému archeologickému pracovišti provádějící archeologický dohled.</t>
  </si>
  <si>
    <t>VV</t>
  </si>
  <si>
    <t/>
  </si>
  <si>
    <t>TS</t>
  </si>
  <si>
    <t>Položka zahrnuje:  
- veškeré náklady spojené s objednatelem požadovanými pracemi  
Položka nezahrnuje:  
- x</t>
  </si>
  <si>
    <t>b</t>
  </si>
  <si>
    <t>Záchranný archeologický průzkum bude fakturován dle skutečnosti na základě zhotovitelem předložených faktur vystavených oprávněnou institucí provádějící archeologický průzkum. Zadavatel upozorňuje, že se jedná o předpokládanou stanovenou dobu a dále zadavatel upozorňuje, že v hodinové sazbě jsou zahrnuty veškeré nutné práce pro výkon archeologického průzkumu. Položka bude použita na přímý příkaz TDS a investora v případě, že při provádění zemních prací a při provádění archeologického dohledu dojde k archeologickým nálezům. V rámci položky bude uzavřena smlouva o provedení archeologického průzkumu s příslušnou instituci oprávněnou k provádění archeologického průzkumu. Dále je zhotovitel povinen strpět na staveništi archeologický průzkum v průběhu provádění stavebních prací.</t>
  </si>
  <si>
    <t>02910</t>
  </si>
  <si>
    <t>OSTATNÍ POŽADAVKY - ZEMĚMĚŘIČSKÁ MĚŘENÍ</t>
  </si>
  <si>
    <t>KČ</t>
  </si>
  <si>
    <t>GEODETICKÉ ZAMĚŘENÍ SKUTEČNÉHO PROVEDENÍ STAVBY VLOŽENÉ NA PODKLADU KATASTRÁLNÍ MAPY</t>
  </si>
  <si>
    <t>Položka zahrnuje:  
- veškeré náklady spojené s objednatelem požadovanými pracemi  
Položka nezahrnuje:  
- x  
Způsob stanovení:  
- pro stanovení orientační investorské ceny určete jednotkovou cenu jako 1% odhadované ceny stavby</t>
  </si>
  <si>
    <t>02911</t>
  </si>
  <si>
    <t>OSTATNÍ POŽADAVKY - GEODETICKÉ ZAMĚŘENÍ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</si>
  <si>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</si>
  <si>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</si>
  <si>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</si>
  <si>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</si>
  <si>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</si>
  <si>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</si>
  <si>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STAVBY V TIŠTĚNÉ I DIGITÁLNÍ FORMĚ</t>
  </si>
  <si>
    <t>7</t>
  </si>
  <si>
    <t>02945</t>
  </si>
  <si>
    <t>OSTAT POŽADAVKY - GEOMETRICKÝ PLÁN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</si>
  <si>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  
Položka nezahrnuje:  
- x</t>
  </si>
  <si>
    <t>8</t>
  </si>
  <si>
    <t>02950</t>
  </si>
  <si>
    <t>OSTATNÍ POŽADAVKY - POSUDKY, KONTROLY, REVIZNÍ ZPRÁVY</t>
  </si>
  <si>
    <t>KPL</t>
  </si>
  <si>
    <t>ZKOUŠKY PRO STANOVENÍ OBSAHU PAU DLE VYHLÁŠKY Č. 283/2023 SB.</t>
  </si>
  <si>
    <t>02960</t>
  </si>
  <si>
    <t>OSTATNÍ POŽADAVKY - ODBORNÝ DOZOR</t>
  </si>
  <si>
    <t>ODBORNÝ GEOTECHNICKÝ DOZOR</t>
  </si>
  <si>
    <t>ODBORNÝ DENDROLOGICKÝ DOZOR</t>
  </si>
  <si>
    <t>11</t>
  </si>
  <si>
    <t>c</t>
  </si>
  <si>
    <t>PASPORTIZACE STÁVAJÍCÍ BUDOV A PODEZDÍVEK</t>
  </si>
  <si>
    <t>12</t>
  </si>
  <si>
    <t>03100</t>
  </si>
  <si>
    <t>ZAŘÍZENÍ STAVENIŠTĚ - ZŘÍZENÍ, PROVOZ, DEMONTÁŽ</t>
  </si>
  <si>
    <t>Položka zahrnuje:  
 objednatelem povolené náklady na pořízení (event. pronájem), provozování, udržování a likvidaci zhotovitelova zařízení  
Položka nezahrnuje:  
- x</t>
  </si>
  <si>
    <t>SO 001</t>
  </si>
  <si>
    <t>Bourání a příprava staveniště</t>
  </si>
  <si>
    <t>014102</t>
  </si>
  <si>
    <t>POPLATKY ZA SKLÁDKU</t>
  </si>
  <si>
    <t>T</t>
  </si>
  <si>
    <t>RECYKLAČNÍ STŘEDISKO</t>
  </si>
  <si>
    <t>z pol. č. 11313 - předpoklad 90%: 67,5m3*0,9*2,2t/m3=133,650 [A]t 
z pol. č. 11315: 1,3m3*2,4t/m3=3,120 [B]t 
z pol. č. 11317: 93,84m3*2,5t/m3=234,600 [C]t 
z pol. č. 11332: 738,0m3*2,2t/m3=1 623,600 [D]t 
z pol. č. 11334: 1066,16m3*2,2t/m3=2 345,552 [E]t 
z pol. č. 11353.a: 0,25m*0,3m*253,5m*2,4t/m3=45,630 [F]t 
z pol. č. 11372 - předpoklad 90%: 699,8m3*0,9*2,2t/m3=1 385,604 [G]t 
z pol. č. 96615: 27,5m3*2,2t/m3=60,500 [H]t 
Celkem: A+B+C+D+E+F+G+H=5 832,256 [I]t</t>
  </si>
  <si>
    <t>Položka zahrnuje:  
- veškeré poplatky provozovateli skládky související s uložením odpadu na skládce.  
Položka nezahrnuje:  
- x</t>
  </si>
  <si>
    <t>014132</t>
  </si>
  <si>
    <t>POPLATKY ZA SKLÁDKU TYP S-NO (NEBEZPEČNÝ ODPAD)</t>
  </si>
  <si>
    <t>POLOŽKA BUDE ČERPÁNA V PŘÍPADĚ, KDY ZKOUŠKY PROKÁŽÍ PŘÍTOMNOST MNOŽSTVÍ PAU ZATŘÍDĚNÝCH DO KVALITATIVNÍ TŘÍDY ZAS - T4 VĚTŠÍ NEŽ 300 MG/KG SUŠINY., POLOŽKA BUDE ČERPÁNA SE SOUHLASEM TDI</t>
  </si>
  <si>
    <t>z pol. č. 11313 - předpoklad 10%: 67,5m3*0,1*2,2t/m3=14,850 [A]t 
z pol. č. 11372 - předpoklad 10%: 699,8m3*0,1*2,2t/m3=153,956 [B]t 
Celkem: A+B=168,806 [C]t</t>
  </si>
  <si>
    <t>Zemní práce</t>
  </si>
  <si>
    <t>11313</t>
  </si>
  <si>
    <t>ODSTRANĚNÍ KRYTU ZPEVNĚNÝCH PLOCH S ASFALTOVÝM POJIVEM</t>
  </si>
  <si>
    <t>M3</t>
  </si>
  <si>
    <t>VČ. NALOŽENÍ A ODVOZU A ULOŽENÍ DO RECYKLAČNÍHO STŘEDISKA (PŘEDPOKLAD 90%), POPLATEK UVEDEN V POLOŽCE 014102.a, 
VČ. NALOŽENÍ A ODVOZU A ULOŽENÍ NA SKLÁDKU NEBEZPEČNÉHO ODPADU (PŘEDPOKLAD 10%), POPLATEK ZA SKLÁDKU UVEDEN V POLOŽCE 014132</t>
  </si>
  <si>
    <t>digitálně odměřeno ze situace 
bourání chodníku - asfaltový kryt: 1350,0m2*0,05m=67,500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</si>
  <si>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</t>
  </si>
  <si>
    <t>11315</t>
  </si>
  <si>
    <t>ODSTRANĚNÍ KRYTU ZPEVNĚNÝCH PLOCH Z BETONU</t>
  </si>
  <si>
    <t>VČ. NALOŽENÍ A ODVOZU A ULOŽENÍ DO RECYKLAČNÍHO STŘEDISKA, POPLATEK ZA SKLÁDKU UVEDEN V POLOŽCE 014102.a</t>
  </si>
  <si>
    <t>digitálně odměřeno ze situace 
bourání chodníku - betonový kryt: 13,0m2*0,1m=1,300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</si>
  <si>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 jednotkové ceny bourání – tento fakt musí být uveden v doplňujícím textu k položce).</t>
  </si>
  <si>
    <t>11317</t>
  </si>
  <si>
    <t>ODSTRAN KRYTU ZPEVNĚNÝCH PLOCH Z DLAŽEB KOSTEK</t>
  </si>
  <si>
    <t>digitálně odměřeno ze situace 
bourání chodníku - dlážděný kryt: 1173,0m2*0,08m=93,840 [A]m3</t>
  </si>
  <si>
    <t>11332</t>
  </si>
  <si>
    <t>ODSTRANĚNÍ PODKLADŮ ZPEVNĚNÝCH PLOCH Z KAMENIVA NESTMELENÉHO</t>
  </si>
  <si>
    <t>digitálně odměřeno ze situace 
bourání nestmelených podkladních vrstev (ul. Teplická): 900,0m2*0,3m=270,000 [A]m3 
bourání nestmelených podkladních vrstev (ul. Teplická + obslužné komunikace): 3120,0m2*0,15m=468,000 [B]m3 
Celkem: A+B=738,000 [C]m3</t>
  </si>
  <si>
    <t>11334</t>
  </si>
  <si>
    <t>ODSTRANĚNÍ PODKLADU ZPEVNĚNÝCH PLOCH S CEMENT POJIVEM</t>
  </si>
  <si>
    <t>digitálně odměřeno ze situace 
bourání stmelených podkladních vrstev 
chodník - asfaltový kryt: 1350,0m2*0,25m=337,500 [A]m3 
chodník - betonový kryt: 13,0m2*0,2m=2,600 [B]m3 
chodník - dlážděný kryt: 1173,0m2*0,22m=258,060 [C]m3 
bourání stmelených podkladních vrstev 
ul. Teplická + obslužná komunikace: 3120,0m2*0,15m=468,000 [D]m3 
Celkem: A+B+C+D=1 066,160 [E]m3</t>
  </si>
  <si>
    <t>11353</t>
  </si>
  <si>
    <t>ODSTRANĚNÍ CHODNÍKOVÝCH KAMENNÝCH OBRUBNÍKŮ</t>
  </si>
  <si>
    <t>M</t>
  </si>
  <si>
    <t>OBRUBY KRATŠÍ NEŽ 800 MM, MECHANICKY POŠKOZENÉ (PŘEDPOKLÁDANÉ MNOŽSTVÍ 30%) BUDOU ODVEZENY DO RECYKLAČNÍHO STŘEDISKA NA ZÁKLADĚ ROZHODNUTÍ TDI, VČ. NALOŽENÍ A ODVOZU A ULOŽENÍ DO RECYKLAČNÍHO STŘEDISKA, POPLATEK UVEDEN V POLOŽCE 014102.a</t>
  </si>
  <si>
    <t>digitálně odměřeno ze situace 
předpoklad 30%: 845,0m*0,3=253,500 [A]m</t>
  </si>
  <si>
    <t>VČ. RUČNÍHO OČIŠTĚNÍ, VČ. ODVOZU NA DEPONII INVESTORA, PŘEDPOKLÁDANÁ VZDÁLENOST DO 10 KM, VČ. RUČNÍHO ULOŽENÍ NA MÍSTO URČENÉ INVESTOREM, PŘEDPOKLÁDANÉ MNOŽSTVÍ 70%</t>
  </si>
  <si>
    <t>digitálně odměřeno ze situace 
předpoklad 70%: 845,0m*0,7=591,500 [A]m</t>
  </si>
  <si>
    <t>11372</t>
  </si>
  <si>
    <t>FRÉZOVÁNÍ ZPEVNĚNÝCH PLOCH ASFALTOVÝCH</t>
  </si>
  <si>
    <t>digitálně odměřeno ze situace 
frézování vozovky (silnice I. třídy): 290,0m2*0,1m=29,000 [A]m3 
frézování vozovky (ul. Teplická + obslužná komunikace): 3120,0m2*0,14m=436,800 [B]m3 
frézování vozovky (ul. Teplická): 900,0m2*0,26m=234,000 [C]m3 
Celkem: A+B+C=699,800 [D]m3</t>
  </si>
  <si>
    <t>12110</t>
  </si>
  <si>
    <t>SEJMUTÍ ORNICE NEBO LESNÍ PŮDY</t>
  </si>
  <si>
    <t>V TL. 150 MM, VČ. ODVOZU NA MEZIDEPONII URČENOU ZHOTOVITELEM, BUDE POUŽITO PRO ZPĚTNÉ OHUMUSOVÁNÍ</t>
  </si>
  <si>
    <t>digitálně odměřeno ze situace 
65,0m2*0,15m=9,750 [A]m3</t>
  </si>
  <si>
    <t>Položka zahrnuje:  
- sejmutí ornice bez ohledu na tloušťku vrstvy  
-  její vodorovnou dopravu  
Položka nezahrnuje:  
- uložení na trvalou skládku</t>
  </si>
  <si>
    <t>Ostatní konstrukce a práce</t>
  </si>
  <si>
    <t>919112</t>
  </si>
  <si>
    <t>ŘEZÁNÍ ASFALTOVÉHO KRYTU VOZOVEK TL DO 100MM</t>
  </si>
  <si>
    <t>VČ. LIKVIDACE ODPADU, PRACOVNÍ SPÁRA SE OŠETŘÍ DLE VL2 211.07 A TP 155</t>
  </si>
  <si>
    <t>digitálně odměřeno ze situace 
řezání asfaltového krytu na začátku stavby (silnice I. třídy): 65,0m=65,000 [A]m</t>
  </si>
  <si>
    <t>Položka zahrnuje:  
- řezání vozovkové vrstvy v předepsané tloušťce  
- spotřeba vody  
Položka nezahrnuje:  
- x</t>
  </si>
  <si>
    <t>13</t>
  </si>
  <si>
    <t>919115</t>
  </si>
  <si>
    <t>ŘEZÁNÍ ASFALTOVÉHO KRYTU VOZOVEK TL DO 250MM</t>
  </si>
  <si>
    <t>digitálně odměřeno ze situace 
řezání asfaltového krytu na začátku stavby 
ul. Teplická: 15,0m=15,000 [A]m 
ul. Jeronýmova: 9,0m=9,000 [B]m 
ul. Na Úpatí: 4,5m=4,500 [C]m 
ul. Divišova: 8,5m=8,500 [D]m 
ul. Prokopa Holého: 12,0m=12,000 [E]m 
Celkem: A+B+C+D+E=49,000 [F]m</t>
  </si>
  <si>
    <t>14</t>
  </si>
  <si>
    <t>96615</t>
  </si>
  <si>
    <t>BOURÁNÍ KONSTRUKCÍ Z PROSTÉHO BETONU</t>
  </si>
  <si>
    <t>digitálně odměřeno ze situace 
bourání zídek před Městským divadlem - předpoklad beton: 22,0m2*1,25m=27,500 [A]m3</t>
  </si>
  <si>
    <t>Položka zahrnuje:  
- rozbourání konstrukce bez ohledu na použitou technologii  
- veškeré pomocné konstrukce (lešení a pod.)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</si>
  <si>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101</t>
  </si>
  <si>
    <t>Kom. ul. Teplická I., od Pivovarské ul. k ul. P. Holého</t>
  </si>
  <si>
    <t>z pol. č. 17120.a - předpoklad 80%: 922,975m3*0,8*2,0t/m3=1 476,760 [A]t 
z pol. č. 96615.a: 0,4m3*2,4t/m3=0,960 [B]t 
z pol. č. 96655: 12,0m*0,1t/m=1,200 [C]t 
z pol. č. 96687: 20ks*0,5t/ks=10,000 [D]t 
z pol. č. 97619: 46ks*0,05t/ks=2,300 [E]t 
Celkem: A+B+C+D+E=1 491,220 [F]t</t>
  </si>
  <si>
    <t>RECYKLAČNÍ STŘEDISKO, POLOŽKA BUDE ČERPÁNA SE SOUHLASEM TDI</t>
  </si>
  <si>
    <t>z pol. č. 17120.b - předpoklad 80%: 1459,0m3*0,8*2,0t/m3=2 334,400 [A]t</t>
  </si>
  <si>
    <t>SKLÁDKA</t>
  </si>
  <si>
    <t>z pol. č. 17120.a - předpoklad 20%: 922,975m3*0,2*2,0t/m3=369,190 [A]t</t>
  </si>
  <si>
    <t>d</t>
  </si>
  <si>
    <t>SKLÁDKA, POLOŽKA BUDE ČERPÁNA SE SOUHLASEM TDI</t>
  </si>
  <si>
    <t>z pol. č. 17120.b - předpoklad 20%: 1459,0m3*0,2*2,0t/m3=583,600 [A]t</t>
  </si>
  <si>
    <t>zahrnuje veškeré poplatky provozovateli skládky související s uložením odpadu na skládce.</t>
  </si>
  <si>
    <t>02811</t>
  </si>
  <si>
    <t>PRŮZKUMNÉ PRÁCE GEOTECHNICKÉ NA POVRCHU</t>
  </si>
  <si>
    <t>STATICKÉ ZATĚŽOVACÍ ZKOUŠKY PRO OVĚŘENÍ ÚNOSNOSTI ZEMNÍ PLÁNĚ A PODKLADNÍCH VRSTEV VOZOVKY DLE TP 170, TP 146, ČSN 73 6126 
4 x vozovky (zemní pláň, spodní a horní podkladní vrstva) = 4x3 = 12 ks 
3 x autobusový záliv (zemní pláň, spodní podkladní vrstva) = 3x2=6 ks 
6 x chodník (zemní pláň, spodní podkladní vrstva) = 6x2 = 12 ks 
CELKEM: 30 ks</t>
  </si>
  <si>
    <t>113763</t>
  </si>
  <si>
    <t>FRÉZOVÁNÍ DRÁŽKY PRŮŘEZU DO 300MM2 V ASFALTOVÉ VOZOVCE</t>
  </si>
  <si>
    <t>ROZMĚR MIN. 25 X 10 MM, VČ. LIKVIDACE ODPADU, PRACOVNÍ SPÁRA SE OŠETŘÍ DLE VL2 211.07 A TP 155</t>
  </si>
  <si>
    <t>digitálně odměřeno ze situace 
kolem uličních vpustí: 23ks*2,0m=46,000 [A]m 
kolem povrchových znaků v komunikaci: 50ks*1,5m=75,000 [B]m 
kamenná obruba podél vozovky: 865,0m=865,000 [C]m 
Celkem: A+B+C=986,000 [D]m</t>
  </si>
  <si>
    <t>Položka zahrnuje:  
- veškerou manipulaci s vybouranou sutí a s vybouranými hmotami vč. uložení na skládku.  
Položka nezahrnuje:  
- x</t>
  </si>
  <si>
    <t>12373</t>
  </si>
  <si>
    <t>ODKOP PRO SPOD STAVBU SILNIC A ŽELEZNIC TŘ. I</t>
  </si>
  <si>
    <t>VČ. ODVOZU A ULOŽENÍ DO RECYKLAČNÍHO STŘEDISKA (PŘEDPOKLAD 80%), POPLATEK UVEDEN V POLOŽCE 014102.a, 
VČ. ODVOZU A ULOŽENÍ NA SKLÁDKU (PŘEDPOKLAD 20%), POPLATEK ZA SKLÁDKU UVEDEN V POLOŽCE 014102.c</t>
  </si>
  <si>
    <t>výkopové práce na výškovou úroveň projektované zemní pláně 
hodnota odečtena z výkazu hmot (příloha TZ) 
ul. Teplická: 637,0m3=637,000 [A]m3 
ul. Jeronýmova: 12,0m3=12,000 [B]m3 
ul. Na Úpatí: 4,95m3=4,950 [C]m3 
ul. Divišova: 10,8m3=10,800 [D]m3 
ul. Prokopa Holého: 61,8m3=61,800 [E]m3 
Celkem: A+B+C+D+E=726,550 [F]m3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</si>
  <si>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 uložení zeminy (na skládku, do násypu) ani poplatky za skládku, vykazují se v položce č.0141**</t>
  </si>
  <si>
    <t>VČ. ODVOZU A ULOŽENÍ DO RECYKLAČNÍHO STŘEDISKA (PŘEDPOKLAD 80%), POPLATEK UVEDEN V POLOŽCE 014102.b, 
VČ. ODVOZU A ULOŽENÍ NA SKLÁDKU (PŘEDPOKLAD 20%), POPLATEK ZA SKLÁDKU UVEDEN V POLOŽCE 014102.d 
POLOŽKA BUDE ČERPÁNA SE SOUHLASEM TDI</t>
  </si>
  <si>
    <t>výměna aktivní zóny, hlavní dopravní prostor 
hodnota odečtena z výkazu hmot (příloha TZ) 
ul. Teplická: 1170,0m3=1 170,000 [A]m3 
ul. Jeronýmova: 32,5m3=32,500 [B]m3 
ul. Na Úpatí: 27,5m3=27,500 [C]m3 
ul. Divišova: 38,0m3=38,000 [D]m3 
ul. Prokopa Holého: 191,0m3=191,000 [E]m3 
Celkem: A+B+C+D+E=1 459,000 [F]m3</t>
  </si>
  <si>
    <t>12573</t>
  </si>
  <si>
    <t>VYKOPÁVKY ZE ZEMNÍKŮ A SKLÁDEK TŘ. I</t>
  </si>
  <si>
    <t>pro pol. č. 18230: 4,5m3=4,500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</si>
  <si>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pažení záporového 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</si>
  <si>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13173</t>
  </si>
  <si>
    <t>HLOUBENÍ JAM ZAPAŽ I NEPAŽ TŘ. I</t>
  </si>
  <si>
    <t>půměrná hloubka uličních vpustí - 2.50 m 
výkop v rámci konstrukce vozovky - 0.5 m 
výkop v rámci výměny AZ - 0.5 m 
plocha výkopu (1.5 x 1.5m) - 2.25 m 
počet navržených uličních vpustí - 23 ks 
výpočet: 23ks*(2,25m2*1,5m)=77,625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</si>
  <si>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uložení zeminy (na skládku, do násypu) ani poplatky za skládku, vykazují se v položce č.0141**</t>
  </si>
  <si>
    <t>13273</t>
  </si>
  <si>
    <t>HLOUBENÍ RÝH ŠÍŘ DO 2M PAŽ I NEPAŽ TŘ. I</t>
  </si>
  <si>
    <t>pro přípojky uličních vpustí: 0,6m*0,3m*135,0m=24,300 [A]m3 
pro přípojky lapačů střešních splavenin: 0,6m*0,5m*315,0m=94,500 [B]m3 
Celkem: A+B=118,800 [C]m3</t>
  </si>
  <si>
    <t>17120</t>
  </si>
  <si>
    <t>ULOŽENÍ SYPANINY DO NÁSYPŮ A NA SKLÁDKY BEZ ZHUTNĚNÍ</t>
  </si>
  <si>
    <t>NA ZÁKLADĚ ROZBORU VYTĚŽENÉHO MATERIÁLU DLE VYHLÁŠKY 273/2021 SB. BUDE URČENO MÍSTO ULOŽENÍ, PŘEDPOKLAD JE 80 % NA RECYKLAČNÍ STŘEDISKO A 20% NA SKLÁDKU</t>
  </si>
  <si>
    <t>z pol. č. 12373.a: 726,55m3=726,550 [A]m3 
z pol. č. 13173: 77,625m3=77,625 [B]m3 
z pol. č. 13273: 118,8m3=118,800 [C]m3 
Celkem: A+B+C=922,975 [D]m3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</si>
  <si>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</si>
  <si>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NA ZÁKLADĚ ROZBORU VYTĚŽENÉHO MATERIÁLU DLE VYHLÁŠKY 273/2021 SB. BUDE URČENO MÍSTO ULOŽENÍ, PŘEDPOKLAD JE 80 % NA RECYKLAČNÍ STŘEDISKO A 20% NA SKLÁDKU, POLOŽKA BUDE ČERPÁNA SE SOUHLASEM TDI</t>
  </si>
  <si>
    <t>z pol. č. 12373.b: 1459,0m3=1 459,000 [A]m3</t>
  </si>
  <si>
    <t>17481</t>
  </si>
  <si>
    <t>ZÁSYP JAM A RÝH Z NAKUPOVANÝCH MATERIÁLŮ</t>
  </si>
  <si>
    <t>ŠD, FR. 0-32 MM, POPŘ. ZEMINA MIN. PODMÍNEČNĚ VHODNÁ DLE ČSN 73 6133</t>
  </si>
  <si>
    <t>uliční vpusti - zásyp 
výpočet: výkop - šachta UV - lože 
77,625m3-23ks*(3,14*0,275m*0,275m*1,5m)-23ks*(1,5m*1,5m*0,1m)=64,258 [A]m3 
přípojky uličních vpustí - zásyp 
výpočet: výkop - potrubí - lože 
24,3m3-135,0m*(3,14*0,075m*0,075m*0,3m)-8,1m3=15,485 [B]m3 
přípojky lapačů střešních splavenin - zásyp 
výpočet: výkop - potrubí - lože 
94,5m3-315,0m*(3,14*0,075m*0,075m*0,5m)-18,9m3=72,818 [C]m3 
Celkem: A+B+C=152,561 [D]m3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</si>
  <si>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</si>
  <si>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15</t>
  </si>
  <si>
    <t>18110</t>
  </si>
  <si>
    <t>ÚPRAVA PLÁNĚ SE ZHUTNĚNÍM V HORNINĚ TŘ. I</t>
  </si>
  <si>
    <t>M2</t>
  </si>
  <si>
    <t>konstrukce vozovky 
ul. Teplická: 2673,0m2*1,25koef. rozš.=3 341,250 [A]m2 
ul. Prokopa Holého: 410,0m2*1,25koef. rozš.=512,500 [B]m2 
konstrukce vozovky - obslužné komunikace 
ul. Jeronýmova: 70,0m2*1,25koef. rozš.=87,500 [C]m2 
ul. Na Úpatí: 62,0m2*1,25koef. rozš.=77,500 [D]m2 
ul. Divišova: 78,0m2*1,25koef. rozš.=97,500 [E]m2 
konstrukce sjezdu: 221,0m2=221,000 [F]m2 
konstrukce parkovacího stání: 205,0m2*1,15koef. rozš.=235,750 [G]m2 
konstrukce autobusového zálivu: 275,0m2=275,000 [H]m2 
konstrukce chodníku/nástupiště: 1850,0m2=1 850,000 [I]m2 
konstrukce chodníku/nástupiště - hladká dlažba: 115,0m2=115,000 [J]m2 
konstrukce chodníku/nástupiště - dlažba s reliéfním povrchem: 165,0m2=165,000 [K]m2 
konstrukce chodníku/umělá vodicí linie: 15,0m2=15,000 [L]m2 
konstrukce chodníku/nástupiště - dlažba kontrastní: 15,0m2=15,000 [M]m2 
Celkem: A+B+C+D+E+F+G+H+I+J+K+L+M=7 008,000 [N]m2</t>
  </si>
  <si>
    <t>Položka zahrnuje:  
- úpravu pláně včetně vyrovnání výškových rozdílů. Míru zhutnění určuje projekt.  
Položka nezahrnuje:  
- x</t>
  </si>
  <si>
    <t>16</t>
  </si>
  <si>
    <t>18230</t>
  </si>
  <si>
    <t>ROZPROSTŘENÍ ORNICE V ROVINĚ</t>
  </si>
  <si>
    <t>TL. 150 MM, MATERIÁL ZE STAVBY</t>
  </si>
  <si>
    <t>digitálně odměřeno ze situace 
30,0m2*0,15m=4,500 [A]m3</t>
  </si>
  <si>
    <t>Položka zahrnuje:  
- nutné přemístění ornice z dočasných skládek vzdálených do 50m  
- rozprostření ornice v předepsané tloušťce v rovině a ve svahu do 1:5</t>
  </si>
  <si>
    <t>17</t>
  </si>
  <si>
    <t>18242</t>
  </si>
  <si>
    <t>ZALOŽENÍ TRÁVNÍKU HYDROOSEVEM NA ORNICI</t>
  </si>
  <si>
    <t>digitálně odměřeno ze situace 
30,0m2=30,000 [A]m2</t>
  </si>
  <si>
    <t>Položka zahrnuje:  
- dodání předepsané travní směsi, hydroosev na ornici, zalévání, první pokosení, to vše bez ohledu na sklon terénu  
Položka nezahrnuje:  
- x</t>
  </si>
  <si>
    <t>Základy</t>
  </si>
  <si>
    <t>18</t>
  </si>
  <si>
    <t>21197</t>
  </si>
  <si>
    <t>OPLÁŠTĚNÍ ODVODŇOVACÍCH ŽEBER Z GEOTEXTILIE</t>
  </si>
  <si>
    <t>FILTRAČNÍ GEOTEXTILIE</t>
  </si>
  <si>
    <t>podélná drenáž - geotextílie: 3,2m*770,0m*1,3přesahy=3 203,200 [A]m2</t>
  </si>
  <si>
    <t>Položka zahrnuje:  
- dodávku a uložení předepsané fólie včetně potřebných přesahů  
- mimostaveništní a vnitrostaveništní dopravu   
Položka nezahrnuje:  
- x  
Způsob měření:  
- přesahy se nezapočítávají do výměry</t>
  </si>
  <si>
    <t>19</t>
  </si>
  <si>
    <t>212635</t>
  </si>
  <si>
    <t>TRATIVODY KOMPL Z TRUB Z PLAST HM DN DO 150MM, RÝHA TŘ I</t>
  </si>
  <si>
    <t>PE DN 150 MM, SN 8, ČÁSTĚČNĚ PERFOROVANÉ POTRUBÍ S PLNÝM DNEM, VČ. LOŽE Z ŠP FR. 0-4 MM, TL. 100 MM, VČ. ZÁSYPU ZE ŠD FR. 8-16 MM</t>
  </si>
  <si>
    <t>digitálně odměřeno ze situace 
770,0m=770,000 [A]m</t>
  </si>
  <si>
    <t>Položka zahrnuje:  
 - platí pro kompletní konstrukce trativodů: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Položka nezahrnuje:  
- opláštění z geotextilie, fólie</t>
  </si>
  <si>
    <t>20</t>
  </si>
  <si>
    <t>21452</t>
  </si>
  <si>
    <t>SANAČNÍ VRSTVY Z KAMENIVA DRCENÉHO</t>
  </si>
  <si>
    <t>ŠD, FR. 0-63 MM, TL. 500 MM, POLOŽKA BUDE ČERPÁNA SE SOUHLASEM TDI</t>
  </si>
  <si>
    <t>aktivní zóna - násyp 
hlavní dopravní prostor 
ul. Teplická: 1789,0m3=1 789,000 [A]m3 
ul. Jeronýmova: 32,5m3=32,500 [B]m3 
ul. Na Úpatí: 27,5m3=27,500 [C]m3 
ul. Divišova: 38,0m3=38,000 [D]m3 
ul. Prokopa Holého: 191,0m3=191,000 [E]m3 
Celkem: A+B+C+D+E=2 078,000 [F]m3</t>
  </si>
  <si>
    <t>Položka zahrnuje:  
- dodávku předepsaného kameniva  
- mimostaveništní a vnitrostaveništní dopravu a jeho uložení  
- není-li v zadávací dokumentaci uvedeno jinak, jedná se o nakupovaný materiál  
Položka nezahrnuje:  
- x</t>
  </si>
  <si>
    <t>21</t>
  </si>
  <si>
    <t>272315</t>
  </si>
  <si>
    <t>ZÁKLADY Z PROSTÉHO BETONU DO C30/37</t>
  </si>
  <si>
    <t>C30/37-XF3</t>
  </si>
  <si>
    <t>betonový základ kamenných zídek: 0,6m*0,8m*50,0m=24,000 [A]m3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</si>
  <si>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nátěrů zabraňujících soudržnosti betonu a bednění,  
- podpěrné  konstr. (skruže) a lešení všech druhů pro bednění,  vč. ochranných a bezpečnostních opatření a základů těchto konstrukcí a lešení,  
- vytvoření kotevních čel, kapes, nálitků a sedel, zřízení  všech  požadovaných  otvorů, 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  
Položka nezahrnuje:  
- x</t>
  </si>
  <si>
    <t>22</t>
  </si>
  <si>
    <t>272365</t>
  </si>
  <si>
    <t>VÝZTUŽ ZÁKLADŮ Z OCELI 10505, B500B</t>
  </si>
  <si>
    <t>B500B</t>
  </si>
  <si>
    <t>spřahující trny základu a dříku kamenných zídek, D 16 mm, dl. 1,0 m, á 0,3 m 
1,0m*167ks*1,578kg/m/1000=0,264 [A]t</t>
  </si>
  <si>
    <t>Položka:  
-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  
Položka nezahrnuje:  
- x</t>
  </si>
  <si>
    <t>23</t>
  </si>
  <si>
    <t>289972</t>
  </si>
  <si>
    <t>OPLÁŠTĚNÍ (ZPEVNĚNÍ) Z GEOMŘÍŽOVIN</t>
  </si>
  <si>
    <t>TUHÁ TROJOSÁ MONOLITICKÁ GEOMŘÍŽ Z PP S PLOŠNOU HMOTNOSTÍ MIN. 300 G/M2, 
POLOŽKA BUDE ČERPÁNA SE SOUHLASEM TDI</t>
  </si>
  <si>
    <t>aktivní zóna: 2078,0m3/0,5m*1,3přesahy=5 402,800 [A]m2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</si>
  <si>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</si>
  <si>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24</t>
  </si>
  <si>
    <t>28997C</t>
  </si>
  <si>
    <t>OPLÁŠTĚNÍ (ZPEVNĚNÍ) Z GEOTEXTILIE DO 300G/M2</t>
  </si>
  <si>
    <t>SEPARAČNÍ GEOTEXTILIE (CBR MIN. 3KN, PLOŠNÁ HMOTNOST MIN. 300 G/M2), 
POLOŽKA BUDE ČERPÁNA SE SOUHLASEM TDI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</si>
  <si>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</si>
  <si>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Svislé konstrukce</t>
  </si>
  <si>
    <t>25</t>
  </si>
  <si>
    <t>327212</t>
  </si>
  <si>
    <t>ZDI OPĚRNÉ, ZÁRUBNÍ, NÁBŘEŽNÍ Z LOMOVÉHO KAMENE NA MC</t>
  </si>
  <si>
    <t>kamenné zídky: 20,0m2*0,7m=14,000 [A]m3</t>
  </si>
  <si>
    <t>Položka zahrnuje:  
- dodání předepsaného lomového kamene, jeho výběr a případnou úpravu  
- spojovacího materiálu  
- vyzdění do předepsaného tvaru  
- včetně mimostaveništní a vnitrostaveništní dopravy  
Položka nezahrnuje:  
- x</t>
  </si>
  <si>
    <t>Vodorovné konstrukce</t>
  </si>
  <si>
    <t>26</t>
  </si>
  <si>
    <t>43119</t>
  </si>
  <si>
    <t>SCHODIŠŤ KONSTR Z DÍLCŮ KAMENNÝCH</t>
  </si>
  <si>
    <t>ŘEZANÉ KAMENNÉ KVÁDRY, VČETNĚ KONTRASTNÍHO OZNAČENÍ STUPNICE NÁSTUPNÍHO A VÝSTUPNÍHO STUPNĚ DLE VYHLÁŠKY 398/2009 Sb. 
ROZMĚR JEDNOHO STUPNĚ - 0,5 M X 0,16 M X 5,0 M = 0,4 M3</t>
  </si>
  <si>
    <t>6ks*0,5m*0,16m*5,0m=2,400 [A]m3</t>
  </si>
  <si>
    <t>Položka zahrnuje:  
- veškerý materiál, výrobky a polotovary  
- včetně mimostaveništní a vnitrostaveništní dopravy (rovněž přesuny)  
- včetně naložení a složení, případně s uložením.  
Položka nezahrnuje:  
- x</t>
  </si>
  <si>
    <t>27</t>
  </si>
  <si>
    <t>451312</t>
  </si>
  <si>
    <t>PODKLADNÍ A VÝPLŇOVÉ VRSTVY Z PROSTÉHO BETONU C12/15</t>
  </si>
  <si>
    <t>C12/15-X0, TL. 100 MM</t>
  </si>
  <si>
    <t>podkladní beton kamenných zídek: 0,7m*0,1m*50,0m=3,500 [A]m3</t>
  </si>
  <si>
    <t>28</t>
  </si>
  <si>
    <t>451315</t>
  </si>
  <si>
    <t>PODKLADNÍ A VÝPLŇOVÉ VRSTVY Z PROSTÉHO BETONU C30/37</t>
  </si>
  <si>
    <t>odvodňovací žlab s mříží: 0,3m*0,1m*(15,0m+8,0m+12,0m)=1,050 [A]m3</t>
  </si>
  <si>
    <t>29</t>
  </si>
  <si>
    <t>45131A</t>
  </si>
  <si>
    <t>PODKLADNÍ A VÝPLŇOVÉ VRSTVY Z PROSTÉHO BETONU C20/25</t>
  </si>
  <si>
    <t>C20/25nXF3</t>
  </si>
  <si>
    <t>podkladní beton schodiště: 1,2m2*5,0m=6,000 [A]m3</t>
  </si>
  <si>
    <t>30</t>
  </si>
  <si>
    <t>451366</t>
  </si>
  <si>
    <t>VÝZTUŽ PODKL VRSTEV Z KARI-SÍTÍ</t>
  </si>
  <si>
    <t>KARI SÍTĚ 8/100/100 -  2 VRSTVY</t>
  </si>
  <si>
    <t>výztuž betonové desky - zastávka: 7,9kg/m2/1000*275,0m2*1,25koef. rozš.*1,3přesahy*2vrstvy=7,061 [A]t</t>
  </si>
  <si>
    <t>Položka zahrnuje:  
-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  
Položka nezahrnuje:  
- x</t>
  </si>
  <si>
    <t>31</t>
  </si>
  <si>
    <t>45157</t>
  </si>
  <si>
    <t>PODKLADNÍ A VÝPLŇOVÉ VRSTVY Z KAMENIVA TĚŽENÉHO</t>
  </si>
  <si>
    <t>ŠP, TL. 100 MM</t>
  </si>
  <si>
    <t>přípojky lapačů střešních splavenin - lože: 0,6m*0,1m*315,0m=18,900 [A]m3 
přípojka UV - lože: 0,6m*0,1m*135,0m=8,100 [B]m3 
Celkem: A+B=27,000 [C]m3</t>
  </si>
  <si>
    <t>32</t>
  </si>
  <si>
    <t>45869</t>
  </si>
  <si>
    <t>VÝPLŇ ZA OPĚRAMI A ZDMI ZE STABILIZOVANÉHO POPÍLKU</t>
  </si>
  <si>
    <t>zrušení (zásyp) podzemního prostoru v křižovatce I/13: 9,25m*3,3m*3,2m=97,680 [A]m3</t>
  </si>
  <si>
    <t>Položka zahrnuje:  
- dodávku stabilizovaného popílku a jeho uložení se zhutněním  
- včetně mimostaveništní a vnitrostaveništní dopravy (rovněž přesuny)  
Položka zahrnuje:  
- x</t>
  </si>
  <si>
    <t>Komunikace</t>
  </si>
  <si>
    <t>33</t>
  </si>
  <si>
    <t>561151</t>
  </si>
  <si>
    <t>PODKLADNÍ BETON TŘ. I TL. DO 250MM</t>
  </si>
  <si>
    <t>BETONOVÁ DESKA TL. 210 MM, BETON C30/37-XF4, VÝZTUŽ UVEDENA V POL. Č. 451366</t>
  </si>
  <si>
    <t>digitálně odměřeno ze situace 
konstrukce autobusového zálivu: 275,0m2*1,25koef. rozš.=343,750 [A]m2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</si>
  <si>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</si>
  <si>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34</t>
  </si>
  <si>
    <t>56333</t>
  </si>
  <si>
    <t>VOZOVKOVÉ VRSTVY ZE ŠTĚRKODRTI TL. DO 150MM</t>
  </si>
  <si>
    <t>ŠD, A, FR. 0-32 MM</t>
  </si>
  <si>
    <t>digitálně odměřeno ze situace 
konstrukce vozovky 
ul. Teplická: 2673,0m2*1,15koef. rozš.=3 073,950 [A]m2 
ul. Prokopa Holého: 410,0m2*1,15koef. rozš.=471,500 [B]m2 
konstrukce vozovky - obslužné komunikace 
ul. Jeronýmova: 70,0m2*1,15koef. rozš.=80,500 [C]m2 
ul. Na Úpatí: 62,0m2*1,15koef. rozš.=71,300 [D]m2 
ul. Divišova: 78,0m2*1,15koef. rozš.=89,700 [E]m2 
Celkem: A+B+C+D+E=3 786,950 [F]m2</t>
  </si>
  <si>
    <t>Položka zahrnuje:  
- dodání kameniva předepsané kvality a zrnitosti  
- rozprostření a zhutnění vrstvy v předepsané tloušťce  
- zřízení vrstvy bez rozlišení šířky, pokládání vrstvy po etapách  
Položka nezahrnuje:  
- postřiky, nátěry</t>
  </si>
  <si>
    <t>35</t>
  </si>
  <si>
    <t>56334</t>
  </si>
  <si>
    <t>VOZOVKOVÉ VRSTVY ZE ŠTĚRKODRTI TL. DO 200MM</t>
  </si>
  <si>
    <t>digitálně odměřeno ze situace 
konstrukce sjezdu: 221,0m2=221,000 [A]m2 
konstrukce chodníku/nástupiště: 1850,0m2=1 850,000 [B]m2 
konstrukce chodníku/nástupiště - hladká dlažba: 115,0m2=115,000 [C]m2 
konstrukce chodníku/nástupiště - dlažba s reliéfním povrchem: 165,0m2=165,000 [D]m2 
konstrukce chodníku/umělá vodicí linie: 15,0m2=15,000 [E]m2 
konstrukce chodníku/nástupiště - dlažba kontrastní: 15,0m2=15,000 [F]m2 
konstrukce chodníku - umělá vodící linie: 15,0m2=15,000 [G]m2 
Celkem: A+B+C+D+E+F+G=2 396,000 [H]m2</t>
  </si>
  <si>
    <t>36</t>
  </si>
  <si>
    <t>digitálně odměřeno ze situace 
konstrukce vozovky 
ul. Teplická: 2673,0m2*1,25koef. rozš.=3 341,250 [A]m2 
ul. Prokopa Holého: 410,0m2*1,25koef. rozš.=512,500 [B]m2 
konstrukce vozovky - obslužné komunikace 
ul. Jeronýmova: 70,0m2*1,25koef. rozš.=87,500 [C]m2 
ul. Na Úpatí: 62,0m2*1,25koef. rozš.=77,500 [D]m2 
ul. Divišova: 78,0m2*1,25koef. rozš.=97,500 [E]m2 
konstrukce autobusového zálivu: 275,0m2*1,35koef. rozš.=371,250 [F]m2 
Celkem: A+B+C+D+E+F=4 487,500 [G]m2</t>
  </si>
  <si>
    <t>37</t>
  </si>
  <si>
    <t>56335</t>
  </si>
  <si>
    <t>VOZOVKOVÉ VRSTVY ZE ŠTĚRKODRTI TL. DO 250MM</t>
  </si>
  <si>
    <t>ŠD, A, FR. 0-32 MM, TL. 250 MM</t>
  </si>
  <si>
    <t>digitálně odměřeno ze situace 
konstrukce parkovacího stání: 205,0m2*1,15koef. rozš.=235,750 [A]m2</t>
  </si>
  <si>
    <t>38</t>
  </si>
  <si>
    <t>572123</t>
  </si>
  <si>
    <t>INFILTRAČNÍ POSTŘIK Z EMULZE DO 1,0KG/M2</t>
  </si>
  <si>
    <t>digitálně odměřeno ze situace 
konstrukce vozovky - ul. Teplická, ul. Prokopa Holého: 3083,0m2*1,15koef. rozš.=3 545,450 [A]m2 
konstrukce vozovky - obslužné komunikace: 210,0m2*1,15koerf. rozš.=241,500 [B]m2 
Celkem: A+B=3 786,950 [C]m2</t>
  </si>
  <si>
    <t>Položka zahrnuje:  
- dodání všech předepsaných materiálů pro postřiky v předepsaném množství  
- provedení dle předepsaného technologického předpisu  
- zřízení vrstvy bez rozlišení šířky, pokládání vrstvy po etapách  
- úpravu napojení, ukončení  
Položka nezahrnuje:  
- x</t>
  </si>
  <si>
    <t>39</t>
  </si>
  <si>
    <t>572213</t>
  </si>
  <si>
    <t>SPOJOVACÍ POSTŘIK Z EMULZE DO 0,5KG/M2</t>
  </si>
  <si>
    <t>PS-CP C60 BP4, 0,40 KG/M2</t>
  </si>
  <si>
    <t>digitálně odměřeno ze situace 
konstrukce vozovky - obslužné komunikace: 210,0m2=210,000 [A]m2</t>
  </si>
  <si>
    <t>40</t>
  </si>
  <si>
    <t>572214</t>
  </si>
  <si>
    <t>SPOJOVACÍ POSTŘIK Z MODIFIK EMULZE DO 0,5KG/M2</t>
  </si>
  <si>
    <t>digitálně odměřeno ze situace 
konstrukce vozovky - ul. Teplická, ul. Prokopa Holého: 3083,0m2*2=6 166,000 [A]m2 
obnova krytu vozovky - silnice I. třídy: 290,0m2*2=580,000 [B]m2 
Celkem: A+B=6 746,000 [C]m2</t>
  </si>
  <si>
    <t>41</t>
  </si>
  <si>
    <t>574A34</t>
  </si>
  <si>
    <t>ASFALTOVÝ BETON PRO OBRUSNÉ VRSTVY ACO 11+ TL. 40MM</t>
  </si>
  <si>
    <t>ACO 11+</t>
  </si>
  <si>
    <t>digitálně odměřeno ze situace 
konstrukce vozovky - obslužné komunikace 
ul. Jeronýmova: 70,0m2=70,000 [A]m2 
ul. Na Úpatí: 62,0m2=62,000 [B]m2 
ul. Divišova: 78,0m2=78,000 [C]m2 
Celkem: A+B+C=210,000 [D]m2</t>
  </si>
  <si>
    <t>Položka zahrnuje:  
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Položka nezahrnuje:  
- postřiky, nátěry  
- těsnění podél obrubníků, dilatačních zařízení, odvodňovacích proužků, odvodňovačů, vpustí, šachet a pod.</t>
  </si>
  <si>
    <t>42</t>
  </si>
  <si>
    <t>574B34</t>
  </si>
  <si>
    <t>ASFALTOVÝ BETON PRO OBRUSNÉ VRSTVY MODIFIK ACO 11+ TL. 40MM</t>
  </si>
  <si>
    <t>digitálně odměřeno ze situace 
konstrukce vozovky 
ul. Teplická: 2673,0m2=2 673,000 [A]m2 
ul. Prokopa Holého: 410,0m2=410,000 [B]m2 
Celkem: A+B=3 083,000 [C]m2</t>
  </si>
  <si>
    <t>43</t>
  </si>
  <si>
    <t>574D56</t>
  </si>
  <si>
    <t>ASFALTOVÝ BETON PRO LOŽNÍ VRSTVY MODIFIK ACL 16+, 16S TL. 60MM</t>
  </si>
  <si>
    <t>ACL 16+</t>
  </si>
  <si>
    <t>44</t>
  </si>
  <si>
    <t>ACL 16S</t>
  </si>
  <si>
    <t>digitálně odměřeno ze situace 
obnova krytu vozovky - silnice I. třídy: 290,0m2=290,000 [A]m2</t>
  </si>
  <si>
    <t>45</t>
  </si>
  <si>
    <t>574E46</t>
  </si>
  <si>
    <t>ASFALTOVÝ BETON PRO PODKLADNÍ VRSTVY ACP 16+, 16S TL. 50MM</t>
  </si>
  <si>
    <t>ACP 16+</t>
  </si>
  <si>
    <t>46</t>
  </si>
  <si>
    <t>574E66</t>
  </si>
  <si>
    <t>ASFALTOVÝ BETON PRO PODKLADNÍ VRSTVY ACP 16+, 16S TL. 70MM</t>
  </si>
  <si>
    <t>47</t>
  </si>
  <si>
    <t>574J54</t>
  </si>
  <si>
    <t>ASFALTOVÝ KOBEREC MASTIXOVÝ MODIFIK SMA 11S TL. 40MM</t>
  </si>
  <si>
    <t>SMA 11S</t>
  </si>
  <si>
    <t>48</t>
  </si>
  <si>
    <t>57641</t>
  </si>
  <si>
    <t>POSYP KAMENIVEM OBALOVANÝM 5KG/M2</t>
  </si>
  <si>
    <t>Položka zahrnuje:  
- dodání obalovaného kameniva předepsané kvality a zrnitosti  
- posyp předepsaným množstvím  
Položka nezahrnuje:  
- x</t>
  </si>
  <si>
    <t>49</t>
  </si>
  <si>
    <t>58212</t>
  </si>
  <si>
    <t>DLÁŽDĚNÉ KRYTY Z VELKÝCH KOSTEK DO LOŽE Z MC</t>
  </si>
  <si>
    <t>KAMENNÁ DLAŽBA VELKÁ, TL. 160 MM, ŠEDÁ, VČ. LOŽE Z BETONU C25/30-XF2 TL. 50 MM</t>
  </si>
  <si>
    <t>digitálně odměřeno ze situace 
konstrukce autobusového zálivu: 275,0m2=275,000 [A]m2</t>
  </si>
  <si>
    <t>Položka zahrnuje:  
- dodání dlažebního materiálu v požadované kvalitě, dodání materiálu pro předepsané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Položka nezahrnuje:  
- postřiky, nátěry  
- těsnění podél obrubníků, dilatačních zařízení, odvodňovacích proužků, odvodňovačů, vpustí, šachet a pod.</t>
  </si>
  <si>
    <t>50</t>
  </si>
  <si>
    <t>58221</t>
  </si>
  <si>
    <t>DLÁŽDĚNÉ KRYTY Z DROBNÝCH KOSTEK DO LOŽE Z KAMENIVA</t>
  </si>
  <si>
    <t>KAMENNÁ DLAŽBA DROBNÁ TL. 80 MM, ŘEZANÁ, ŠEDÁ, DLE VYHLÁŠKY 398/2009 SB., VČ. LOŽE Z KAMENIVA FR. 2-4, 4-8 MM, TL. 40 MM</t>
  </si>
  <si>
    <t>digitálně odměřeno ze situace 
konstrukce sjezdu: 221,0m2=221,000 [A]m2</t>
  </si>
  <si>
    <t>51</t>
  </si>
  <si>
    <t>digitálně odměřeno ze situace 
konstrukce parkovacího stání: 205,0m2=205,000 [A]m2</t>
  </si>
  <si>
    <t>52</t>
  </si>
  <si>
    <t>582311</t>
  </si>
  <si>
    <t>DLÁŽDĚNÉ KRYTY Z MOZAIK KOSTEK JEDNOBAREVNÝCH DO LOŽE Z KAMENIVA</t>
  </si>
  <si>
    <t>KAMENNÁ DLAŽBA MOZAIKA TL. 60 MM, ŘEZANÁ, ŠEDÁ, DLE VYHLÁŠKY 398/2009 SB., VČ. LOŽE Z KAMENIVA FR. 2-4, 4-8 MM, TL. 40 MM</t>
  </si>
  <si>
    <t>digitálně odměřeno ze situace 
konstrukce chodníku/nástupiště: 1850,0m2=1 850,000 [A]m2</t>
  </si>
  <si>
    <t>53</t>
  </si>
  <si>
    <t>582312</t>
  </si>
  <si>
    <t>DLÁŽDĚNÉ KRYTY Z MOZAIK KOSTEK VÍCEBAREVNÝCH DO LOŽE Z KAMENIVA</t>
  </si>
  <si>
    <t>KONTRASTNÍ DLAŽBA TL. 60 MM S RELIÉFNÍM POVRCHEM, DLE VYHLÁŠKY 398/2009 SB., VČ. LOŽE Z KAMENIVA FR. 2-4, 4-8 MM, TL. 40 MM</t>
  </si>
  <si>
    <t>digitálně odměřeno ze situace 
konstrukce chodníku/nástupiště - dlažba s reliéfním povrchem: 165,0m2=165,000 [A]m2 
konstrukce chodníku/nástupiště - dlažba kontrastní: 15,5m2=15,500 [B]m2 
Celkem: A+B=180,500 [C]m2</t>
  </si>
  <si>
    <t>54</t>
  </si>
  <si>
    <t>KONTRASTNÍ DLAŽBA TL. 60 MM S VODÍCÍ DRÁŽKOU, DLE VYHLÁŠKY 398/2009 SB., VČ. LOŽE Z KAMENIVA FR. 2-4, 4-8 MM, TL. 40 MM</t>
  </si>
  <si>
    <t>digitálně odměřeno ze situace 
konstrukce chodníku - umělá vodící linie: 15,0m2=15,000 [A]m2</t>
  </si>
  <si>
    <t>55</t>
  </si>
  <si>
    <t>58241</t>
  </si>
  <si>
    <t>DLÁŽDĚNÉ KRYTY Z KAMEN DESEK DO LOŽE Z KAMENIVA</t>
  </si>
  <si>
    <t>HLADKÁ DLAŽBA (SVĚTLÁ) TL. 60 MM, BEZ SRAŽENÝCH HRAN, DLE VYHLÁŠKY 398/2009 SB., VČ. LOŽE Z KAMENIVA FR. 2-4, 4-8 MM, TL. 40 MM</t>
  </si>
  <si>
    <t>digitálně odměřeno ze situace 
konstrukce chodníku/nástupiště - hladká dlažba: 115,0m2=115,000 [A]m2</t>
  </si>
  <si>
    <t>56</t>
  </si>
  <si>
    <t>58920</t>
  </si>
  <si>
    <t>VÝPLŇ SPAR MODIFIKOVANÝM ASFALTEM</t>
  </si>
  <si>
    <t>digitálně odměřeno ze situace 
napojení na stávající stav: 125,0m=125,000 [A]m 
kolem uličních vpustí: 23ks*2,0=46,000 [B]mm 
kolem povrchových znaků v komunikaci: 50ks*1,5m=75,000 [C]m 
kamenná obruba podél vozovky: 865,0m=865,000 [D]m 
Celkem: A+B+C+D=1 111,000 [E]m</t>
  </si>
  <si>
    <t>Položka zahrnuje:   
- dodávku předepsaného materiálu  
- vyčištění a výplň spar tímto materiálem  
Položka nezahrnuje:  
- x</t>
  </si>
  <si>
    <t>Přidružená stavební výroba</t>
  </si>
  <si>
    <t>57</t>
  </si>
  <si>
    <t>711507</t>
  </si>
  <si>
    <t>OCHRANA IZOLACE NA POVRCHU Z PE FÓLIE</t>
  </si>
  <si>
    <t>NOPOVÁ FÓLIE</t>
  </si>
  <si>
    <t>680,0m*1,0m=680,000 [A]m2</t>
  </si>
  <si>
    <t>Položka zahrnuje:  
- dodání předepsaného ochranného materiálu  
- zřízení ochrany izolace  
Položka nezahrnuje:  
- x</t>
  </si>
  <si>
    <t>58</t>
  </si>
  <si>
    <t>711509</t>
  </si>
  <si>
    <t>OCHRANA IZOLACE NA POVRCHU TEXTILIÍ</t>
  </si>
  <si>
    <t>SEPARAČNÍ GEOTEXTÍLIE S PLOŠNOU HMOTNOSTÍ 200 G/M2</t>
  </si>
  <si>
    <t>59</t>
  </si>
  <si>
    <t>72124</t>
  </si>
  <si>
    <t>LAPAČE STŘEŠNÍCH SPLAVENIN</t>
  </si>
  <si>
    <t>KUS</t>
  </si>
  <si>
    <t>SPECIFIKACE DLE SO 701</t>
  </si>
  <si>
    <t>Položka zahrnuje:  
- výrobní dokumentaci (včetně technologického předpisu)  
- dodání veškerého instalačního a pomocného materiálu (trouby, trubky, armatury, tvarové kusy,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úprava, očištění a ošetření prostoru kolem instalace  
Položka nezahrnuje:  
- x</t>
  </si>
  <si>
    <t>60</t>
  </si>
  <si>
    <t>75O82X</t>
  </si>
  <si>
    <t>PARKOVACÍ SYSTÉM, ZÁVORA - MONTÁŽ</t>
  </si>
  <si>
    <t>PŘESUN PARKOVACÍ ZÁVORY DO NOVÉ POLOHY PŘED MĚSTSKÝM DIVADLEM, VČETNĚ SILOVÉHO VEDENÍ.</t>
  </si>
  <si>
    <t>1. Položka obsahuje:  
 – kompletní montáž (oživení, konfigurace, nastavení a uvedení do provozu) specifikovaného bloku/zařízení a souvisejícího příslušenství včetně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nebo práce.</t>
  </si>
  <si>
    <t>61</t>
  </si>
  <si>
    <t>75O82Y</t>
  </si>
  <si>
    <t>PARKOVACÍ SYSTÉM, ZÁVORA - DEMONTÁŽ</t>
  </si>
  <si>
    <t>DEMONTÁŽ PARKOVACÍ ZÁVORY PŘED MĚSTSKÝM DIVADLEM, VČETNĚ SILOVÉHO VEDENÍ.</t>
  </si>
  <si>
    <t>1. Položka obsahuje:  
 – demontáž (pro další využití/do šrotu) specifikovaného bloku/zařízení včetně potřebného drobného pomocného materiálu  
 – veškeré potřebné mechanizmy, včetně obsluhy, náklady na mzdy a přibližné (průměrné) náklady na pořízení potřebných materiálů včetně všech ostatních vedlejších nákladů  
 – odvoz demontovaného bloku/zařízení a skladování, případně ekologické likvidace bloku/zařízení  
2. Položka neobsahuje:  
 X  
3. Způsob měření:  
 – Udává se počet kusů kompletní konstrukce nebo práce.</t>
  </si>
  <si>
    <t>Potrubí</t>
  </si>
  <si>
    <t>62</t>
  </si>
  <si>
    <t>87433</t>
  </si>
  <si>
    <t>POTRUBÍ Z TRUB PLASTOVÝCH ODPADNÍCH DN DO 150MM</t>
  </si>
  <si>
    <t>DN 150 MM, SN 8</t>
  </si>
  <si>
    <t>přípojka UV: 135,0m=135,000 [A]m 
přípojky lapačů střešních splavenin: 315,0m=315,000 [B]m 
Celkem: A+B=450,000 [C]m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</si>
  <si>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tlakové zkoušky ani proplach a dezinfekci</t>
  </si>
  <si>
    <t>63</t>
  </si>
  <si>
    <t>87733</t>
  </si>
  <si>
    <t>CHRÁNIČKY PŮLENÉ Z TRUB PLAST DN DO 150MM</t>
  </si>
  <si>
    <t>DN 110 MM</t>
  </si>
  <si>
    <t>rezervní chráničky uloženy kolmo přes komunikaci pro budoucí využítí  
přes vozovku: 8,0m*7ks=56,000 [A]m 
přes vozovku a parkovací (bus) záliv: 10,5m*6ks=63,000 [B]m 
Celkem: A+B=119,000 [C]m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</si>
  <si>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včetně případně předepsaného utěsnění konců chrániček  
- položky platí pro práce prováděné v prostoru zapaženém i nezapaženém a i v kolektorech, chráničkách  
Položka nezahrnuje:  
- x</t>
  </si>
  <si>
    <t>64</t>
  </si>
  <si>
    <t>89712</t>
  </si>
  <si>
    <t>VPUSŤ KANALIZAČNÍ ULIČNÍ KOMPLETNÍ Z BETONOVÝCH DÍLCŮ</t>
  </si>
  <si>
    <t>VČ. BETONOVÉHO LOŽE C12/15-X0 TL. 100 MM</t>
  </si>
  <si>
    <t>s mříží: 23ks=23,000 [A]ks 
bez mříže - pro štěrbinový žlab: 1ks=1,000 [B]ks 
Celkem: A+B=24,000 [C]ks</t>
  </si>
  <si>
    <t>Položka zahrnuje:  
- dodávku a osazení předepsaných dílů včetně mříže  
- výplň, těsnění a tmelení spar a spojů,  
- opatření povrchů betonu izolací proti zemní vlhkosti v částech, kde přijdou do styku se zeminou nebo kamenivem,  
- předepsané podkladní konstrukce  
Položka nezahrnuje:  
- x</t>
  </si>
  <si>
    <t>65</t>
  </si>
  <si>
    <t>897542</t>
  </si>
  <si>
    <t>VPUSŤ ODVOD ŽLABŮ Z POLYMERBETONU SV. ŠÍŘKY DO 150MM</t>
  </si>
  <si>
    <t>VČ. VÝKOPOVÝCH PRACÍ</t>
  </si>
  <si>
    <t>Položka zahrnuje:  
- dodávku a osazení předepsaného dílce včetně mříže  
Položka nezahrnuje:  
- předepsané podkladní konstrukce</t>
  </si>
  <si>
    <t>66</t>
  </si>
  <si>
    <t>897626</t>
  </si>
  <si>
    <t>VPUSŤ ŠTĚRBINOVÝCH ŽLABŮ Z BETON DÍLCŮ SV. ŠÍŘKY DO 400MM</t>
  </si>
  <si>
    <t>67</t>
  </si>
  <si>
    <t>89923</t>
  </si>
  <si>
    <t>VÝŠKOVÁ ÚPRAVA KRYCÍCH HRNCŮ</t>
  </si>
  <si>
    <t>výšková úprava povrchových znaků: 70ks=70,000 [A]ks</t>
  </si>
  <si>
    <t>Položka zahrnuje:  
- všechny nutné práce a materiály pro zvýšení nebo snížení zařízení (včetně nutné úpravy stávajícího povrchu vozovky nebo chodníku)  
Položka nezahrnuje:  
- x</t>
  </si>
  <si>
    <t>68</t>
  </si>
  <si>
    <t>9111A3</t>
  </si>
  <si>
    <t>ZÁBRADLÍ SILNIČNÍ S VODOR MADLY - DEMONTÁŽ S PŘESUNEM</t>
  </si>
  <si>
    <t>VČ. ODVOZU NA MÍSTO URČENÉ INVESTOREM</t>
  </si>
  <si>
    <t>před Městským divadlem: 20,0m=20,000 [A]m 
před Pizzerií: 4,0m=4,000 [B]m 
Celkem: A+B=24,000 [C]m</t>
  </si>
  <si>
    <t>Položka zahrnuje:  
- demontáž a odstranění zařízení  
- jeho odvoz na předepsané místo  
Položka nezahrnuje:  
- x</t>
  </si>
  <si>
    <t>69</t>
  </si>
  <si>
    <t>9112A1</t>
  </si>
  <si>
    <t>ZÁBRADLÍ MOSTNÍ S VODOR MADLY - DODÁVKA A MONTÁŽ</t>
  </si>
  <si>
    <t>DOPRAVNĚ BEZPEČNOSTNÍ ZÁBRADLÍ, VÝŠKY 1,1 M KOTVENO DO SCHODIŠŤOVÝCH STUPŇŮ.  
POŽADAVKY NA ZÁBRADLÍ DLE SO 701 MĚSTSKÝ MOBILIÁŘ. 
TŘÍMADLOVÉ ZÁBRADLÍ, VÝŠKA 1,1 M + DRUHÉ MADLO VE VÝŠCE 0,9 M</t>
  </si>
  <si>
    <t>5,0m=5,000 [A]m</t>
  </si>
  <si>
    <t>Položka zahrnuje:  
- kompletní dodávku všech dílů zábradlí včetně předepsané povrchové úpravy  
- montáž a osazení zábradlí včetně kotvení dle zadávací dokumentace, t.j. kotevní desky, případné nivelační hmoty pod kotevní desky, kotvy a spojovací materiál, vrty a zálivku  
Položka nezahrnuje:  
- x</t>
  </si>
  <si>
    <t>70</t>
  </si>
  <si>
    <t>916A1</t>
  </si>
  <si>
    <t>PARKOVACÍ SLOUPKY A ZÁBRANY KOVOVÉ</t>
  </si>
  <si>
    <t>zahrazovací sloupky: 24ks=24,000 [A]ks</t>
  </si>
  <si>
    <t>Položka zahrnuje:  
- dodání zařízení v předepsaném provedení včetně jeho osazení  
Položka nezahrnuje:  
- x</t>
  </si>
  <si>
    <t>71</t>
  </si>
  <si>
    <t>917424</t>
  </si>
  <si>
    <t>CHODNÍKOVÉ OBRUBY Z KAMENNÝCH OBRUBNÍKŮ ŠÍŘ 150MM</t>
  </si>
  <si>
    <t>KAMENNÁ OBRUBA 120/250/1200 MM, ULOŽENA NA ZHUTNĚNÝ PODKLAD DO BETONOVÉHO LOŽE C20/25nXF3, SPECIFIKACE DLE SO 701</t>
  </si>
  <si>
    <t>digitálně odměřeno ze situace 
375,0m=375,000 [A]m</t>
  </si>
  <si>
    <t>Položka zahrnuje:  
- dodání a pokládku betonových obrubníků o rozměrech předepsaných zadávací dokumentací  
- betonové lože i boční betonovou opěrku  
Položka nezahrnuje:  
- x</t>
  </si>
  <si>
    <t>72</t>
  </si>
  <si>
    <t>917426</t>
  </si>
  <si>
    <t>CHODNÍKOVÉ OBRUBY Z KAMENNÝCH OBRUBNÍKŮ ŠÍŘ 250MM</t>
  </si>
  <si>
    <t>KAMENNÁ OBRUBA 200-250/250/1200 MM, ULOŽENA NA ZHUTNĚNÝ PODKLAD DO BETONOVÉHO LOŽE C20/25nXF3, SPECIFIKACE DLE SO 701</t>
  </si>
  <si>
    <t>digitálně odměřeno ze situace 
870,0m=870,000 [A]m</t>
  </si>
  <si>
    <t>73</t>
  </si>
  <si>
    <t>91744</t>
  </si>
  <si>
    <t>CHODNÍK OBRUBY Z KAMEN ŘEZANÝCH STUPŇŮ</t>
  </si>
  <si>
    <t>ZASTÁVKOVÁ KAMENNÁ OBRUBA 330/400/1200 MM, ULOŽENA NA ZHUTNĚNÝ PODKLAD DO BETONOVÉHO LOŽE C20/25nXF3, SPECIFIKACE DLE SO 701</t>
  </si>
  <si>
    <t>digitálně odměřeno ze situace 
40,0m=40,000 [A]m</t>
  </si>
  <si>
    <t>Položka zahrnuje:  
- dodání a pokládku kamenných řezaných stupňů o rozměrech předepsaných zadávací dokumentací  
- betonové lože i boční betonovou opěrku  
Položka nezahrnuje:  
- x</t>
  </si>
  <si>
    <t>74</t>
  </si>
  <si>
    <t>919111</t>
  </si>
  <si>
    <t>ŘEZÁNÍ ASFALTOVÉHO KRYTU VOZOVEK TL DO 50MM</t>
  </si>
  <si>
    <t>digitálně odměřeno ze situace 
napojení na stávající stav: 125,0m=125,000 [A]m</t>
  </si>
  <si>
    <t>75</t>
  </si>
  <si>
    <t>935111</t>
  </si>
  <si>
    <t>ŠTĚRBINOVÉ ŽLABY Z BETONOVÝCH DÍLCŮ ŠÍŘ DO 400MM VÝŠ DO 500MM BEZ OBRUBY</t>
  </si>
  <si>
    <t>MŘÍŽ D400, ŽLAB S PRŮBĚŽNOU ŠTĚRBINOU, DO LOŽE Z BETONU C30/37nXF3</t>
  </si>
  <si>
    <t>Položka zahrnuje:  
- veškerý materiál, výrobky a polotovary  
-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  
Položka nezahrnuje:  
- x  
Způsob měření:  
- měří se v [m] délky osy žlabu bez čistících kusů a odtokových vpustí.</t>
  </si>
  <si>
    <t>76</t>
  </si>
  <si>
    <t>93542</t>
  </si>
  <si>
    <t>ŽLABY Z DÍLCŮ Z POLYMERBETONU SVĚTLÉ ŠÍŘKY DO 150MM VČETNĚ MŘÍŽÍ</t>
  </si>
  <si>
    <t>MŘÍŽ B125, DO LOŽE Z BETONU C30/37nXF3</t>
  </si>
  <si>
    <t>digitálně odměřeno ze situace 
odvodňovací žlab s mříží: 14,0m+8,0m+12,0m+6,0m=40,000 [A]m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</si>
  <si>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  
Položka nezahrnuje:  
- x</t>
  </si>
  <si>
    <t>77</t>
  </si>
  <si>
    <t>96613</t>
  </si>
  <si>
    <t>BOURÁNÍ KONSTRUKCÍ Z KAMENE NA MC</t>
  </si>
  <si>
    <t>VČ. ODVOZU NA DEPONII INVESTORA</t>
  </si>
  <si>
    <t>bourání schodiště před Městským divadlem: 6ks*0,3m*0,16m*5,0m=1,440 [A]m3</t>
  </si>
  <si>
    <t>78</t>
  </si>
  <si>
    <t>bourání betonových sloupků před Městským divadlem: 0,2m2*2ks=0,400 [A]m3</t>
  </si>
  <si>
    <t>79</t>
  </si>
  <si>
    <t>demontáž plakátovacího sloupu: 8,0m3=8,000 [A]m3</t>
  </si>
  <si>
    <t>80</t>
  </si>
  <si>
    <t>96655</t>
  </si>
  <si>
    <t>ODSTRANĚNÍ ŽLABŮ Z DÍLCŮ (VČET ŠTĚRBINOVÝCH) ŠÍŘKY 300MM</t>
  </si>
  <si>
    <t>bourání odvodňovacího žlabu s mříží: 12,0m=12,000 [A]m</t>
  </si>
  <si>
    <t>Položka zahrnuje:  
- vybourání žlabů včetně podkladních vrstev a eventuelních mříží  
- veškerou manipulaci s vybouranou sutí a hmotami včetně uložení na skládku  
Položka nezahrnuje:  
- poplatek za skládku, vykáže se v samostatné položce 014** (s výjimkou malého množství bouraného materiálu, kde je možné poplatek zahrnout do jednotkové ceny bourání – tento fakt musí být uveden v doplňujícím textu k položce)</t>
  </si>
  <si>
    <t>81</t>
  </si>
  <si>
    <t>966840</t>
  </si>
  <si>
    <t>R</t>
  </si>
  <si>
    <t>PŘESUN VENKOVNÍCH KVĚTINÁČŮ</t>
  </si>
  <si>
    <t>82</t>
  </si>
  <si>
    <t>96687</t>
  </si>
  <si>
    <t>VYBOURÁNÍ ULIČNÍCH VPUSTÍ KOMPLETNÍCH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</si>
  <si>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</si>
  <si>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83</t>
  </si>
  <si>
    <t>97619</t>
  </si>
  <si>
    <t>VYBOURÁNÍ DROBNÝCH PŘEDMĚTŮ OSTATNÍCH</t>
  </si>
  <si>
    <t>odstranění stávajících lapačů střešních splavenin: 46ks=46,000 [A]ks</t>
  </si>
  <si>
    <t>Položka zahrnuje: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</si>
  <si>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191</t>
  </si>
  <si>
    <t>Dopravní značení</t>
  </si>
  <si>
    <t>914161</t>
  </si>
  <si>
    <t>DOPRAVNÍ ZNAČKY ZÁKLADNÍ VELIKOSTI HLINÍKOVÉ FÓLIE TŘ 1 - DODÁVKA A MONTÁŽ</t>
  </si>
  <si>
    <t>P4 + E2b: 2ks=2,000 [A]ks 
B4 + E13: 2ks=2,000 [B]ks 
B29: 1ks=1,000 [C]ks 
P3: 1ks=1,000 [D]ks     
IP12 + E13: 2ks=2,000 [E]ks 
B1 + E13: 2ks=2,000 [F]ks 
IP6: 1ks=1,000 [G]ks 
IP6: 1ks=1,000 [H]ks 
B29 + E8b: 2ks=2,000 [I]ks 
IJ4a: 1ks=1,000 [J]ks 
P2 + E2b: 2ks=2,000 [K]ks              
B29: 1ks=1,000 [L]ks                                              
IP4b: 1ks=1,000 [M]ks                                              
P2 + E2b: 2ks=2,000 [N]ks               
B2: 1ks=1,000 [O]ks                                               
IP6: 1ks=1,000 [P]ks:     
IP6 + B29: 2ks=2,000 [Q]ks 
IJ4a: 1ks=1,000 [R]ks     
IZ8b: 1ks=1,000 [S]ks     
P2 + E2d: 2ks=2,000 [T]ks  
IZ8a: 1ks=1,000 [U]ks        
B29: 1ks=1,000 [V]ks     
IP12 + E13: 2ks=2,000 [W]ks       
IP6: 1ks=1,000 [X]ks                     
IP6: 1ks=1,000 [Y]ks                    
P4 + E2b: 2ks=2,000 [Z]ks     
Celkem: A+B+C+D+E+F+G+H+I+J+K+L+M+N+O+P+Q+R+S+T+U+V+W+X+Y+Z=37,000 [AA]ks</t>
  </si>
  <si>
    <t>Položka zahrnuje:  
- dodávku a montáž značek v požadovaném provedení  
Položka nezahrnuje:  
- x</t>
  </si>
  <si>
    <t>914163</t>
  </si>
  <si>
    <t>DOPRAVNÍ ZNAČKY ZÁKLADNÍ VELIKOSTI HLINÍKOVÉ FÓLIE TŘ 1 - DEMONTÁŽ</t>
  </si>
  <si>
    <t>VČ. ODVOZU NA MÍSTO URČENÉ SPRÁVCEM KOMUNIKACE</t>
  </si>
  <si>
    <t>P4 + E2b: 1ks=1,000 [A]ks 
B4 + E13 + B29: 3ks=3,000 [B]ks 
B21a: 1ks=1,000 [C]ks                       
IJ4c: 1ks=1,000 [D]ks                         
P3: 1ks=1,000 [E]ks                           
B29 + E8b: 2ks=2,000 [F]ks              
IP6: 1ks=1,000 [G]ks                
IP6: 1ks=1,000 [H]ks                        
B1 + E13: 2ks=2,000 [I]ks                
B29 + E8b: 2ks=2,000 [J]ks              
P2: 1ks=1,000 [K]ks                             
IJ4c: 1ks=1,000 [L]ks                          
B29 + B21a: 2ks=2,000 [M]ks          
B1: 1ks=1,000 [N]ks                            
B29: 1ks=1,000 [O]ks                          
IJ4c: 1ks=1,000 [P]ks                         
P2: 1ks=1,000 [Q]ks                              
P2 + E2d: 2ks=2,000 [R]ks              
IZ8a: 1ks=1,000 [S]ks                        
IZ8b: 1ks=1,000 [T]ks                       
IP6: 1ks=1,000 [U]ks                         
IP6 + B29: 2ks=2,000 [V]ks           
P4: 1ks=1,000 [W]ks 
Celkem: A+B+C+D+E+F+G+H+I+J+K+L+M+N+O+P+Q+R+S+T+U+V+W=31,000 [X]ks</t>
  </si>
  <si>
    <t>Položka zahrnuje:  
- odstranění, demontáž a odklizení materiálu s odvozem na předepsané místo  
Položka nezahrnuje:  
- x</t>
  </si>
  <si>
    <t>914931</t>
  </si>
  <si>
    <t>SLOUPKY A STOJKY DZ Z HLINÍK TRUBEK ZABETON DOD A MONTÁŽ</t>
  </si>
  <si>
    <t>sloupky pro DZ 
P4 + E2b: 1ks=1,000 [A]ks 
B4 + E13: 1ks=1,000 [B]ks 
B29: 1ks=1,000 [C]ks 
P3: 0ks=0,000 [D]ks     
IP12 + E13: 0ks=0,000 [E]ks 
B1 + E13: 1ks=1,000 [F]ks 
IP6: 0ks=0,000 [G]ks 
IP6: 0ks=0,000 [H]ks 
B29 + E8b: 1ks=1,000 [I]ks 
IJ4a: 1ks=1,000 [J]ks 
P2 + E2b: 1ks=1,000 [K]ks              
B29: 0ks=0,000 [L]ks                                              
IP4b: 1ks=1,000 [M]ks                                              
P2 + E2b: 1ks=1,000 [N]ks               
B2: 1ks=1,000 [O]ks                                               
IP6: 0ks=0,000 [P]ks:     
IP6 + B29: 0ks=0,000 [Q]ks 
IJ4a: 1ks=1,000 [R]ks     
IZ8b: 1ks=1,000 [S]ks     
P2 + E2d: 1ks=1,000 [T]ks  
IZ8a: 0ks=0,000 [U]ks        
B29: 0ks=0,000 [V]ks     
IP12 + E13: 1ks=1,000 [W]ks       
IP6: 0ks=0,000 [X]ks                     
IP6: 0ks=0,000 [Y]ks                    
P4 + E2b: 1ks=1,000 [Z]ks     
Celkem: A+B+C+D+E+F+G+H+I+J+K+L+M+N+O+P+Q+R+S+T+U+V+W+X+Y+Z=15,000 [AA]ks</t>
  </si>
  <si>
    <t>Položka zahrnuje:  
- sloupky  
- upevňovací zařízení  
- osazení (betonová patka, zemní práce)  
Položka nezahrnuje:  
- x</t>
  </si>
  <si>
    <t>914933</t>
  </si>
  <si>
    <t>SLOUPKY A STOJKY DZ Z HLINÍK TRUBEK ZABETON DEMONTÁŽ</t>
  </si>
  <si>
    <t>sloupky pro DZ 
P4 + E2b: 1ks=1,000 [A]ks 
B4 + E13 + B29: 1ks=1,000 [B]ks 
B21a: 1ks=1,000 [C]ks                       
IJ4c: 1ks=1,000 [D]ks                         
P3: 1ks=1,000 [E]ks                           
B29 + E8b: 1ks=1,000 [F]ks              
IP6: 1ks=1,000 [G]ks                
IP6: 1ks=1,000 [H]ks                        
B1 + E13: 1ks=1,000 [I]ks                
B29 + E8b: 1ks=1,000 [J]ks              
P2: 1ks=1,000 [K]ks                             
IJ4c: 1ks=1,000 [L]ks                          
B29 + B21a: 1ks=1,000 [M]ks          
B1: 1ks=1,000 [N]ks                            
B29: 1ks=1,000 [O]ks                          
IJ4c: 1ks=1,000 [P]ks                         
P2: 1ks=1,000 [Q]ks                              
P2 + E2d: 1ks=1,000 [R]ks              
IZ8a: 1ks=1,000 [S]ks                        
IZ8a: 1ks=1,000 [T]ks                       
IP6: 1ks=1,000 [U]ks                         
IP6 + B29: 1ks=1,000 [V]ks           
P4: 1ks=1,000 [W]ks 
Celkem: A+B+C+D+E+F+G+H+I+J+K+L+M+N+O+P+Q+R+S+T+U+V+W=23,000 [X]ks</t>
  </si>
  <si>
    <t>915211</t>
  </si>
  <si>
    <t>VODOROVNÉ DOPRAVNÍ ZNAČENÍ PLASTEM HLADKÉ - DODÁVKA A POKLÁDKA</t>
  </si>
  <si>
    <t>VČ. PŘEDZNAČENÍ BARVOU</t>
  </si>
  <si>
    <t>V1a (0,125): 356,0m*0,125m=44,500 [A]m2 
V2b (1,5/1,5/0,250): 80,0m*0,5*0,25m=10,000 [B]m2 
V2b (3,0/1,5/0,125): 89,0m*2/3*0,125m=7,417 [C]m2 
V4 (0,250): 41,0m*0,25m=10,250 [D]m2 
V5 (0,50): 17,0m*0,5m=8,500 [E]m2 
V6a (0,50): 4,5m*0,5m=2,250 [F]m2  
V7a (0,50): 3*(14*1,6m*0,5m)=33,600 [G]m2 
V10a (0,125): 20,0m*0,125m=2,500 [H]m2 
V11a (0,125): 147,0m*0,125m=18,375 [I]m2 
V12a (0,125): 53,0m*0,125m=6,625 [J]m2 
V13 (0,5/0,5): 35,0m*0,5m=17,500 [K]m2 
Vodící pás přechodu: 10,0m2=10,000 [L]m2 
Celkem: A+B+C+D+E+F+G+H+I+J+K+L=171,517 [M]m2</t>
  </si>
  <si>
    <t>Položka zahrnuje:  
- dodání a pokládku nátěrového materiálu  
- předznačení a reflexní úpravu  
Položka nezahrnuje:  
- x  
Způsob měření:  
- měří se pouze natíraná plocha</t>
  </si>
  <si>
    <t>91551</t>
  </si>
  <si>
    <t>VODOROVNÉ DOPRAVNÍ ZNAČENÍ - PŘEDEM PŘIPRAVENÉ SYMBOLY</t>
  </si>
  <si>
    <t>V6a: 1ks=1,000 [A]ks</t>
  </si>
  <si>
    <t>Položka zahrnuje:  
- dodání a pokládku předepsaného symbolu  
- předznačení a reflexní úpravu  
Položka nezahrnuje:  
- x</t>
  </si>
  <si>
    <t>91552</t>
  </si>
  <si>
    <t>VODOR DOPRAV ZNAČ - PÍSMENA</t>
  </si>
  <si>
    <t>BUS: 4*3ks=12,000 [A]ks</t>
  </si>
  <si>
    <t>Položka zahrnuje:  
- dodání a pokládku nátěrového materiálu  
- předznačení a reflexní úpravu  
Položka nezahrnuje:  
- x</t>
  </si>
  <si>
    <t>SO 301.1</t>
  </si>
  <si>
    <t>Výtokové stojany - pítko č. 1</t>
  </si>
  <si>
    <t>výkopek</t>
  </si>
  <si>
    <t>(8,715+6,928)*2,0=31,286 [A]</t>
  </si>
  <si>
    <t>Geodetické zaměření skutečného provedení</t>
  </si>
  <si>
    <t>02940</t>
  </si>
  <si>
    <t>OSTATNÍ POŽADAVKY - VYPRACOVÁNÍ DOKUMENTACE</t>
  </si>
  <si>
    <t>11511</t>
  </si>
  <si>
    <t>ČERPÁNÍ VODY DO 500 L/MIN</t>
  </si>
  <si>
    <t>Položka zahrnuje:  
- čerpání vody na povrchu  
- potrubí   
- pohotovost záložní čerpací soupravy  
- zřízení čerpací jímky  
- následná demontáž a likvidace těchto zařízení  
Položka nezahrnuje:  
- x</t>
  </si>
  <si>
    <t>12993</t>
  </si>
  <si>
    <t>ČIŠTĚNÍ POTRUBÍ DN DO 200MM</t>
  </si>
  <si>
    <t>Položka zahrnuje:  
- vodorovnou a svislou dopravu, přemístění, přeložení, manipulace s materiálem a uložení na skládku.  
Položka nezahrnuje:  
-  poplatek za skládku, který se vykazuje v položce 0141** (s výjimkou malého množství  materiálu, kde je možné poplatek zahrnout do jednotkové ceny položky – tento fakt musí být uveden v doplňujícím textu k položce)</t>
  </si>
  <si>
    <t>Vodovodní a kanalizační přípojka k pítku</t>
  </si>
  <si>
    <t>Vodovodní přípojka 
12,75 výkop rýhy + 1,00*2,00*1,90 rozšíření pro vodoměrnou šachtu - 0,90*0,45*2,86 konstrukce vozovky - 0,90*0,62*0,37 konstukce BUS zastávky - 0,90*0,30*5,55 
konstrukce chodníku =13,687 [A] 
Kanalizační přípojka 
2,28 výkop rýhy - 0,90*0,30*1,20 konstrukce chodníku =1,956 [B] 
Odvoz zeminy z výkopu 
6,928 =6,928 [C] 
Celkem: A+B-C=8,715 [D]</t>
  </si>
  <si>
    <t>132736</t>
  </si>
  <si>
    <t>HLOUBENÍ RÝH ŠÍŘ DO 2M PAŽ I NEPAŽ TŘ. I, ODVOZ DO 12KM</t>
  </si>
  <si>
    <t>Vodovodní a kanalizační přípojka k pítku, odvoz zeminy z výkopu</t>
  </si>
  <si>
    <t>Vodovodní přípojka 
0,655 podsyp + 2,097 obsyp + 1,50*1,30*1,90 šachta =6,457 [A] 
Kanalizační přípojka 
0,159 podsyp + 0,312 obsyp =0,471 [B] 
Celkem: A+B=6,928 [C]</t>
  </si>
  <si>
    <t>8,715+6,928=15,643 [A]</t>
  </si>
  <si>
    <t>ŠD, fr. 0-63 mm</t>
  </si>
  <si>
    <t>17581</t>
  </si>
  <si>
    <t>OBSYP POTRUBÍ A OBJEKTŮ Z NAKUPOVANÝCH MATERIÁLŮ</t>
  </si>
  <si>
    <t>Vodovodní přípojka k pítku, hutněný písek fr. 0-4 mm</t>
  </si>
  <si>
    <t>0,90*0,32*(8,78-1,50 šachta) =2,097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</si>
  <si>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   
Způsob měření:  
- zemina vytlačená potrubím o DN 180mm se od kubatury obsypů neodečítá</t>
  </si>
  <si>
    <t>Kanalizační přípojka k pítku, hutněný písek fr. 0-22 mm</t>
  </si>
  <si>
    <t>0,9*0,289*1,20 =0,312 [A]</t>
  </si>
  <si>
    <t>Kanalizační přípojka k pítku</t>
  </si>
  <si>
    <t>0,9*0,147*1,20 =0,159 [A]</t>
  </si>
  <si>
    <t>0,90*0,10*(8,78-1,50 šachta) =0,655 [A]</t>
  </si>
  <si>
    <t>72226</t>
  </si>
  <si>
    <t>VODOMĚRY</t>
  </si>
  <si>
    <t>Vodovodní přípojka k pítku, vodoměr ve vodoměrné šachtě</t>
  </si>
  <si>
    <t>Položka zahrnuje:  
- výrobní dokumentaci (včetně technologického předpisu)  
- dodání veškerého instalačního a pomocného materiálu (trouby, trubky, armatury, tvarové kusy,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izolací, nejsou-li tyto práce předmětem jiné položky  
- úprava, očištění a ošetření prostoru kolem instalace  
- provedení požadovaných (i etapových) tlakových zkoušek, proplachu a desinfekce potrubí.  
Položka nezahrnuje:  
- x</t>
  </si>
  <si>
    <t>83433</t>
  </si>
  <si>
    <t>POTRUBÍ Z TRUB KAMENINOVÝCH DN DO 150MM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</si>
  <si>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zkoušky vodotěsnosti a televizní prohlídku</t>
  </si>
  <si>
    <t>87313</t>
  </si>
  <si>
    <t>POTRUBÍ Z TRUB PLASTOVÝCH TLAKOVÝCH SVAŘOVANÝCH DN DO 25MM</t>
  </si>
  <si>
    <t>Vodovodní přípojka k pítku včetně tvarovek a armatur dle kladečského schématu jinde neuvedených</t>
  </si>
  <si>
    <t>891113</t>
  </si>
  <si>
    <t>ŠOUPÁTKA DN DO 25MM</t>
  </si>
  <si>
    <t>Vodovodní přípojka k pítku, domovní šoupě DN25</t>
  </si>
  <si>
    <t>Položka zahrnuje:  
- kompletní montáž dle technologického předpisu  
- dodávku armatury  
- mimostaveništní a vnitrostaveništní dopravu  
Položka nezahrnuje:  
- x</t>
  </si>
  <si>
    <t>891213</t>
  </si>
  <si>
    <t>VENTILY DN DO 25MM</t>
  </si>
  <si>
    <t>Vodovodní přípojka k pítku, kulové kohouty ve vodoměrné šachtě</t>
  </si>
  <si>
    <t>1 kulový kohout 3/4"-1" + 1 kulový kohout s vypouštěním 3/4"-1" =2,000 [A]</t>
  </si>
  <si>
    <t>891515</t>
  </si>
  <si>
    <t>HYDRANTY NADZEMNÍ DN 50MM</t>
  </si>
  <si>
    <t>Výtokový stojan - Pítko</t>
  </si>
  <si>
    <t>891614</t>
  </si>
  <si>
    <t>KLAPKY DN DO 40MM</t>
  </si>
  <si>
    <t>Vodovodní přípojka k pítku, zpětná klapka 3/4" ve vodoměrné šachtě</t>
  </si>
  <si>
    <t>891845</t>
  </si>
  <si>
    <t>NAVRTÁVACÍ PASY DN DO 300MM</t>
  </si>
  <si>
    <t>Vodovodní přípojka k pítku, navrtávací pas DN300/1,25"</t>
  </si>
  <si>
    <t>891915</t>
  </si>
  <si>
    <t>ZEMNÍ SOUPRAVY DN DO 50MM S POKLOPEM</t>
  </si>
  <si>
    <t>Vodovodní přípojka k pítku, zemní souprava s poklopem k domovnímu šoupěti</t>
  </si>
  <si>
    <t>893111</t>
  </si>
  <si>
    <t>ŠACHTY ARMATUR Z BETON DÍLCŮ PŮDORYS PLOCHY DO 1,5M2</t>
  </si>
  <si>
    <t>Pojízdná prefabrikovaná železobetonová vodoměrná šachta vnitřních rozměrů 1,20 x 1,00 x 1,50m včetně stropní desky, vsupního betonového komínku, pojízdného vodotěsného poklopu, poplastovaná stupadla, prostupy pro potrubí (včetně utěsnění), podkladní vrstva ze štěrku fr. 16-32 tl.100 mm</t>
  </si>
  <si>
    <t>Položka zahrnuje:  
- poklopy s rámem, mříže s rámem, stupadla, žebříky, stropy z bet. dílců a pod.  
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 
- předepsané podkladní konstrukce  
Položka nezahrnuje:  
- x</t>
  </si>
  <si>
    <t>899309</t>
  </si>
  <si>
    <t>DOPLŇKY NA POTRUBÍ - VÝSTRAŽNÁ FÓLIE</t>
  </si>
  <si>
    <t>Vodovodní a kanlizační přípojka k pítku</t>
  </si>
  <si>
    <t>8,78 -1,5 (šachta) vodovodní potrubí bílá barva + 1,20 kanalizační potrubí hnědá barva =8,480 [A]</t>
  </si>
  <si>
    <t>Položka zahrnuje:  
- veškerý materiál, výrobky a polotovary  
- mimostaveništní a vnitrostaveništní dopravy (rovněž přesuny), včetně naložení a složení,případně s uložením  
Položka nezahrnuje:  
- x</t>
  </si>
  <si>
    <t>899611</t>
  </si>
  <si>
    <t>TLAKOVÉ ZKOUŠKY POTRUBÍ DN DO 80MM</t>
  </si>
  <si>
    <t>Vodovodní přípojka k pítku</t>
  </si>
  <si>
    <t>Položka zahrnuje:  
- přísun, montáž, demontáž, odsun zkoušecího čerpadla  
- napuštění tlakovou vodou, dodání vody pro tlakovou zkoušku  
- montáž a demontáž dílců pro zabezpečení konce zkoušeného úseku potrubí  
- montáž a demontáž koncových tvarovek  
- montáž zaslepovací příruby, zaslepení odboček pro armatury a pro odbočující řady  
Položka nezahrnuje:  
- x</t>
  </si>
  <si>
    <t>899632</t>
  </si>
  <si>
    <t>ZKOUŠKA VODOTĚSNOSTI POTRUBÍ DN DO 150MM</t>
  </si>
  <si>
    <t>89971</t>
  </si>
  <si>
    <t>PROPLACH A DEZINFEKCE VODOVODNÍHO POTRUBÍ DN DO 80MM</t>
  </si>
  <si>
    <t>Položka zahrnuje:  
- napuštění a vypuštění vody  
- dodání vody a dezinfekčního prostředku  
- bakteriologický rozbor vody  
Položka nezahrnuje:  
- x</t>
  </si>
  <si>
    <t>89980</t>
  </si>
  <si>
    <t>TELEVIZNÍ PROHLÍDKA POTRUBÍ</t>
  </si>
  <si>
    <t>Položka zahrnuje:  
- prohlídku potrubí televizní kamerou  
- záznam prohlídky na nosičích DVD  
- vyhotovení závěrečného písemného protokolu  
Položka nezahrnuje:  
- x</t>
  </si>
  <si>
    <t>899901</t>
  </si>
  <si>
    <t>PŘEPOJENÍ PŘÍPOJEK</t>
  </si>
  <si>
    <t>Napojení vodovodní a kanaliazční přípojky na stávající potrubí a pítko</t>
  </si>
  <si>
    <t>1 vodovodní přípojka + 1 kanalizační přípojka na potrubí =2,000 [A] 
1 vodovodní přípojka + 1 kanalizační přípojka na pítko =2,000 [B] 
Celkem: A+B=4,000 [C]</t>
  </si>
  <si>
    <t>Položka zahrnuje:  
- řez na potrubí  
- dodání a osazení příslušných tvarovek a armatur  
Položka nezahrnuje:  
- x</t>
  </si>
  <si>
    <t>SO 301.2</t>
  </si>
  <si>
    <t>Výtokové stojany - pítko č. 2</t>
  </si>
  <si>
    <t>(8,941+7,874)*2,0=33,630 [A]</t>
  </si>
  <si>
    <t>Vodovodní přípojka 
14,66 výkop rýhy + 1,00*2,00*1,90 rozšíření pro vodoměrnou šachtu - 0,90*0,45*6,57 konstrukce vozovky - 0,90*0,30*3,82 konstrukce chodníku =14,768 [A] 
Kanalizační přípojka 
2,68 výkop rýhy - 0,90*0,45*0,57 konstrukce vozovky - 0,90*0,30*1,49 konstrukce chodníku =2,047 [B] 
Odvoz zeminy z výkopu 
7.874 =7,874 [C] 
Celkem: A+B-C=8,941 [D]</t>
  </si>
  <si>
    <t>Vodovodní přípojka 
0,800 podsyp + 2,560 obsyp + 1,50*1,30*1,90 šachta =7,065 [A] 
Kanalizační přípojka 
0,273 podsyp + 0,536 obsyp =0,809 [B] 
Celkem: A+B=7,874 [C]</t>
  </si>
  <si>
    <t>8,941+7,874=16,815 [A]</t>
  </si>
  <si>
    <t>0,90*0,32*(10,39-1,50 šachta) =2,560 [A]</t>
  </si>
  <si>
    <t>0,9*0,289*2,06 =0,536 [A]</t>
  </si>
  <si>
    <t>0,9*0,147*2,06 =0,273 [A]</t>
  </si>
  <si>
    <t>0,90*0,10*(10,39-1,50 šachta) =0,800 [A]</t>
  </si>
  <si>
    <t>10,39 -1,5 (šachta) vodovodní potrubí bílá barva + 2,06 kanalizační potrubí hnědá barva =10,950 [A]</t>
  </si>
  <si>
    <t>1 vodovodní přípojka na potrubí + 1 kanalizační přípojka na UV =2,000 [A] 
1 vodovodní přípojka + 1 kanalizační přípojka na pítko =2,000 [B] 
Celkem: A+B=4,000 [C]</t>
  </si>
  <si>
    <t>SO 401</t>
  </si>
  <si>
    <t>Přeložka vedení Cetin</t>
  </si>
  <si>
    <t>02730</t>
  </si>
  <si>
    <t>POMOC PRÁCE ZŘÍZ NEBO ZAJIŠŤ OCHRANU INŽENÝRSKÝCH SÍTÍ</t>
  </si>
  <si>
    <t>KOORDINUJÍCÍ STAVBA, KDY PŘELOŽKU VEDENÍ BUDE REALIZOVAT VLASTNÍK SÍTĚ A UCHAZEČ PROTO NACENÍ TUTO POLOŽKU NULOU (0,00 KČ)</t>
  </si>
  <si>
    <t>Položka zahrnuje:  
- veškeré náklady spojené s ochranou inženýrských sítí  
Položka nezahrnuje:  
- x</t>
  </si>
  <si>
    <t>SO 402</t>
  </si>
  <si>
    <t>Přeložka vedení UPC km 0,000-0,470</t>
  </si>
  <si>
    <t>VÝKOPEK</t>
  </si>
  <si>
    <t>z pol. č. 17120: 26,6m3*1,8t/m3=47,880 [A]t</t>
  </si>
  <si>
    <t>jámy začátků a konců přeložek: 16*(1,5m*1,5m*1,0m)=36,000 [A]m3</t>
  </si>
  <si>
    <t>chodník: 0,3m*0,35m*760,0m=79,800 [A]m3</t>
  </si>
  <si>
    <t>chodník: 0,2m*0,35m*380,0m=26,600 [A]m3</t>
  </si>
  <si>
    <t>zemina na trvalou skládku 
132736: 26,6m3=26,600 [A]m3 
zemina na deponii 
pro pol. č. 17411: 115,8m3=115,800 [B]m3 
Celkem: A+B=142,400 [C]m3</t>
  </si>
  <si>
    <t>17411</t>
  </si>
  <si>
    <t>ZÁSYP JAM A RÝH ZEMINOU SE ZHUTNĚNÍM</t>
  </si>
  <si>
    <t>dle pol. č. 13173: 36,0m3=36,000 [A]m3 
dle pol. č. 13273: 79,8m3=79,800 [B]m3 
Celkem: A+B=115,800 [C]m3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</si>
  <si>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</si>
  <si>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pískové lože 
chodník: 0,2m*0,35m*380,0m=26,600 [A]m3</t>
  </si>
  <si>
    <t>701004</t>
  </si>
  <si>
    <t>VYHLEDÁVACÍ MARKER ZEMNÍ</t>
  </si>
  <si>
    <t>ohyby trasy: 12ks=12,000 [A]ks</t>
  </si>
  <si>
    <t>1. Položka obsahuje:  
 – veškeré práce a materiál obsažený v názvu položky  
2. Položka neobsahuje:  
 X  
3. Způsob měření:  
Udává se počet kusů kompletní konstrukce nebo práce.</t>
  </si>
  <si>
    <t>702312</t>
  </si>
  <si>
    <t>ZAKRYTÍ KABELŮ VÝSTRAŽNOU FÓLIÍ ŠÍŘKY PŘES 20 DO 40 CM</t>
  </si>
  <si>
    <t>1. Položka obsahuje:  
 – dodávku a montáž fólie  
 – přípravu podkladu pro osazení  
2. Položka neobsahuje:  
 X  
3. Způsob měření:  
Měří se metr délkový.</t>
  </si>
  <si>
    <t>702322</t>
  </si>
  <si>
    <t>ZAKRYTÍ KABELŮ BETONOVOU DESKOU ŠÍŘKY PŘES 20 DO 40 CM</t>
  </si>
  <si>
    <t>1. Položka obsahuje:  
 – dodávku a montáž desky  
 – přípravu podkladu pro osazení  
2. Položka neobsahuje:  
 X  
3. Způsob měření:  
Měří se metr délkový.</t>
  </si>
  <si>
    <t>747213</t>
  </si>
  <si>
    <t>CELKOVÁ PROHLÍDKA, ZKOUŠENÍ, MĚŘENÍ A VYHOTOVENÍ VÝCHOZÍ REVIZNÍ ZPRÁVY, PRO OBJEM IN PŘES 500 DO 1000 TIS. KČ</t>
  </si>
  <si>
    <t>1. Položka obsahuje:  
 – cenu za celkovou prohlídku zařízení PS/SO, vč. měření, komplexních zkoušek a revizi zařízení tohoto PS/SO autorizovaným revizním technikem na silnoproudá zařízení podle požadavku ČSN, včetně hodnocení a vyhotovení celkové revizní zprávy  
2. Položka neobsahuje:  
 X  
3. Způsob měření:  
Udává se počet kusů kompletní konstrukce nebo práce.</t>
  </si>
  <si>
    <t>75I611</t>
  </si>
  <si>
    <t>KABEL ZEMNÍ KOAXIÁLNÍ PRŮMĚR DO 10 CM</t>
  </si>
  <si>
    <t>1. Položka obsahuje:  
 – dodávku specifikované kabelizace včetně potřebného drobného montážního materiálu  
 – dodávku souvisejícího příslušenství pro specifickou kabelizaci  
 – náklady na dopravu a skladování  
 – práce spojené s montáží specifikované kabelizace specifikovaným způsobem  
 – veškeré potřebné mechanizmy, včetně obsluhy, náklady na mzdy a přibližné (průměrné) náklady na pořízení potřebných materiálů včetně všech ostatních vedlejších nákladů  
2. Položka neobsahuje:  
 X  
3. Způsob měření:  
 – Dodávka a montáž specifikované kabelizace se měří v délce udané v metrech.</t>
  </si>
  <si>
    <t>75I61X</t>
  </si>
  <si>
    <t>KABEL ZEMNÍ KOAXIÁLNÍ PRŮMĚR DO 10 CM - MONTÁŽ</t>
  </si>
  <si>
    <t>KOAX vedení – stranové přeložení: 770,0m=770,000 [A]m</t>
  </si>
  <si>
    <t>1. Položka obsahuje: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včetně všech ostatních vedlejších nákladů  
2. Položka neobsahuje:  
 X  
3. Způsob měření:  
 – Práce specifikovaného se měří v délce kabelizace udané v metrech.</t>
  </si>
  <si>
    <t>75I81X</t>
  </si>
  <si>
    <t>KABEL OPTICKÝ SINGLEMODE - MONTÁŽ</t>
  </si>
  <si>
    <t>stávající vedení 72vl. 50m – stranové přeložení 
stávající vedení 72vl. 50m – stranové přeložení 
stávající vedení 48vl. 50m – stranové přeložení</t>
  </si>
  <si>
    <t>1. Položka obsahuje:  
 – práce spojené s montáží specifikované kabelizace specifikovaným způsobem (uložení na konstrukci, uložení, zatažení, zafouknutí)  
 – veškeré potřebné mechanizmy, včetně obsluhy, náklady na mzdy a přibližné (průměrné) náklady na pořízení potřebných materiálů včetně všech ostatních vedlejších nákladů  
2. Položka neobsahuje:  
 X  
3. Způsob měření:  
 – Práce specifikovaného se měří v délce kabelizace udané v metrech.</t>
  </si>
  <si>
    <t>stávající vedení 48vl. 650m – vyfouknutí a zafouknutí</t>
  </si>
  <si>
    <t>75I81Y</t>
  </si>
  <si>
    <t>KABEL OPTICKÝ SINGLEMODE - DEMONTÁŽ</t>
  </si>
  <si>
    <t>1. Položka obsahuje:  
 – demontáž (pro další využití/do šrotu) specifikované kabelizace včetně potřebného drobného pomocného materiálu  
 – veškeré potřebné mechanizmy, včetně obsluhy, náklady na mzdy a přibližné (průměrné) náklady na pořízení potřebných materiálů včetně všech ostatních vedlejších nákladů  
 – odvoz demontované kabelizace a skladování, případně ekologické likvidace bloku/zařízení/kabelizace  
2. Položka neobsahuje:  
 X  
3. Způsob měření:  
 –  Udává se počet metrů kompletní konstrukce nebo práce.</t>
  </si>
  <si>
    <t>75I911</t>
  </si>
  <si>
    <t>OPTOTRUBKA HDPE PRŮMĚRU DO 40 MM</t>
  </si>
  <si>
    <t>HDPE 40/32: 20,0m=20,000 [A]m 
HDPE 40/32 – nová přílož: 20,0m=20,000 [B]m 
Celkem: A+B=40,000 [C]m</t>
  </si>
  <si>
    <t>75I961</t>
  </si>
  <si>
    <t>OPTOTRUBKA - HERMETIZACE ÚSEKU DO 2000 M</t>
  </si>
  <si>
    <t>ÚSEK</t>
  </si>
  <si>
    <t>1. Položka obsahuje:  
 – práce spojené s měřením specifikované kabelizace specifikovaným způsobem včetně potřebného drobného montážního materiálu  
 – vystavení měřících protokolů případně závěrečné zprávy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 – Měřící práce se udávají počtem úseků.</t>
  </si>
  <si>
    <t>75I962</t>
  </si>
  <si>
    <t>OPTOTRUBKA - KALIBRACE</t>
  </si>
  <si>
    <t>1. Položka obsahuje:  
 – práce spojené s měřením specifikované kabelizace specifikovaným způsobem včetně potřebného drobného montážního materiálu  
 – vystavení měřících protokolů případně závěrečné zprávy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 – Práce specifikovaného se měří v délce kabelizace udané v metrech.</t>
  </si>
  <si>
    <t>75IA11</t>
  </si>
  <si>
    <t>OPTOTRUBKOVÁ SPOJKA  PRŮMĚRU DO 40 MM - DODÁVKA</t>
  </si>
  <si>
    <t>1. Položka obsahuje:  
 – dodávku specifikovaného bloku/zařízení včetně potřebného drobného montážního materiálu  
 – dodávku souvisejícího příslušenství pro specifikovaný blok/zařízení  
 – náklady na dopravu a skladování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a práce.</t>
  </si>
  <si>
    <t>75IA1X</t>
  </si>
  <si>
    <t>OPTOTRUBKOVÁ SPOJKA  - MONTÁŽ</t>
  </si>
  <si>
    <t>1. Položka obsahuje: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nebo práce.</t>
  </si>
  <si>
    <t>75IA51</t>
  </si>
  <si>
    <t>OPTOTRUBKOVÁ KONCOVKA PRŮMĚRU DO 40 MM - DODÁVKA</t>
  </si>
  <si>
    <t>75IA5X</t>
  </si>
  <si>
    <t>OPTOTRUBKOVÁ KONCOVKA - MONTÁŽ</t>
  </si>
  <si>
    <t>75IJ31</t>
  </si>
  <si>
    <t>MĚŘENÍ ZÁVĚREČNÉ KOAXIÁLNÍHO KABELU</t>
  </si>
  <si>
    <t>75IK11</t>
  </si>
  <si>
    <t>MĚŘENÍ STÁVAJÍCÍHO OPTICKÉHO KABELU</t>
  </si>
  <si>
    <t>VLÁKNO</t>
  </si>
  <si>
    <t>OK 2x 48vl. : 2*48vl.=96,000 [A]vl. 
OK 2x 72vl. : 2*72vl.=144,000 [B]vl. 
Celkem: A+B=240,000 [C]vl.</t>
  </si>
  <si>
    <t>1. Položka obsahuje:  
 – práce spojené s kontrolním měřením stávající optické kabelizace ke zjištění technických parametrů optického kabelu před manipulací včetně potřebného drobného montážního materiálu  
 – měření metodou OTDR na třech vlnových délkách 1310/1550/1625nm v obou směrech dle ČSN EN 61280-4-2 a dle TS v platném znění  
 – vystavení měřících protokolů případně závěrečné zprávy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 – Měřící práce se udávají počtem optických vláken.</t>
  </si>
  <si>
    <t>SO 421.1</t>
  </si>
  <si>
    <t>Veřejné osvětlení km 0,000-0,470</t>
  </si>
  <si>
    <t>z pol. č. 17120: 131,87m3*1,8t/m3=237,366 [A]t</t>
  </si>
  <si>
    <t>PROSTÝ BETON</t>
  </si>
  <si>
    <t>z pol. č. 966156: 26,758m3*2,4t/m3=64,219 [A]t</t>
  </si>
  <si>
    <t>20x0,8m3 (jáma pro stožárový základ 2,18m3 - stožárový základ 1,38m3): 20*(1,1m*1,1m*1,8m)=43,560 [A]m3 
14x0,56m3 (jáma pro stožárový základ 1,3m3 - stožárový základ 0,74m3): 14*(0,9m*0,9m*1,6m)=18,144 [B]m3 
3x0,53m3 (jáma pro stožárový základ 1,3m3 - stožárový základ 0,43m3): 3*(0,8m*0,8m*1,63m)=3,130 [C]m3 
Celkem: A+B+C=64,834 [D]m3 
odpočet pol. č. 131736: -39,13m3=-39,130 [E]m3 
Celkem: D+E=25,704 [F]m3</t>
  </si>
  <si>
    <t>131736</t>
  </si>
  <si>
    <t>HLOUBENÍ JAM ZAPAŽ I NEPAŽ TŘ. I, ODVOZ DO 12KM</t>
  </si>
  <si>
    <t>20x stožárový základ á 1,38m3: 20*(0,9m*0,9m*1,7m)=27,540 [A]m3 
14x stožárový základ á 0,74m3: 14*(0,7m*0,7m*1,5m)=10,290 [B]m3 
3x stožárový základ á 0,43m3: 3*(0,6m*0,6m*1,2m)=1,296 [C]m3 
Celkem: A+B+C=39,126 [D]m3</t>
  </si>
  <si>
    <t>chodník: 0,3m*0,35m*1162,0m=122,010 [A]m3 
komunikace: 0,9m*0,5m*76,0m=34,200 [B]m3 
Celkem: A+B=156,210 [C]m3</t>
  </si>
  <si>
    <t>chodník: 0,2m*0,35m*1162,0m=81,340 [A]m3 
komunikace: 0,3m*0,5m*76,0m=11,400 [B]m3 
Celkem: A+B=92,740 [C]m3</t>
  </si>
  <si>
    <t>zemina na trvalou skládku 
131736: 39,13m3=39,130 [A]m3 
132736: 92,74m3=92,740 [B]m3 
Celkem: A+B=131,870 [C]m3 
zemina na deponii 
pro pol. č. 17411: 181,28,3=181,280 [D]m3 
Celkem: C+D=313,150 [E]m3</t>
  </si>
  <si>
    <t>dle pol. č. 13173: 25,07m3=25,070 [A]m3 
dle pol. č. 13273: 156,21m3=156,210 [B]m3 
Celkem: A+B=181,280 [C]m3</t>
  </si>
  <si>
    <t>272314</t>
  </si>
  <si>
    <t>ZÁKLADY Z PROSTÉHO BETONU DO C25/30</t>
  </si>
  <si>
    <t>Stožárový základ, beton typu C25/30-XF2</t>
  </si>
  <si>
    <t>20x stožárový základ á 0,04m3 (0,6*0,6*0,05) (A): 20*(0,9m*0,9m*1,65m)=26,730 [A]m3 
14x stožárový základ á 0,02m3 (0,7*0,7*0,05) (P): 14*(0,7m*0,7m*1,45m)=9,947 [B]m3 
3x stožárový základ á 0,02m3 (0,6*0,6*0,05) (D): 3*(0,6m*0,6m*1,15m)=1,242 [C]m3 
Celkem: A+B+C=37,919 [D]m3</t>
  </si>
  <si>
    <t>čepice stožárového základu, beton typu C30/37-XF4</t>
  </si>
  <si>
    <t>20x stožárový základ á 0,04m3 (0,6*0,6*0,05) (A): 20*(0,9m*0,9m*0,05m)=0,810 [A]m3 
14x stožárový základ á 0,02m3 (0,7*0,7*0,05) (P): 14*(0,7m*0,7m*0,05m)=0,343 [B]m3 
3x stožárový základ á 0,02m3 (0,6*0,6*0,05) (D): 3*(0,6m*0,6m*0,05m)=0,054 [C]m3 
Celkem: A+B+C=1,207 [D]m3</t>
  </si>
  <si>
    <t>pískové lože 
chodník: 0,2m*0,35m*1162,0m=81,340 [A]m3</t>
  </si>
  <si>
    <t>Ohyby trasy</t>
  </si>
  <si>
    <t>702211</t>
  </si>
  <si>
    <t>KABELOVÁ CHRÁNIČKA ZEMNÍ DN DO 100 MM</t>
  </si>
  <si>
    <t>DN 50 se zatahovacím prvkem</t>
  </si>
  <si>
    <t>1. Položka obsahuje:  
 – přípravu podkladu pro osazení  
2. Položka neobsahuje:  
 X  
3. Způsob měření:  
Měří se metr délkový.</t>
  </si>
  <si>
    <t>702212</t>
  </si>
  <si>
    <t>KABELOVÁ CHRÁNIČKA ZEMNÍ DN PŘES 100 DO 200 MM</t>
  </si>
  <si>
    <t>DN 110 se zatahovacím prvkem (10% rezerva pro zvlnění)</t>
  </si>
  <si>
    <t>741911</t>
  </si>
  <si>
    <t>UZEMŇOVACÍ VODIČ V ZEMI FEZN DO 120 MM2</t>
  </si>
  <si>
    <t>FeZn 30x4 MM  (včetně zemnících a spojovacích svorek) 
spoje + napojení stožárů, jistící skříně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</si>
  <si>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</si>
  <si>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741C02</t>
  </si>
  <si>
    <t>UZEMŇOVACÍ SVORKA</t>
  </si>
  <si>
    <t>1. Položka obsahuje:  
 – veškeré příslušenství  
2. Položka neobsahuje:  
 X  
3. Způsob měření:  
Udává se počet kusů kompletní konstrukce nebo práce.</t>
  </si>
  <si>
    <t>742G11</t>
  </si>
  <si>
    <t>KABEL NN DVOU- A TŘÍŽÍLOVÝ CU S PLASTOVOU IZOLACÍ DO 2,5 MM2</t>
  </si>
  <si>
    <t>CYKY-J 3x2,5 (napojení označník BUS)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</si>
  <si>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</si>
  <si>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742H11</t>
  </si>
  <si>
    <t>KABEL NN ČTYŘ- A PĚTIŽÍLOVÝ CU S PLASTOVOU IZOLACÍ DO 2,5 MM2</t>
  </si>
  <si>
    <t>CYKY-J 5x1,5 (ve sloupu)</t>
  </si>
  <si>
    <t>742H12</t>
  </si>
  <si>
    <t>KABEL NN ČTYŘ- A PĚTIŽÍLOVÝ CU S PLASTOVOU IZOLACÍ OD 4 DO 16 MM2</t>
  </si>
  <si>
    <t>CYKY-J 5x16 (10% rezerva pro zvlnění)</t>
  </si>
  <si>
    <t>742L12</t>
  </si>
  <si>
    <t>UKONČENÍ DVOU AŽ PĚTIŽÍLOVÉHO KABELU V ROZVADĚČI NEBO NA PŘÍSTROJI OD 4 DO 16 MM2</t>
  </si>
  <si>
    <t>ukončení kabelu v osvětlovacím bodu a rozváděči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</si>
  <si>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</si>
  <si>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742P13</t>
  </si>
  <si>
    <t>ZATAŽENÍ KABELU DO CHRÁNIČKY - KABEL DO 4 KG/M</t>
  </si>
  <si>
    <t>1. Položka obsahuje:  
 – montáž kabelu o váze do 4 kg/m do chráničky/ kolektoru  
2. Položka neobsahuje:  
 X  
3. Způsob měření:  
Měří se metr délkový.</t>
  </si>
  <si>
    <t>742P15</t>
  </si>
  <si>
    <t>OZNAČOVACÍ ŠTÍTEK NA KABEL</t>
  </si>
  <si>
    <t>1. Položka obsahuje:  
 – veškeré příslušentsví  
2. Položka neobsahuje:  
 X  
3. Způsob měření:  
Udává se počet kusů kompletní konstrukce nebo práce.</t>
  </si>
  <si>
    <t>743121</t>
  </si>
  <si>
    <t>OSVĚTLOVACÍ STOŽÁR  PEVNÝ ŽÁROVĚ ZINKOVANÝ DÉLKY DO 6 M</t>
  </si>
  <si>
    <t>základová konstrukce (pouzdro), připojovací svorkovnici, kabelové vedení ke svítidlům CYKY 3x1,5, uzavírací nátěr, ozn. D montáž na novém místě u divadla 
Stožár 6m (stávající)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</si>
  <si>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</si>
  <si>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743122</t>
  </si>
  <si>
    <t>OSVĚTLOVACÍ STOŽÁR  PEVNÝ ŽÁROVĚ ZINKOVANÝ DÉLKY PŘES 6,5 DO 12 M</t>
  </si>
  <si>
    <t>základová konstrukce (pouzdro), připojovací svorkovnici, kabelové vedení ke svítidlům CYKY 5x1,5, uzavírací nátěr, ozn. A 
Stožár kuželový, ocelový, galvanizovaný délky 9m, barva DB703, termoplastová ochrana</t>
  </si>
  <si>
    <t>743141</t>
  </si>
  <si>
    <t>OSVĚTLOVACÍ STOŽÁR  PŘECHODOVÝ DÉLKY DO 8 M</t>
  </si>
  <si>
    <t>základová konstrukce (pouzdro), připojovací svorkovnici, kabelové vedení ke svítidlům CYKY 5x1,5, uzavírací nátěr, ozn. P 
Stožár kuželový, ocelový, galvanizovaný délky 6m, barva DB703, termoplastová ochrana</t>
  </si>
  <si>
    <t>743142</t>
  </si>
  <si>
    <t>OSVĚTLOVACÍ STOŽÁR  PŘECHODOVÝ - VÝLOŽNÍK S DÉLKOU VYLOŽENÍ DO 3 M</t>
  </si>
  <si>
    <t>výložník 2m pro 743141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</si>
  <si>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</si>
  <si>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743531</t>
  </si>
  <si>
    <t>SVÍTIDLO VENKOVNÍ VŠEOBECNÉ PRO OSVĚTLENÍ PŘECHODU PRO CHODCE DO 150 W</t>
  </si>
  <si>
    <t>Zdroj a veškeré příslušenství ozn.P 
( IP 65, 53W, 4000K, 7527lm, Astro DIM, CLO output, optika O6R pro přechody pro chodce, barva DB703, 100 000 h L80B10, Tempered glass, IK08 + konzole DB703 pro montáž na výložník)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</si>
  <si>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</si>
  <si>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743554</t>
  </si>
  <si>
    <t>SVÍTIDLO VENKOVNÍ VŠEOBECNÉ LED, MIN. IP 44, PŘES 45 W</t>
  </si>
  <si>
    <t>zdroj a veškeré příslušenství ozn.A 
( IP 65, 80W, 3000K ,9232lm, Astro DIM, CLO output, optika O7, barva DB703 100 000 h L80B10, Tempered glass, IK08 + konzole DB703 pro stožár 9m)</t>
  </si>
  <si>
    <t>743712</t>
  </si>
  <si>
    <t>ROZVADĚČ PRO VEŘEJNÉ OSVĚTLENÍ S MĚŘENÍM SPOTŘEBY EL. ENERGIE PŘES 4 KS TŘÍFÁZOVÝCH VĚTVÍ</t>
  </si>
  <si>
    <t>Zapuštěný rozváděč RVO38</t>
  </si>
  <si>
    <t>1. Položka obsahuje:  
 – instalaci rozvaděče do terénu/rozvodny včetně nastavení a oživení, zhotovení výrobní dokumentace  
 – technický popis viz. projektová dokumentace  
2. Položka neobsahuje:  
 – zemní práce  
3. Způsob měření:  
Udává se počet kusů kompletní konstrukce nebo práce.</t>
  </si>
  <si>
    <t>743C12</t>
  </si>
  <si>
    <t>SKŘÍŇ PŘÍPOJKOVÁ POJISTKOVÁ NA STOŽÁR/STĚNU NEBO DO VÝKLENKU DO 63 A, DO 50 MM2, SE 3-4 SADAMI JISTÍCÍCH PRVKŮ</t>
  </si>
  <si>
    <t>pojistková skříň do výklenku – R58, R38</t>
  </si>
  <si>
    <t>1. Položka obsahuje:  
 – instalaci vč. vybourání niky ve zdi pro skříň a kabely a zapravení zdiva, omítky a fasády po dokončené montáži  
 – technický popis viz. projektová dokumentace  
2. Položka neobsahuje:  
 X  
3. Způsob měření:  
Udává se počet kusů kompletní konstrukce nebo práce.</t>
  </si>
  <si>
    <t>743D12</t>
  </si>
  <si>
    <t>SKŘÍŇ PŘÍPOJKOVÁ POJISTKOVÁ KOMPAKTNÍ PILÍŘOVÁ DO 63 A, DO 50 MM2, SE 3-4 SADAMI JISTÍCÍCH PRVKŮ</t>
  </si>
  <si>
    <t>nový kompaktní pilíř u divadla, v ul. Na Úpatí: 2ks=2,000 [A]ks</t>
  </si>
  <si>
    <t>1. Položka obsahuje:  
 – instalaci do terénu vč. prefabrikovaného základu a zapojení  
 – technický popis viz. projektová dokumentace  
2. Položka neobsahuje:  
 – zemní práce  
3. Způsob měření:  
Udává se počet kusů kompletní konstrukce nebo práce.</t>
  </si>
  <si>
    <t>743Z11</t>
  </si>
  <si>
    <t>DEMONTÁŽ OSVĚTLOVACÍHO STOŽÁRU ULIČNÍHO VÝŠKY DO 15 M</t>
  </si>
  <si>
    <t>stávající silniční sloupy: 17ks=17,000 [A]ks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</si>
  <si>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</si>
  <si>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743Z33</t>
  </si>
  <si>
    <t>DEMONTÁŽ NOSNÝCH KONSTRUKCÍ PRO OSVĚTLENÍ</t>
  </si>
  <si>
    <t>stávající svítidla u divadla: 3ks=3,000 [A]ks 
stávající svítidla uliční: 14ks=14,000 [B]ks 
Celkem: A+B=17,000 [C]ks</t>
  </si>
  <si>
    <t>743Z35</t>
  </si>
  <si>
    <t>DEMONTÁŽ SVÍTIDLA Z OSVĚTLOVACÍHO STOŽÁRU VÝŠKY DO 15 M</t>
  </si>
  <si>
    <t>stávající svítidla u divadla: 2*3ks=6,000 [A]ks 
stávající svítidla uliční: 14ks=14,000 [B]ks 
Celkem: A+B=20,000 [C]</t>
  </si>
  <si>
    <t>747214</t>
  </si>
  <si>
    <t>CELKOVÁ PROHLÍDKA, ZKOUŠENÍ, MĚŘENÍ A VYHOTOVENÍ VÝCHOZÍ REVIZNÍ ZPRÁVY, PRO OBJEM IN - PŘÍPLATEK ZA KAŽDÝCH DALŠÍCH I ZAPOČATÝCH 500 TIS. KČ</t>
  </si>
  <si>
    <t>899524</t>
  </si>
  <si>
    <t>OBETONOVÁNÍ POTRUBÍ Z PROSTÉHO BETONU DO C25/30</t>
  </si>
  <si>
    <t>0,3m*0,5m*76,0m=11,400 [A]m3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</si>
  <si>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  
Položka nezahrnuje:  
- x</t>
  </si>
  <si>
    <t>966156</t>
  </si>
  <si>
    <t>BOURÁNÍ KONSTRUKCÍ Z PROST BETONU S ODVOZEM DO 12KM</t>
  </si>
  <si>
    <t>17 x stávající základ osvětlovacích bodů: 17ks*1,574m3=26,758 [A]m3</t>
  </si>
  <si>
    <t>SO 421.2</t>
  </si>
  <si>
    <t>Datové rozvody ul. Teplická km 0,000-0,470</t>
  </si>
  <si>
    <t>z pol. č. 17120: 96,0m3*1,8t/m3=172,800 [A]t</t>
  </si>
  <si>
    <t>3x0,5m3 (jáma - kabelová komora 1,04m3 – kabelová komora 0,54m3) 
(3*(1,3m*1,0m*0,8m))-(3*(1,1m*0,8m*0,61m))=1,510 [A]m3</t>
  </si>
  <si>
    <t>3x kabelová komora á 0,54m3: 3*(1,1m*0,8m*0,61m)=1,610 [A]m3</t>
  </si>
  <si>
    <t>chodník: 0,3m*0,35m*1180,0m=123,900 [A]m3 
komunikace: 0,9m*0,5m*76,0m=34,200 [B]m3 
Celkem: A+B=158,100 [C]m3</t>
  </si>
  <si>
    <t>chodník: 0,2m*0,35m*1180,0m=82,600 [A]m3 
komunikace: 0,3m*0,5m*76,0m=11,400 [B]m3 
Celkem: A+B=94,000 [C]m3</t>
  </si>
  <si>
    <t>zemina na trvalou skládku 
131736: 1,61m3=1,610 [A]m3 
132736: 94,0m3=94,000 [B]m3 
z pol. č. 272314: 0,39m3=0,390 [C]m3 
Celkem: A+B+C=96,000 [D]m3 
zemina na deponii 
pro pol. č. 17411: 98,37m3=98,370 [E]m3 
Celkem:D+E=194,370 [F]m3</t>
  </si>
  <si>
    <t>dle pol. č. 13173: 1,51m3=1,510 [A]m3 
dle pol. č. 13273: 158,1m3=158,100 [B]m3 
Celkem: A+B=159,610 [C]m3</t>
  </si>
  <si>
    <t>Kabelová komora, beton typu C25/30</t>
  </si>
  <si>
    <t>3*(1,3*1,0*0,1)=0,390 [A]m3</t>
  </si>
  <si>
    <t>pískové lože 
chodník: 0,2m*0,35m*1180,0m=82,600 [A]m3</t>
  </si>
  <si>
    <t>DN 40 se zatahovacím prvkem (prostup základy)</t>
  </si>
  <si>
    <t>HDPE 12 modrá: 450,0m=450,000 [A]m</t>
  </si>
  <si>
    <t>HDPE 40/32 modrá: 1314,0m=1 314,000 [A]m 
HDPE 40/32 modrá / 1bílý pruh: 1274,0m=1 274,000 [B]m 
Celkem: A+B=2 588,000 [C]m</t>
  </si>
  <si>
    <t>75IA61</t>
  </si>
  <si>
    <t>OPTOTRUBKOVÁ KONCOKA S VENTILKEM PRŮMĚRU DO 40 MM - DODÁVKA</t>
  </si>
  <si>
    <t>75IA6X</t>
  </si>
  <si>
    <t>OPTOTRUBKOVÁ KONCOKA S VENTILKEM - MONTÁŽ</t>
  </si>
  <si>
    <t>75ID11</t>
  </si>
  <si>
    <t>PLASTOVÁ ZEMNÍ KOMORA PRO ULOŽENÍ REZERVY - DODÁVKA</t>
  </si>
  <si>
    <t>Kabelová komora Polyvault 2436-660</t>
  </si>
  <si>
    <t>1. Položka obsahuje:  
 – dodávku specifikovaného bloku/zařízení včetně potřebného drobného montážního materiálu  
 – dodávku souvisejícího příslušenství pro specifikovaný blok/zařízení  
 – náklady na dopravu a skladování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nebo práce.</t>
  </si>
  <si>
    <t>SO 701</t>
  </si>
  <si>
    <t>Městský mobiliář</t>
  </si>
  <si>
    <t>93711</t>
  </si>
  <si>
    <t>MOBILIÁŘ - DŘEVĚNÉ LAVIČKY</t>
  </si>
  <si>
    <t>LAVIČKA BEZ OPĚRADLA</t>
  </si>
  <si>
    <t>Položka zahrnuje:  
- montáž, osazení a dodávku kompletního zařízení, předepsaného zadávací dokumentací (materiál uvedený v textu představuje rozhodující podíl ve výrobku)  
- mimostavništní a vnitrostaveništní dopravu  
- nezbytné zemní práce a základové konstrukce  
- předepsanou povrchovou úpravu (nátěry a pod.)  
Položka nezahrnuje:  
- x</t>
  </si>
  <si>
    <t>93714</t>
  </si>
  <si>
    <t>BUS OZNAČNÍK</t>
  </si>
  <si>
    <t>BETONOVÝ ZÁKLAD, VČ. VÝZTUŽE, VČ. KOTEVNÍCH PRVKŮ PRO UCHYCENÍ PANELU, VČ. CHRÁNIČKY PRO PROTAŽENÍ KABELU,  
VČ. SAMOTNÉ KOMPLETNÍ KONSTRUKCE VČ. ZÁVĚSNÉ OBRAZOVKY (TA BUDE ODSOUHLASENA TDS, AD A INVESTOREM JAKO SAMOSTATNÁ KONSTRUKCE PŘED ZADÁNÍM DO VÝROBY NA ZÁKLADĚ PŘEDLOŽENÉ VTD, 
OZNAČNÍK AUTOBUSU, TJ. ČERVANÁ TABULKA VČ. VÝPLNĚ PŘIDĚLANÉ K SAMOTNÉ KONSTRUKCI BUDE DODÁNA A OSAZENA DOPRAVNÍM PODNIKEM MĚSTA DĚČÍN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</si>
  <si>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</t>
  </si>
  <si>
    <t>93715</t>
  </si>
  <si>
    <t>PLAKÁTOVACÍ SLOUP A VSTUPNÍ OBJEKT DO PODZEMNÍ ŠACHTY</t>
  </si>
  <si>
    <t>SPECIFIKACE VIZ TZ</t>
  </si>
  <si>
    <t>93716</t>
  </si>
  <si>
    <t>DRŽÁK SÁČKŮ NA PSÍ EXKREMENTY</t>
  </si>
  <si>
    <t>93753</t>
  </si>
  <si>
    <t>MOBILIÁŘ - KOVOVÉ KOŠE NA ODPADKY</t>
  </si>
  <si>
    <t>93754</t>
  </si>
  <si>
    <t>MOBILIÁŘ - KOVOVÉ STOJANY NA KOLA</t>
  </si>
  <si>
    <t>SO 801.1</t>
  </si>
  <si>
    <t>Vegetační úpravy</t>
  </si>
  <si>
    <t>z pol. č. 17120.a: 158,72m3*2,0t/m3=317,440 [A]t</t>
  </si>
  <si>
    <t>11120</t>
  </si>
  <si>
    <t>ODSTRANĚNÍ KŘOVIN</t>
  </si>
  <si>
    <t>Položka zahrnuje:  
- odstranění křovin a stromů do průměru 100 mm  
- dopravu dřevin bez ohledu na vzdálenost  
- spálení na hromadách nebo štěpkování  
Položka nezahrnuje:  
- x</t>
  </si>
  <si>
    <t>11204</t>
  </si>
  <si>
    <t>KÁCENÍ STROMŮ D KMENE DO 0,3M S ODSTRANĚNÍM PAŘEZŮ</t>
  </si>
  <si>
    <t>Položka  zahrnuje:  
- poražení stromu a osekání větví  
- spálení větví na hromadách nebo štěpkování  
- dopravu a uložení kmenů, případné další práce s nimi dle pokynů zadávací dokumentace  
- vytrhání nebo vykopání pařezů  
- veškeré zemní práce spojené s odstraněním pařezů  
- dopravu a uložení pařezů, případně další práce s nimi dle pokynů zadávací dokumentace  
- zásyp jam po pařezech  
Položka nezahrnuje:  
- x  
Způsob měření:  
- kácení stromů se měří v [ks] poražených stromů (průměr stromů se měří ve výšce 1,3m nad terénem)</t>
  </si>
  <si>
    <t>VÝKOP JAM BUDOUCÍHO PROKOŘENITELNÉHO PROSTORU DO HLOUBKY 1,2 M, PLOŠNÉ ROZMĚRY DLE PD, ROZRUŠENÍ DNA A BOKŮ JAM, 
VČ. ODVOZU DO RECYKLAČNÍHO STŘEDISKA, POPLATEK ZA SKLÁDKU UVEDEN V POLOŽCE 014102.a</t>
  </si>
  <si>
    <t>stromy č. 1, 2: 23,3m2*1,2m=27,960 [A]m3 
stromy č. 3, 4: 27,3m2*1,2m=32,760 [B]m3 
strom č. 5: 17,1m2*1,2m=20,520 [C]m3 
strom č. 6: 17,2m2*1,2m=20,640 [D]m3 
strom č. 7: 25,2m2*1,2m=30,240 [E]m3 
strom č. 8: 17,5m2*1,2m=21,000 [F]m3 
Celkem: A+B+C+D+E+F=153,120 [G]m3</t>
  </si>
  <si>
    <t>HLOUBENÍ JAM PRO VLASTNÍ VÝSADBU STROMU, ŠÍŘKA JÁMY 1,5 ŠÍŘKY BALU STROMU - CCA 1,2 M, HLOUBKA ODPOVÍDÁ HLOUBCE BALU STROMU - CA 0,6 M, VČ. ODVOZU DO RECYKLAČNÍHO STŘEDISKA, POPLATEK ZA SKLÁDKU UVEDEN V POLOŽCE 014102.a</t>
  </si>
  <si>
    <t>stromy č. 1, 2: 0,7m3*2=1,400 [A]m3 
stromy č. 3, 4: 0,7m3*2=1,400 [B]m3 
strom č. 5: 0,7m3=0,700 [C]m3 
strom č. 6: 0,7m3=0,700 [D]m3 
strom č. 7: 0,7m3=0,700 [E]m3 
strom č. 8: 0,7m3=0,700 [F]m3 
Celkem: A+B+C+D+E+F=5,600 [G]m3</t>
  </si>
  <si>
    <t>TRVALÁ SKLÁDKA</t>
  </si>
  <si>
    <t>z pol. č. 13173.a: 153,12m3=153,120 [A]m3 
z pol. č. 13173.b: 5,6m3=5,600 [B]m3 
Celkem: A+B=158,720 [C]m3</t>
  </si>
  <si>
    <t>ZÁSYP STRUKTURÁLNÍM SUBSTRÁTEM A , VČETNĚ HUTNĚNÍ NA POŽADOVANOU ÚNOSNOST, SLOŽENÍ  85% ŠTĚRKODRŤ FRAKCE 32/64, 7,5% KOMPOST, 7,5% BIOUHEL</t>
  </si>
  <si>
    <t>stromy č. 1, 2: 23,3m2*0,9m=20,970 [A]m3 
stromy č. 3, 4: 27,17m3=27,170 [B]m3 
strom č. 5: 16,39m3=16,390 [C]m3 
strom č. 6: 16,38m3=16,380 [D]m3 
strom č. 7: 24,98m3=24,980 [E]m3 
strom č. 8: 16,75m3=16,750 [F]m3 
Celkem: A+B+C+D+E+F=122,640 [G]m3</t>
  </si>
  <si>
    <t>ZÁSYP BALU SUBSTRÁTEM B A ULOŽENÍ SUBSTRÁTU DO RABAT, BEZ HUTNĚNÍ, 65% ŠTĚRKODRŤ FRAKCE 4/8, 25% KOMPOST A 10% BIOUHEL</t>
  </si>
  <si>
    <t>stromy č. 1, 2: 3,6m3=3,600 [A]m3 
stromy č. 3, 4: 0,6m3=0,600 [B]m3 
strom č. 5: 0,3m3=0,300 [C]m3 
strom č. 6: 0,3m3=0,300 [D]m3 
strom č. 7: 0,3m3=0,300 [E]m3 
strom č. 8: 0,3m3=0,300 [F]m3 
Celkem: A+B+C+D+E+F=5,400 [G]m3</t>
  </si>
  <si>
    <t>18461</t>
  </si>
  <si>
    <t>MULČOVÁNÍ</t>
  </si>
  <si>
    <t>MULČOVÁNÍ KAMENNOU DRTÍ FR. 4/8 MM, VRSTVA V TL. 60 MM, BARVA JAKO DLAŽBA, VÝPLŇ VNITŘNÍHO RÁMU KOLEM STROMOVÉ MÍSY STROMŮ VYSAZOVANÝCH DO ZPEVNĚNÝCH PLOCH</t>
  </si>
  <si>
    <t>stromy č. 3, 4: 2,88m2=2,880 [A]m2 
strom č. 5: 1,44m2=1,440 [B]m2 
strom č. 6: 1,44m2=1,440 [C]m2 
strom č. 7: 1,44m2=1,440 [D]m2 
strom č. 8: 1,44m2=1,440 [E]m2 
Celkem: A+B+C+D+E=8,640 [F]m2</t>
  </si>
  <si>
    <t>Položka zahrnuje.  
- dodání a rozprostření mulčovací kůry nebo štěpky v předepsané tloušťce nebo mulčovací textilie bez ohledu na sklon terénu, stabilizaci mulče proti erozi, přísady proti vznícení mulče  
- naložení a odvoz odpadu  
Položka nezahrnuje:  
- x</t>
  </si>
  <si>
    <t>KŮRA MULČOVACÍ - JEMNÁ ROZLOŽENÁ PROSÁTÁ BORKA, VRSTVA V TL. 50 MM</t>
  </si>
  <si>
    <t>stromy č. 1, 2: 14,0m2=14,000 [A]m2</t>
  </si>
  <si>
    <t>18463</t>
  </si>
  <si>
    <t>PROTIKOŘENOVÁ BARIÉRA</t>
  </si>
  <si>
    <t>NETKANÁ POLYPROPYLENOVÁ TEXTILIE, ŠÍŘE ROLE 1,0 M</t>
  </si>
  <si>
    <t>u vybraných stromů dle příslušné přílohy: 24,7m=24,700 [A]m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</si>
  <si>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</si>
  <si>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18472</t>
  </si>
  <si>
    <t>OŠETŘENÍ DŘEVIN SOLITERNÍCH</t>
  </si>
  <si>
    <t>PO DOBU 5 LET PROVÁDĚNÁ CERTIFIKOVANÝM ARBORISTOU, SPECIFIKACE DLE TEXT. ČÁSTI SO 801.1</t>
  </si>
  <si>
    <t>stromy č. 1, 2: 2ks=2,000 [A]ks 
stromy č. 3, 4: 2ks=2,000 [B]ks 
strom č. 5: 1ks=1,000 [C]ks 
strom č. 6: 1ks=1,000 [D]ks 
strom č. 7: 1ks=1,000 [E]ks 
strom č. 8: 1ks=1,000 [F]ks 
Celkem: A+B+C+D+E+F=8,000 [G]ks</t>
  </si>
  <si>
    <t>Položka zahrnuje:  
- odplevelení s nakypřením, vypletí, řezem, hnojením  
- odstranění poškozených částí dřevin s případným složením odpadu na hromady, naložením na dopravní prostředek, odvozem a složením  
Položka nezahrnuje:  
- x</t>
  </si>
  <si>
    <t>184722</t>
  </si>
  <si>
    <t>ZDRAVOTNÍ ŘEZ VĚTVÍ STROMŮ KMENE D DO 90CM</t>
  </si>
  <si>
    <t>VÝCHOVNÝ ŘEZ STROMŮ - 2 ROKY PO VÝSADBĚ</t>
  </si>
  <si>
    <t>Položka zahrnuje:  
- odstranění větví suchých a odumírajících  
- odstranění větví nevhodných po stránce tvaru a budoucího vývoje koruny  
- odstranění větví napadených patogenními organismy  
- odstranění větví se silně sníženou vitalitou  
- odstranění sekundárních výhonů  
Položka nezahrnuje:  
- x</t>
  </si>
  <si>
    <t>18482</t>
  </si>
  <si>
    <t>OCHRANA STROMŮ</t>
  </si>
  <si>
    <t>OCHRANNÉ OPLOCENÍ KOŘENOVÉ ZÓNY STROMU (CELKEM 36,0 M) A OCHRANA KMENE BEDNĚNÍM (1 KS) PŘI STAVEBNÍ ČINNOSTI, VČ. DEMONTÁŽE</t>
  </si>
  <si>
    <t>položka zahrnuje veškerý materiál, výrobky a polotovary, včetně mimostaveništní a vnitrostaveništní dopravy (rovněž přesuny), včetně naložení a složení, případně s uložením</t>
  </si>
  <si>
    <t>18490</t>
  </si>
  <si>
    <t>KOVOVÁ OBRUBA S BETONOVÝM ZÁKLADEM</t>
  </si>
  <si>
    <t>OBVOD STROMOVÉ MÍSY U STROMŮ VYSAZOVANÝCH DO ZPEVNĚNÝCH PLOCH, ČTVEREC O STRANĚ 1,2 X 1,2 M 
OCELOVÁ PÁSOVINA V. 200 MM, TL. 10 MM - PRVEK Č. 801_03 DLE KATALOGU PRVKŮ, BETONOVÝ ZÁKLAD PO CELÉ DÉLCE</t>
  </si>
  <si>
    <t>u vybraných stromů dle příslušné přílohy: 9,6m+4,8m+4,8m+4,8m+4,8m=28,800 [A]m</t>
  </si>
  <si>
    <t>18491</t>
  </si>
  <si>
    <t>KOVOVÁ OBRUBA NA TRNY DO PATEK</t>
  </si>
  <si>
    <t>ROZHRANÍ HUTNĚNÉ A NEHUTNĚNÉ DLAŽBY U STROMŮ SÁZENÝCH DO ZPEVNĚNÝCH PLOCH, OCELOVÁ PÁSOVINA V. 200 MM, TL. 10 MM - PRVEK Č. 801_03 DLE KATALOGU PRVKŮ, PATKA KAŽDÝ 1 BM OBRUBY</t>
  </si>
  <si>
    <t>u vybraných stromů dle příslušné přílohy: 10,1m+10,3m+6,2m+14,4m+10,0m=51,000 [A]m</t>
  </si>
  <si>
    <t>184A1</t>
  </si>
  <si>
    <t>VYSAZOVÁNÍ KEŘŮ LISTNATÝCH S BALEM VČETNĚ VÝKOPU JAMKY</t>
  </si>
  <si>
    <t>Položka zahrnuje:  
- dodávku projektem předepsaných  keřů  
- hloubení jamek (min. rozměry pro keře 30/30/30cm) s event. výměnou půdy, s hnojením anorganickým hnojivem a přídavkem organického hnojiva dle PD, zálivku,  a pod.  
- veškerý materiál, výrobky a polotovary, včetně mimostaveništní a vnitrostaveništní dopravy (rovněž přesuny), včetně naložení a složení, případně s uložením  
Položka nezahrnuje:  
- x</t>
  </si>
  <si>
    <t>184B19</t>
  </si>
  <si>
    <t>VYSAZOVÁNÍ STROMŮ LISTNATÝCH S BALEM OBVOD KMENE DO 35CM, PODCHOZÍ VÝŠ MIN 2,4M</t>
  </si>
  <si>
    <t>VÝSADBA STROMŮ LISTNATÝCH S BALEM OBVOD KMENE DO 35 CM, VČ. ÚKONŮ DLE TZ, VČ. OCHRANNÉHO NÁTĚRU KMENE, DRUHY STROMŮ VIZ TZ - POČET KUSŮ 8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</si>
  <si>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</si>
  <si>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</si>
  <si>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</si>
  <si>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zalávání stromů, 100 l/ks,  13 x za vegetační období 
8ks*0,1m3*13=10,400 [A]m3</t>
  </si>
  <si>
    <t>Položka zahrnuje  
- veškerý materiál, výrobky a polotovary, včetně mimostaveništní a vnitrostaveništní dopravy (rovněž přesuny), včetně naložení a složení, případně s uložením  
Položka nezahrnuje:  
- x</t>
  </si>
  <si>
    <t>18601</t>
  </si>
  <si>
    <t>SONDA NA PROVZDUŠNĚNÍ A ZÁLIVKU</t>
  </si>
  <si>
    <t>VČ. PERFOROVANÉ DRENÁŽNÍ TRUBKY, CELKOVÁ DÉLKA 36,0 M 
VIZ PRVEK 801_01 V KATALOGU PRVKŮ D.1.10.12</t>
  </si>
  <si>
    <t>2ks+2ks+1ks+1ks+1ks+1ks=8,000 [A]ks</t>
  </si>
  <si>
    <t>18602</t>
  </si>
  <si>
    <t>OCELOVÉ KRYTY PROVZDUŠNĚNÍ</t>
  </si>
  <si>
    <t>VIZ PRVEK 801_02 V KATALOGU PRVKŮ D.1.10.12</t>
  </si>
  <si>
    <t>KAMENNÁ DLAŽBA MOZAIKA TL. 60 MM, ŘEZANÁ, ŠEDÁ, DLE VYHLÁŠKY 398/2009 SB., ULOŽENÁ NA STRUKTURÁLNÍ SUBSTRÁT</t>
  </si>
  <si>
    <t>provedení nehutněné dlažby mezi vnějším a vnitřním rámem z kovové obruby 
stromy č. 3, 4: 13,0m2=13,000 [A]m2 
strom č. 5: 6,0m2=6,000 [B]m2 
strom č. 6: 4,7m2=4,700 [C]m2 
strom č. 7: 13,0m2=13,000 [D]m2 
strom č. 8: 6,2m2=6,200 [E]m2 
Celkem: A+B+C+D+E=42,900 [F]m2</t>
  </si>
  <si>
    <t>SO 801.2</t>
  </si>
  <si>
    <t>Závlahový systém</t>
  </si>
  <si>
    <t>014101</t>
  </si>
  <si>
    <t>zemina z výkopu</t>
  </si>
  <si>
    <t>Vybourané PVC potrubí</t>
  </si>
  <si>
    <t>26,79*0,0034=0,091 [A]</t>
  </si>
  <si>
    <t>HM</t>
  </si>
  <si>
    <t>(42,37+25,77)/100=0,681 [A]</t>
  </si>
  <si>
    <t>Dokumentace skutečného provedení stavby</t>
  </si>
  <si>
    <t>Podzemní, případná dešťová voda nateklá do výkopu</t>
  </si>
  <si>
    <t>Čištění kanalizační přípojky před provedním kamerové prohlídky včetně poplatku za skládku u případných nečistot</t>
  </si>
  <si>
    <t>42,37+25,77=68,140 [A]</t>
  </si>
  <si>
    <t>0,9*1,3*(42,37+25,77)-(0,9*0,3*8,65 zeleň)-(0,9*0,3*(9,98+8,0+4,33+14,76+7,99) chodník)-(0,9*0,45*(3,11+1,8+0,35) vozovka)-(0,9*0,37*(0,55+0,3) parkovací stání)-(0,9*0,62*8,32 bus zastávka) potrubí =58,166 [A] 
0,9*0,9*0,67*4 prohloubení pro sedimentační šachty+0,9*0,9*0,37*6 prohloubení pro regulační šachty+0,9*0,9*0,17*2 prohloubení pro revizní šachty=4,244 [B] 
0,9*1,3*1,56-(0,9*0,3*1,56 zeleň)+0,9*2,48*13,17-(0,9*0,3*6,23 chodník+0,9*0,45*4,69 vozovka+0,9*0,37*2,25 parkovací stání)+0,9*2,68*12,06-(0,9*0,3*7,43 chodník+0,9*0,45*4,63 vozovka) výkop pro odstranění stávajícího potrubí=51,676 [C] 
Celkem: A+B+C=114,086 [D]</t>
  </si>
  <si>
    <t>0,9*1,3*(42,37+25,77)-(0,9*0,3*8,65 zeleň)-(0,9*0,3*(9,98+8,0+4,33+14,76+7,99) chodník)-(0,9*0,45*(3,11+1,8+0,35) vozovka)-(0,9*0,37*(0,55+0,3) parkovací stání)-(0,9*0,62*8,32 bus zastávka) potrubí =58,166 [A] 
0,9*0,9*0,67*4 prohloubení pro sedimentační šachty+0,9*0,9*0,37*6 prohloubení pro regulační šachty+0,9*0,9*0,17*2 prohloubení pro revizní šachty=4,244 [B] 
0,9*1,3*1,56-(0,9*0,3*1,56 zeleň)+0,9*2,48*13,17-(0,9*0,3*6,23 chodník+0,9*0,45*4,69 vozovka+0,9*0,37*2,25 parkovací stání)+0,9*2,68*12,06-(0,9*0,3*7,43 chodník+0,9*0,45*4,63 vozovka) výkop pro odstranění stávajícího potrubí=51,676 [C] 
odpočet  
2,319+4,785 podsyp+28,259+8,349 obsyp+2,274 šachty=45,986 [D] 
Celkem: A+B+C-D=68,100 [E]</t>
  </si>
  <si>
    <t>Obsyp hladkého KG potrubí a šachet - písek, zrno max. 22 mm</t>
  </si>
  <si>
    <t>0,9*0,46*(2,85+14,41+7,3+2,68+10,31+4,82) potrubí+(0,9*0,9*1,57-3,14*0,2125*0,2125*1,57)*4 sedimentační šachty+(0,9*0,9*1,27-3,14*0,2125*0,2125*1,27)*6 regulační šachty +(0,9*0,9*1,07-3,14*0,2125*0,2125*1,07)*2 revizní šachty=28,259 [A]</t>
  </si>
  <si>
    <t>Obsyp drenážního potrubí - štěrk fr. 16-32 mm</t>
  </si>
  <si>
    <t>0,9*0,36*(5,8+7,0+2,5+2,0+5,0+3,47)=8,349 [A]</t>
  </si>
  <si>
    <t>45152</t>
  </si>
  <si>
    <t>PODKLADNÍ A VÝPLŇOVÉ VRSTVY Z KAMENIVA DRCENÉHO</t>
  </si>
  <si>
    <t>Podsyp drenážního potrubí - štěrk fr. 16-32 mm</t>
  </si>
  <si>
    <t>0,9*0,1*(5,8+7,0+2,5+2,0+5,0+3,47)=2,319 [A]</t>
  </si>
  <si>
    <t>Podsyp hladkého KG potrubí a šachet - písek, zrno max. 22 mm</t>
  </si>
  <si>
    <t>0,9*0,1*(2,85+14,41+7,3+2,68+10,31+4,82) potrubí+(0,9*0,9*0,1)*(4+6+2) šachty=4,785 [A]</t>
  </si>
  <si>
    <t>PVC hladké KG, D160 SN8 + 13 ks koleno 45° + 1 ks koleno 30°</t>
  </si>
  <si>
    <t>2,85+14,41+7,3+2,68+10,31+4,82=42,370 [A]</t>
  </si>
  <si>
    <t>87533</t>
  </si>
  <si>
    <t>POTRUBÍ DREN Z TRUB PLAST DN DO 150MM</t>
  </si>
  <si>
    <t>Drenážní systém Q-DRAIN, d160 SN12, perforace 360° šířky 3 mm + 12 ks koleno 45°</t>
  </si>
  <si>
    <t>5,8+7,0+2,5+2,0+5,0+3,47=25,770 [A]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</si>
  <si>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x</t>
  </si>
  <si>
    <t>894846</t>
  </si>
  <si>
    <t>ŠACHTY KANALIZAČNÍ PLASTOVÉ D 400MM</t>
  </si>
  <si>
    <t>Sedimentační šachta 
- Litinový poklop D400 pro teleskop DN425 
- Teleskopická roura DN425 s těsněním, dl. 375 mm 
- Šachtová korugovaná roura bez hrdla DN425 dl. 2000 mm (seříznutá na požadovanou délku dle přesné hloubky uložení) 
- 2 ks spojka In-Situ d160 včetně pryžové těsnící manžety 
- Dno silniční vpusti do šachtové roury DN425 včetně těsnění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</si>
  <si>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  
Položka nezahrnuje:  
- x</t>
  </si>
  <si>
    <t>Regulační šachta 
- Litinový poklop D400 pro teleskop DN425 
- Teleskopická roura DN425 s těsněním, dl. 375 mm 
- Šachtová korugovaná roura bez hrdla DN425 dl. 2000 mm (seříznutá na požadovanou délku dle přesné hloubky uložení) 
- 2 ks spojka IN-Situ d160 včetně pryžové těsnící manžety 
- 1ks spojky IN-Situ d110 včetně pryžové těsnící manžety 
- Systém regulace odtoku CEVK d110, průtok 0,5l/s, s integrovanou proplachovací hadicí d1/2" 
- Dno silniční vpusti do šachtové roury DN425 včetně těsnění 
- sek PVC potrubí d160 SN8, PVC koleno 45° d160 SN8, sek PVC potrubí d110 SN8, PVC redukce d110/160 SN8, PVC odbočka 45° d160/160 SN8</t>
  </si>
  <si>
    <t>Revizní šachta (bez sedimentačního prostoru) 
- Litinový poklop D400 pro teleskop DN425 
- Teleskopická roura DN425 s těsněním, dl. 375 mm 
- Šachtová korugovaná roura bez hrdla DN425 dl. 2000 mm (seříznutá na požadovanou délku dle přesné hloubky uložení) 
- 2 ks spojka In-Situ d160 včetně pryžové těsnící manžety 
- Dno silniční vpusti do šachtové roury DN425 včetně těsnění</t>
  </si>
  <si>
    <t>Úprava uličních vpustí osazených v rámci objektu SO 101 a SO 102 pro zaustění závlahy a regulace.</t>
  </si>
  <si>
    <t>Napojení na stávající potrubí či do uličních vpustí</t>
  </si>
  <si>
    <t>2+1+2+1+2+2=10,000 [A]</t>
  </si>
  <si>
    <t>Zaslepení stávajících odboček na kanalizační stoce</t>
  </si>
  <si>
    <t>969233</t>
  </si>
  <si>
    <t>VYBOURÁNÍ POTRUBÍ DN DO 150MM KANALIZAČ</t>
  </si>
  <si>
    <t>1,56+0+0+0+13,17+12,06=26,790 [A]</t>
  </si>
  <si>
    <t>SO 901</t>
  </si>
  <si>
    <t>Dopravně inženýrské opatření</t>
  </si>
  <si>
    <t>03720</t>
  </si>
  <si>
    <t>POMOC PRÁCE ZAJIŠŤ NEBO ZŘÍZ REGULACI A OCHRANU DOPRAVY</t>
  </si>
  <si>
    <t>CENA ZAHRNUJE DOSYP ŠTĚRKODRTI PRO ZAJIŠTĚNÍ DOSTUPNOSTI PARKOVIŠTĚ ČEZ, LÁVKY PRO PĚŠÍ, NÁJEM DZ A SVĚTELNÝCH SIGNÁLŮ, AJ.</t>
  </si>
  <si>
    <t>Položka zahrnuje:  
- objednatelem povolené náklady na požadovaná zařízení zhotovitele  
Položka nezahrnuje:  
- x</t>
  </si>
  <si>
    <t>etapa II.</t>
  </si>
  <si>
    <t>ul. Prokopa Holého - ul. Ruská</t>
  </si>
  <si>
    <t>z pol. č. 11313 - předpoklad 90%: 20,6m3*0,9*2,2t/m3=40,788 [A]t 
z pol. č. 11317: 23,6m3*2,5t/m3=59,000 [B]t 
z pol. č. 11332: 129,45m3*2,2t/m3=284,790 [C]t 
z pol. č. 11334: 297,35m3*2,2t/m3=654,170 [D]t 
z pol. č. 11352: 58,0m*0,15m*0,3m*2,4t/m3=6,264 [E]t 
z pol. č. 11353.a: 0,25m*0,3m*57,9m*2,4t/m3=10,422 [F]t 
z pol. č. 11372 - předpoklad 90%: 129,96m2*0,9*2,2t/m3=257,321 [G]t 
Celkem: A+B+C+D+E+F+G=1 312,755 [H]t</t>
  </si>
  <si>
    <t>z pol. č. 11313 - předpoklad 10%: 20,6m3*0,1*2,2t/m3=4,532 [A]t 
z pol. č. 11372 - předpoklad 10%: 129,96m3*0,1*2,2t/m3=28,591 [B]t 
Celkem: A+B=33,123 [C]t</t>
  </si>
  <si>
    <t>VČ. NALOŽENÍ A ODVOZU A ULOŽENÍ DO RECYKLAČNÍHO STŘEDISKA (PŘEDPOKLAD 90%), POPLATEK ZA SKLÁDKU UVEDEN V POLOŽCE 014102.a, 
VČ. NALOŽENÍ A ODVOZU A ULOŽENÍ NA SKLÁDKU NEBEZPEČNÉHO ODPADU (PŘEDPOKLAD 10%), POPLATEK ZA SKLÁDKU UVEDEN V POLOŽCE 014132</t>
  </si>
  <si>
    <t>digitálně odměřeno ze situace 
bourání chodníku - asfaltový kryt: 412,0m2*0,05m=20,600 [A]m3</t>
  </si>
  <si>
    <t>VČ. NALOŽENÍ A ODVOZU A ULOŽENÍ DO RECYKLAČNÍHO STŘEDISKA, POPLATEK ZA SKLÁDKU UVEDEN V POLOŽCE 014102</t>
  </si>
  <si>
    <t>digitálně odměřeno ze situace 
bourání chodníku - dlážděný kryt: 295,0m2*0,08m=23,600 [A]m3</t>
  </si>
  <si>
    <t>digitálně odměřeno ze situace 
bourání nestmelených podkladních vrstev (ul. Teplická): 406,0m2*0,15m=60,900 [A]m3 
bourání nestmelených podkladních vrstev (ul. Teplická): 457,0m2*0,15m=68,550 [B]m3 
Celkem: A+B=129,450 [C]m3</t>
  </si>
  <si>
    <t>digitálně odměřeno ze situace 
bourání stmelených podkladních vrstev (ul. Teplická): 406,0m2*0,15m=60,900 [A]m3 
bourání stmelených podkladních vrstev (ul. Teplická): 457,0m2*0,15m=68,550 [B]m3 
bourání stmelených podkladních vrstev - asfaltový kryt: 412,0m2*0,25m=103,000 [C]m3 
bourání stmelených podkladních vrstev - dlážděný kryt: 295,0m2*0,22m=64,900 [D]m3 
Celkem: A+B+C+D=297,350 [E]m3</t>
  </si>
  <si>
    <t>11352</t>
  </si>
  <si>
    <t>ODSTRANĚNÍ CHODNÍKOVÝCH A SILNIČNÍCH OBRUBNÍKŮ BETONOVÝCH</t>
  </si>
  <si>
    <t>digitálně odměřeno ze situace 
58,0m=58,000 [A]m</t>
  </si>
  <si>
    <t>digitálně odměřeno ze situace 
předpoklad 30%: 193,0m*0,3=57,900 [A]m</t>
  </si>
  <si>
    <t>digitálně odměřeno ze situace 
předpoklad 70%: 193,0m*0,7=135,100 [A]m</t>
  </si>
  <si>
    <t>digitálně odměřeno ze situace 
frézování vozovky (ul. Teplická) - v tl. 140 mm: 406,0m2*0,14m=56,840 [A]m3 
frézování vozovky (ul. Teplická) - v tl. 160 mm: 457,0m2*0,16m=73,120 [B]m3 
Celkem: A+B=129,960 [C]m3</t>
  </si>
  <si>
    <t>digitálně odměřeno ze situace 
řezání asfaltového krytu na začátku stavby (ul. Teplická): 10,0m=10,000 [A]m</t>
  </si>
  <si>
    <t>SO 102.1</t>
  </si>
  <si>
    <t>Komunikace ul. Teplická II., od ul. P. Holého k muzeu</t>
  </si>
  <si>
    <t>z pol. č. 17120.a - předpoklad 80%: 177,675m3*0,8*2,0t/m3=284,280 [A]t 
z pol. č. 96687: 4ks*0,5t/ks=2,000 [B]t 
Celkem: A+B=286,280 [C]t</t>
  </si>
  <si>
    <t>z pol. č. 17120.b - předpoklad 80%: 515,0m3*0,8*2,0t/m3=824,000 [A]t</t>
  </si>
  <si>
    <t>z pol. č. 17120.a - předpoklad 20%: 177,675m3*0,2*2,0t/m3=71,070 [A]t</t>
  </si>
  <si>
    <t>z pol. č. 17120.b - předpoklad 20%: 515,0m3*0,2*2,0t/m3=206,000 [A]t</t>
  </si>
  <si>
    <t>STATICKÉ ZATĚŽOVACÍ ZKOUŠKY PRO OVĚŘENÍ ÚNOSNOSTI ZEMNÍ PLÁNĚ A PODKLADNÍCH VRSTEV VOZOVKY DLE TP 170, TP 146, ČSN 73 6126 
1 x vozovky (zemní pláň, spodní a horní podkladní vrstva) = 1x3 = 3 ks 
2 x chodník (zemní pláň, spodní podkladní vrstva) = 2x2 = 4 ks 
CELKEM: 7 ks</t>
  </si>
  <si>
    <t>digitálně odměřeno ze situace 
kolem uličních vpustí: 5ks*2,0m=10,000 [A]m 
kolem povrchových znaků v komunikaci: 5ks*1,5m=7,500 [B]m 
kamenná obruba podél vozovky: 182,0m=182,000 [C]m 
Celkem: A+B+C=199,500 [D]m</t>
  </si>
  <si>
    <t>výkopové práce na výškovou úroveň projektované zemní pláně 
hodnota odečtena z výkazu hmot (příloha TZ) 
123,0m3=123,000 [A]m3</t>
  </si>
  <si>
    <t>výkopové práce pro výměnu aktivní zóny 
hodnota odečtena z výkazu hmot (příloha TZ) 
515,0m3=515,000 [A]m3</t>
  </si>
  <si>
    <t>pro pol. č. 18230: 0,9m3=0,900 [A]m3</t>
  </si>
  <si>
    <t>půměrná hloubka uličních vpustí - 2.50 m 
výkop v rámci konstrukce vozovky - 0.5 m 
výkop v rámci výměny AZ - 0.5 m 
plocha výkopu (1.5 x 1.5m) - 2.25 m 
počet navržených uličních vpustí - 5 ks 
výpočet: 5ks*(2,25m2*1,5m)=16,875 [A]m3</t>
  </si>
  <si>
    <t>pro přípojky uličních vpustí: 0,6m*0,3m*35,0m=6,300 [A]m3 
pro přípojky lapačů střešních splavenin: 0,6m*0,5m*105,0m=31,500 [B]m3 
Celkem: A+B=37,800 [C]m3</t>
  </si>
  <si>
    <t>z pol. č. 12373.a: 123,0m3=123,000 [A]m3 
z pol. č. 13173: 16,875m3=16,875 [B]m3 
z pol. č. 13273: 37,8m3=37,800 [C]m3 
Celkem: A+B+C=177,675 [D]m3</t>
  </si>
  <si>
    <t>z pol. č. 12373.b: 515,0m3=515,000 [A]m3</t>
  </si>
  <si>
    <t>uliční vpusti - zásyp 
výpočet: výkop - šachta UV - lože 
16,875m3-5ks*(3,14*0,275m*0,275m*1,5m)-5ks*(1,5m*1,5m*0,1m)=13,969 [A]m3 
přípojky uličních vpustí - zásyp 
výpočet: výkop - potrubí - lože 
6,3m3-35,0m*(3,14*0,075m*0,075m*0,3m)-2,1m3=4,015 [B]m3 
přípojky lapačů střešních splavenin - zásyp 
výpočet: výkop - potrubí - lože 
31,5m3-105,0m*(3,14*0,075m*0,075m*0,5m)-6,3m3=24,273 [C]m3 
Celkem: A+B+C=42,257 [D]m3</t>
  </si>
  <si>
    <t>digitálně odměřeno ze situace 
konstrukce vozovky 
ul. Teplická: 628,0m2*1,25koef. rozš.=785,000 [A]m2 
konstrukce vozovky - obslužné komunikace 
30,0m2*1,25koef. rozš.=37,500 [B]m2 
konstrukce sjezdu: 71,0m2=71,000 [C]m2 
konstrukce parkovacího stání: 301,0m2*1,15koef. rozš.=346,150 [D]m2 
konstrukce chodníku: 499,0m2=499,000 [E]m2 
konstrukce chodníku/nástupiště - hladká dlažba: 29,0m2=29,000 [F]m2 
konstrukce chodníku/nástupiště - dlažba s reliéfním povrchem: 40,0m2=40,000 [G]m2 
Celkem: A+B+C+D+E+F+G=1 807,650 [H]m2</t>
  </si>
  <si>
    <t>digitálně odměřeno ze situace 
6,0m2*0,15m=0,900 [A]m3</t>
  </si>
  <si>
    <t>digitálně odměřeno ze situace 
6,0m2=6,000 [A]m2</t>
  </si>
  <si>
    <t>podélná drenáž - geotextílie: 3,2m*180,0m*1,3přesahy=748,800 [A]m2</t>
  </si>
  <si>
    <t>digitálně odměřeno ze situace 
180,0m=180,000 [A]m</t>
  </si>
  <si>
    <t>aktivní zóna - násyp 
hodnota odečtena z výkazu hmot (příloha TZ) 
487,0m3=487,000 [A]m3</t>
  </si>
  <si>
    <t>aktivní zóna: 487,0m3/0,5m*1,3přesahy=1 266,200 [A]m2</t>
  </si>
  <si>
    <t>přípojka UV - lože: 0,6m*0,1m*35,0m=2,100 [A]m3 
přípojky lapačů střešních splavenin - lože: 0,6m*0,1m*105,0m=6,300 [B]m3 
Celkem: A+B=8,400 [C]m3</t>
  </si>
  <si>
    <t>digitálně odměřeno ze situace 
konstrukce vozovky 
ul. Teplická: 628,0m2*1,15koef. rozš.=722,200 [A]m2 
konstrukce vozovky - obslužné komunikace 
30,0m2*1,15koef. rozš.=34,500 [B]m2 
Celkem: A+B=756,700 [C]m2</t>
  </si>
  <si>
    <t>digitálně odměřeno ze situace 
konstrukce sjezdu: 71,0m2=71,000 [A]m2 
konstrukce chodníku: 499,0m2=499,000 [B]m2 
konstrukce chodníku/nástupiště - hladká dlažba: 29,0m2=29,000 [C]m2 
konstrukce chodníku/nástupiště - dlažba s reliéfním povrchem: 40,0m2=40,000 [D]m2 
Celkem: A+B+C+D=639,000 [E]m2</t>
  </si>
  <si>
    <t>digitálně odměřeno ze situace 
konstrukce vozovky 
ul. Teplická: 628,0m2*1,25koef. rozš.=785,000 [A]m2 
konstrukce vozovky - obslužné komunikace 
30,0m2*1,25koef. rozš.=37,500 [B]m2 
Celkem: A+B=822,500 [C]m2</t>
  </si>
  <si>
    <t>digitálně odměřeno ze situace 
konstrukce parkovacího stání: 301,0m2*1,15koef. rozš.=346,150 [A]m2</t>
  </si>
  <si>
    <t>digitálně odměřeno ze situace 
konstrukce vozovky - ul. Teplická: 628,0m2*1,15koef. rozš.=722,200 [A]m2 
konstrukce vozovky - obslužné komunikace: 30,0m2*1,15koerf. rozš.=34,500 [B]m2 
Celkem: A+B=756,700 [C]m2</t>
  </si>
  <si>
    <t>digitálně odměřeno ze situace 
konstrukce vozovky - obslužné komunikace: 30,0m2=30,000 [A]m2</t>
  </si>
  <si>
    <t>digitálně odměřeno ze situace 
konstrukce vozovky - ul. Teplická: 628,0m2*2=1 256,000 [A]m2</t>
  </si>
  <si>
    <t>digitálně odměřeno ze situace 
konstrukce vozovky 
ul. Teplická: 628,0m2=628,000 [A]m2</t>
  </si>
  <si>
    <t>digitálně odměřeno ze situace 
konstrukce sjezdu: 71,0m2=71,000 [A]m2</t>
  </si>
  <si>
    <t>digitálně odměřeno ze situace 
konstrukce parkovacího stání: 301,0m2=301,000 [A]m2</t>
  </si>
  <si>
    <t>digitálně odměřeno ze situace 
konstrukce chodníku: 499,0m2=499,000 [A]m2</t>
  </si>
  <si>
    <t>digitálně odměřeno ze situace 
konstrukce chodníku/nástupiště - dlažba s reliéfním povrchem: 40,0m2=40,000 [A]m2</t>
  </si>
  <si>
    <t>digitálně odměřeno ze situace 
konstrukce chodníku/nástupiště - hladká dlažba: 29,0m2=29,000 [A]m2</t>
  </si>
  <si>
    <t>digitálně odměřeno ze situace 
napojení na stávající stav: 71,0m=71,000 [A]m 
kolem uličních vpustí: 5ks*2,0m=10,000 [B]m 
kolem povrchových znaků v komunikaci: 5ks*1,5m=7,500 [C]m 
kamenná obruba podél vozovky: 182,0m=182,000 [D]m 
Celkem: A+B+C+D=270,500 [E]m</t>
  </si>
  <si>
    <t>185,0m*1,0m=185,000 [A]m2</t>
  </si>
  <si>
    <t>přípojka UV: 35,0m=35,000 [A]m 
přípojky lapačů střešních splavenin: 105,0m=105,000 [B]m 
Celkem: A+B=140,000 [C]m</t>
  </si>
  <si>
    <t>rezervní chráničky uloženy kolmo přes komunikaci pro budoucí využítí  
přes vozovku: 8,0m*1ks=8,000 [A]m 
přes vozovku a parkovací (bus) záliv: 10,5m*1ks=10,500 [B]m 
přes vozovku a 2 x parkovací záliv: 12,5m*1ks=12,500 [C]m 
Celkem: A+B+C=31,000 [D]m</t>
  </si>
  <si>
    <t>5ks=5,000 [A]ks</t>
  </si>
  <si>
    <t>výšková úprava povrchových znaků: 20ks=20,000 [A]ks</t>
  </si>
  <si>
    <t>9111A1</t>
  </si>
  <si>
    <t>ZÁBRADLÍ SILNIČNÍ S VODOR MADLY - DODÁVKA A MONTÁŽ</t>
  </si>
  <si>
    <t>DOPRAVNĚ BEZPEČNOSTNÍ ZÁBRADLÍ, VÝŠKY 1,1 M KOTVENO DO BET. PATEK Z BETONU C30/37nXF3.  
POŽADAVKY NA ZÁBRADLÍ DLE SO 701 MĚSTSKÝ MOBILIÁŘ. 
DVOUMADLOVÉ ZÁBRADLÍ, VÝŠKA 1,1 M</t>
  </si>
  <si>
    <t>9,5m=9,500 [A]m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</si>
  <si>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  
Položka nezahrnuje:  
- x</t>
  </si>
  <si>
    <t>před DDM: 11,0m=11,000 [A]m</t>
  </si>
  <si>
    <t>zahrazovací sloupky: 17ks=17,000 [A]ks</t>
  </si>
  <si>
    <t>digitálně odměřeno ze situace 
192,0m=192,000 [A]m</t>
  </si>
  <si>
    <t>digitálně odměřeno ze situace 
200,0m=200,000 [A]m</t>
  </si>
  <si>
    <t>digitálně odměřeno ze situace 
odvodňovací žlab s mříží: 6,0m+5,0m+6,0m+7,0m=24,000 [A]m</t>
  </si>
  <si>
    <t>966842</t>
  </si>
  <si>
    <t>ODSTRANĚNÍ OPLOCENÍ Z DRÁT PLETIVA</t>
  </si>
  <si>
    <t>VČ. PŘESUNU KONTEJNERŮ A VČ. ODVOZU OPLOCENÍ NA MÍSTO URČENÉ INVESTOREM</t>
  </si>
  <si>
    <t>demontáž oplocení kontejnerů na tříděný odpad.  
délka oplocení - 20 m 
plotový panel výšky cca 1.5 m 
20,0m=20,000 [A]m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</si>
  <si>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</si>
  <si>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odstranění stávajících lapačů střešních splavenin: 12ks=12,000 [A]ks</t>
  </si>
  <si>
    <t>IP 12 + E13: 2ks=2,000 [A]ks            
P2 + E2b: 2ks=2,000 [B]ks                 
IP12: 1ks=1,000 [C]ks                                             
P6: 1ks=1,000 [D]ks                                                 
IP6: 1ks=1,000 [E]ks                                                  
IP 12 + E13: 2ks=2,000 [F]ks 
Celkem: A+B+C+D+E+F=9,000 [G]ks</t>
  </si>
  <si>
    <t>IP 11e + E13: 2ks=2,000 [A]ks         
IP 12 + E13 + E13: 3ks=3,000 [B]ks   
B29 + B21: 2ks=2,000 [C]ks              
IP 12 + E13: 2ks=2,000 [D]ks    
Celkem: A+B+C+D=9,000 [E]ks</t>
  </si>
  <si>
    <t>sloupky pro DZ 
IP 12 + E13: 1ks=1,000 [A]ks            
P2 + E2b: 1ks=1,000 [B]ks                 
IP12: 1ks=1,000 [C]ks                                             
P6: 0ks=0,000 [D]ks                                                 
IP6: 0ks=0,000 [E]ks                                                  
IP 12 + E13: 1ks=1,000 [F]ks 
Celkem: A+B+C+D+E+F=4,000 [G]ks</t>
  </si>
  <si>
    <t>IP 11e + E13: 1ks=1,000 [A]ks         
IP 12 + E13 + E13: 1ks=1,000 [B]ks   
B29 + B21: 1ks=1,000 [C]ks              
IP 12 + E13: 1ks=1,000 [D]ks    
Celkem: A+B+C+D=4,000 [E]ks</t>
  </si>
  <si>
    <t>V1a (0,125): 86,0m*0,125m=10,750 [A]m2 
V7a (0,50): 1*(14*1,6m*0,5m)=11,200 [B]m2 
V10a (0,125): 38,0m*0,125m=4,750 [C]2 
V12a (0,125): 53,0m*0,125m=6,625 [D]m2 
Vodící pás přechodu: 4,0m2=4,000 [E]m2 
Celkem: A+B+C+D+E=37,325 [F]m2</t>
  </si>
  <si>
    <t>V10f: 1ks=1,000 [A]ks</t>
  </si>
  <si>
    <t>etapa III.</t>
  </si>
  <si>
    <t>ul. Ruská - ul. Zbrojnická</t>
  </si>
  <si>
    <t>z pol. č. 11313 - předpoklad 90%: 44,25m3*0,9*2,2t/m3=87,615 [A]t 
z pol. č. 11317: 88,0m3*2,5t/m3=220,000 [B]t 
z pol. č. 11332: 785,4m3*2,2t/m3=1 727,880 [C]t 
z pol. č. 11334: 777,8m3*2,2t/m3=1 711,160 [D]t 
z pol. č. 11352: 235,0m*0,15m*0,3m*2,4t/m3=25,380 [E]t 
z pol. č. 11353.a: 0,25m*0,3m*169,5m*2,4t/m3=30,510 [F]t 
z pol. č. 11372 - předpoklad 90%: 492,62m2*0,9*2,2t/m3=975,388 [G]t 
Celkem: A+B+C+D+E+F+G=4 777,933 [H]t</t>
  </si>
  <si>
    <t>z pol. č. 11313 - předpoklad 10%: 44,25m3*0,1*2,2t/m3=9,735 [A]t 
z pol. č. 11372 - předpoklad 10%: 492,62m3*0,1*2,2t/m3=108,376 [B]t 
Celkem: A+B=118,111 [C]t</t>
  </si>
  <si>
    <t>digitálně odměřeno ze situace 
bourání chodníku - asfaltový kryt: 885,0m2*0,05m=44,250 [A]m3</t>
  </si>
  <si>
    <t>digitálně odměřeno ze situace 
bourání chodníku - dlážděný kryt: 950,0m2*0,08m=76,000 [A]m3 
bourání sjezdu - kamenná dlažba: 120,0m2*0,1m=12,000 [B]m3 
Celkem: A+B=88,000 [C]m3</t>
  </si>
  <si>
    <t>digitálně odměřeno ze situace 
bourání nestmelených podkladních vrstev 
ul. Teplická + ul. Thomayerova: 2157,0m2*0,2m=431,400 [A]m3 
ul. Teplická: 1180,0m2*0,3m=354,000 [B]m3 
Celkem: A+B=785,400 [C]m3</t>
  </si>
  <si>
    <t>digitálně odměřeno ze situace 
bourání stmelených podkladních vrstev 
chodník - asfaltový kryt: 885,0m2*0,25m=221,250 [A]m3 
chodník - kamenná dlažba: 120,0m2*0,2m=24,000 [B]m3 
chodník - dlážděný kryt: 950,0m2*0,22m=209,000 [C]m3 
ul. Teplická + ul. Thomayerova: 2157,0m2*0,15m=323,550 [D]m3 
Celkem: A+B+C+D=777,800 [E]m3</t>
  </si>
  <si>
    <t>digitálně odměřeno ze situace 
235,0m=235,000 [A]m</t>
  </si>
  <si>
    <t>digitálně odměřeno ze situace 
předpoklad 30%: 565,0m*0,3=169,500 [A]m</t>
  </si>
  <si>
    <t>digitálně odměřeno ze situace 
předpoklad 70%: 565,0m*0,7=395,500 [A]m</t>
  </si>
  <si>
    <t>digitálně odměřeno ze situace 
frézování vozovky 
ul. Teplická + ul. Thomayerova: 2157,0m2*0,16m=345,120 [A]m3 
ul. Teplická: 1180,0m2*0,125m=147,500 [B]m3 
Celkem: A+B=492,620 [C]m3</t>
  </si>
  <si>
    <t>digitálně odměřeno ze situace 
110,0m2*0,15m=16,500 [A]m3</t>
  </si>
  <si>
    <t>919113</t>
  </si>
  <si>
    <t>ŘEZÁNÍ ASFALTOVÉHO KRYTU VOZOVEK TL DO 150MM</t>
  </si>
  <si>
    <t>TL. 125 MM, VČ. LIKVIDACE ODPADU, PRACOVNÍ SPÁRA SE OŠETŘÍ DLE VL2 211.07 A TP 155</t>
  </si>
  <si>
    <t>digitálně odměřeno ze situace 
řezání asfaltového krytu na začátku stavby 
ul. Zbrojnická: 5,0m=5,000 [A]m 
ul. Teplická: 45,0m=45,000 [B]m 
Celkem: A+B=50,000 [C]m</t>
  </si>
  <si>
    <t>919114</t>
  </si>
  <si>
    <t>ŘEZÁNÍ ASFALTOVÉHO KRYTU VOZOVEK TL DO 200MM</t>
  </si>
  <si>
    <t>TL. 160 MM, VČ. LIKVIDACE ODPADU, PRACOVNÍ SPÁRA SE OŠETŘÍ DLE VL2 211.07 A TP 155</t>
  </si>
  <si>
    <t>digitálně odměřeno ze situace 
řezání asfaltového krytu na začátku stavby 
ul. Thomayerova: 13,0m+18,0m=31,000 [A]m</t>
  </si>
  <si>
    <t>SO 102.2</t>
  </si>
  <si>
    <t>z pol. č. 17120.a - předpoklad 80%: 592,495m3*0,8*2,0t/m3=947,992 [A]t 
z pol. č. 96655: 10,0m*0,1t/m=1,000 [B]t 
z pol. č. 96687: 19ks*0,5t/ks=9,500 [C]t 
Celkem: A+B+C=958,492 [D]t</t>
  </si>
  <si>
    <t>z pol. č. 17120.b - předpoklad 80%: 1563,85m3*0,8*2,0t/m3=2 502,160 [A]t</t>
  </si>
  <si>
    <t>z pol. č. 17120.a - předpoklad 20%: 592,495m3*0,2*2,0t/m3=236,998 [A]t</t>
  </si>
  <si>
    <t>z pol. č. 17120.b - předpoklad 20%: 1563,85m3*0,2*2,0t/m3=625,540 [A]t</t>
  </si>
  <si>
    <t>STATICKÉ ZATĚŽOVACÍ ZKOUŠKY PRO OVĚŘENÍ ÚNOSNOSTI ZEMNÍ PLÁNĚ A PODKLADNÍCH VRSTEV VOZOVKY DLE TP 170, TP 146, ČSN 73 6126 
3 x vozovky (zemní pláň, spodní a horní podkladní vrstva) = 3x3 = 9 ks 
6 x chodník (zemní pláň, spodní podkladní vrstva) = 6x2 = 12 ks 
CELKEM: 21 ks</t>
  </si>
  <si>
    <t>digitálně odměřeno ze situace 
kolem uličních vpustí: 25ks*2,0m=50,000 [A]m 
kolem povrchových znaků v komunikaci: 23ks*1,5m=34,500 [B]m 
kamenná obruba podél vozovky: 660,0m=660,000 [C]m 
Celkem: A+B+C=744,500 [D]m</t>
  </si>
  <si>
    <t>výkopové práce na výškovou úroveň projektované zemní pláně 
hodnota odečtena z výkazu hmot (příloha TZ) 
ul. Teplická: 330,0m3=330,000 [A]m3 
ul. Thomayerova: 69,37m3=69,370 [B]m3 
ul. Zbrojnická: 14,25m3=14,250 [C]m3 
Celkem: A+B+C=413,620 [D]m3</t>
  </si>
  <si>
    <t>výkopové práce pro výměnu aktivní zóny 
hodnota odečtena z výkazu hmot (příloha TZ) 
ul. Teplická: 1180,0m3=1 180,000 [A]m3 
ul. Thomayerova: 337,35m3=337,350 [B]m3 
ul. Zbrojnická: 46,5m3=46,500 [C]m3 
Celkem: A+B+C=1 563,850 [D]m3</t>
  </si>
  <si>
    <t>pro pol. č. 18230: 7,5m3=7,500 [A]m3</t>
  </si>
  <si>
    <t>půměrná hloubka uličních vpustí - 2.50 m 
výkop v rámci konstrukce vozovky - 0.5 m 
výkop v rámci výměny AZ - 0.5 m 
plocha výkopu (1.5 x 1.5m) - 2.25 m 
počet navržených uličních vpustí - 25 ks 
výpočet: 25ks*(2,25m2*1,5m)=84,375 [A]m3</t>
  </si>
  <si>
    <t>pro přípojky lapačů střešních splavenin: 0,6m*0,5m*225,0m=67,500 [A]m3 
pro přípojky uličních vpustí: 0,6m*0,3m*150,0m=27,000 [B]m3 
Celkem: A+B=94,500 [C]m3</t>
  </si>
  <si>
    <t>z pol. č. 12373.a: 413,62m3=413,620 [A]m3 
z pol. č. 13173: 84,375m3=84,375 [B]m3 
z pol. č. 13273: 94,5m3=94,500 [C]m3 
Celkem: A+B+C=592,495 [D]m3</t>
  </si>
  <si>
    <t>z pol. č. 12373.b: 1563,85m3=1 563,850 [A]m3</t>
  </si>
  <si>
    <t>uliční vpusti - zásyp 
výpočet: výkop - šachta UV - lože 
84,375m3-25ks*(3,14*0,275m*0,275m*1,5m)-25ks*(1,5m*1,5m*0,1m)=69,845 [A]m3 
přípojky uličních vpustí - zásyp 
výpočet: výkop - potrubí - lože 
27,0m3-150,0m*(3,14*0,075m*0,075m*0,3m)-9,0m3=17,205 [B]m3 
přípojky lapačů střešních splavenin - zásyp 
výpočet: výkop - potrubí - lože 
67,5m3-225,0m*(3,14*0,075m*0,075m*0,5m)-13,5m3=52,013 [C]m3 
Celkem: A+B+C=139,063 [D]m3</t>
  </si>
  <si>
    <t>digitálně odměřeno ze situace 
konstrukce vozovky 
ul. Teplická: 1757,0m2*1,25koef. rozš.=2 196,250 [A]m2 
konstrukce vozovky - obslužné komunikace 
ul. Thomayerova: 364,0m2*1,25koef. rozš.=455,000 [B]m2 
ul. Zbrojnická: 95,0m2*1,25koef. rozš.=118,750 [C]m2 
Parkoviště ČEZ: 51,0m2*1,25koef. rozš.=63,750 [D]m2 
konstrukce sjezdu: 191,0m2=191,000 [E]m2 
konstrukce parkovacího stání: 714,0m2*1,15koef. rozš.=821,100 [F]m2 
konstrukce chodníku: 1686,0m2=1 686,000 [G]m2 
konstrukce chodníku/nástupiště - hladká dlažba: 76,0m2=76,000 [H]m2 
konstrukce chodníku/nástupiště - dlažba s reliéfním povrchem: 110,0m2=110,000 [I]m2 
Celkem: A+B+C+D+E+F+G+H+I=5 717,850 [J]m2</t>
  </si>
  <si>
    <t>digitálně odměřeno ze situace 
50,0m2*0,15m=7,500 [A]m3</t>
  </si>
  <si>
    <t>digitálně odměřeno ze situace 
50,0m2=50,000 [A]m2</t>
  </si>
  <si>
    <t>podélná drenáž - geotextílie: 3,2m*520,0m*1,3přesahy=2 163,200 [A]m2</t>
  </si>
  <si>
    <t>digitálně odměřeno ze situace 
520,0m=520,000 [A]m</t>
  </si>
  <si>
    <t>aktivní zóna - násyp 
hodnota odečtena z výkazu hmot (příloha TZ) 
ul. Teplická: 1191,0m3=1 191,000 [A]m3 
ul. Thomayerova: 339,85m3=339,850 [B]m3 
ul. Zbrojnická: 46,5m3=46,500 [C]m3 
Celkem: A+B+C=1 577,350 [D]m3</t>
  </si>
  <si>
    <t>betonový základ kamenných zídek: 0,6m*0,8m*54,0m=25,920 [A]m3</t>
  </si>
  <si>
    <t>spřahující trny základu a dříku kamenných zídek, D 16 mm, dl. 1,0 m, á 0,3 m 
1,0m*180ks*1,578kg/m/1000=0,284 [A]t</t>
  </si>
  <si>
    <t>aktivní zóna: 1577,35m3/0,5m*1,3přesahy=4 101,110 [A]m2</t>
  </si>
  <si>
    <t>kamenné zídky 
km 0.505 00: 3,25m2*1,3m=4,225 [A]m3 
km 0.529 00: 1,75m2*0,8m=1,400 [B]m3 
parkoviště ČEZ: 18,0m2*0,7m=12,600 [C]m3 
Celkem: A+B+C=18,225 [D]m3</t>
  </si>
  <si>
    <t>ŘEZANÉ KAMENNÉ KVÁDRY, VČETNĚ KONTRASTNÍHO OZNAČENÍ STUPNICE NÁSTUPNÍHO A VÝSTUPNÍHO STUPNĚ DLE VYHLÁŠKY 398/2009 Sb. 
ROZMĚR JEDNOHO STUPNĚ - 0,5 M X 0,16 M X 1,75 M = 0,14 M3 
ROZMĚR JEDNOHO STUPNĚ (PŘED DOMEM ZOO) - 0,5 M X 0,16 M X 13,5 M = 1,08 M3</t>
  </si>
  <si>
    <t>4ks*0,5m*0,16m*1,75m=0,560 [A]m3 
1ks*0,5m*0,16m*13,5m=1,080 [B]m3 
Celkem: A+B=1,640 [C]m3</t>
  </si>
  <si>
    <t>podkladní beton kamenných zídek: 0,7m*0,1m*54,0m=3,780 [A]m3</t>
  </si>
  <si>
    <t>podkladní beton schodiště: 1,2m2*1,75m+0,5m2*13,5m=8,850 [A]m3</t>
  </si>
  <si>
    <t>přípojky lapačů střešních splavenin - lože: 0,6m*0,1m*225,0m=13,500 [A]m3 
přípojka UV - lože: 0,6m*0,1m*150,0m=9,000 [B]m3 
Celkem: A+B=22,500 [C]m3</t>
  </si>
  <si>
    <t>digitálně odměřeno ze situace 
konstrukce vozovky 
ul. Teplická: 1757,0m2*1,15koef. rozš.=2 020,550 [A]m2 
konstrukce vozovky - obslužné komunikace 
ul. Thomayerova: 364,0m2*1,15koef. rozš.=418,600 [B]m2 
ul. Zbrojnická: 95,0m2*1,15koef. rozš.=109,250 [C]m2 
Parkoviště ČEZ: 51,0m2*1,15koef. rozš.=58,650 [D]m2 
Celkem: A+B+C+D=2 607,050 [E]m2</t>
  </si>
  <si>
    <t>digitálně odměřeno ze situace 
konstrukce sjezdu: 191,0m2=191,000 [A]m2 
konstrukce chodníku: 1686,0m2=1 686,000 [B]m2 
konstrukce chodníku/nástupiště - hladká dlažba: 76,0m2=76,000 [C]m2 
konstrukce chodníku/nástupiště - dlažba s reliéfním povrchem: 110,0m2=110,000 [D]m2 
Celkem: A+B+C+D=2 063,000 [E]m2</t>
  </si>
  <si>
    <t>digitálně odměřeno ze situace 
konstrukce vozovky 
ul. Teplická: 1757,0m2*1,25koef. rozš.=2 196,250 [A]m2 
konstrukce vozovky - obslužné komunikace 
ul. Thomayerova: 364,0m2*1,25koef. rozš.=455,000 [B]m2 
ul. Zbrojnická: 95,0m2*1,25koef. rozš.=118,750 [C]m2 
Parkoviště ČEZ: 51,0m2*1,25koef. rozš.=63,750 [D]m2 
Celkem: A+B+C+D=2 833,750 [E]m2</t>
  </si>
  <si>
    <t>digitálně odměřeno ze situace 
konstrukce parkovacího stání: 714,0m2*1,15koef. rozš.=821,100 [A]m2</t>
  </si>
  <si>
    <t>digitálně odměřeno ze situace 
konstrukce vozovky - ul. Teplická: 1757,0m2*1,15koef. rozš.=2 020,550 [A]m2 
konstrukce vozovky - obslužné komunikace 
ul. Thomayerova: 364,0m2*1,15koef. rozš.=418,600 [B]m2 
ul. Zbrojnická: 95,0m2*1,15koef. rozš.=109,250 [C]m2 
Parkoviště ČEZ: 51,0m2*1,15koef. rozš.=58,650 [D]m2 
Celkem: A+B+C+D=2 607,050 [E]m2</t>
  </si>
  <si>
    <t>digitálně odměřeno ze situace 
konstrukce vozovky - obslužné komunikace 
ul. Thomayerova: 364,0m2=364,000 [A]m2 
ul. Zbrojnická: 95,0m2=95,000 [B]m2 
Parkoviště ČEZ: 51,0m2=51,000 [C]m2 
Celkem: A+B+C=510,000 [D]m2</t>
  </si>
  <si>
    <t>digitálně odměřeno ze situace 
konstrukce vozovky - ul. Teplická: 1757,0m2*2=3 514,000 [A]m2</t>
  </si>
  <si>
    <t>digitálně odměřeno ze situace 
konstrukce vozovky 
ul. Teplická: 1757,0m2=1 757,000 [A]m2</t>
  </si>
  <si>
    <t>digitálně odměřeno ze situace 
konstrukce sjezdu: 191,0m2=191,000 [A]m2</t>
  </si>
  <si>
    <t>digitálně odměřeno ze situace 
konstrukce parkovacího stání: 714,0m2=714,000 [A]m2</t>
  </si>
  <si>
    <t>digitálně odměřeno ze situace 
konstrukce chodníku: 1686,0m2=1 686,000 [A]m2</t>
  </si>
  <si>
    <t>digitálně odměřeno ze situace 
konstrukce chodníku/nástupiště - dlažba s reliéfním povrchem: 110,0m2=110,000 [A]m2</t>
  </si>
  <si>
    <t>digitálně odměřeno ze situace 
konstrukce chodníku/nástupiště - hladká dlažba: 76,0m2=76,000 [A]m2</t>
  </si>
  <si>
    <t>587202</t>
  </si>
  <si>
    <t>PŘEDLÁŽDĚNÍ KRYTU Z DROBNÝCH KOSTEK</t>
  </si>
  <si>
    <t>DEMONTÁŽ A ZPĚTNÁ MONTÁŽ KOSTEK V CHODNÍKU UL. THOMAYEROVA, 
PIETNÍ KÁMEN V RÁMCI PROJEKTU "STOLPERSEINE - ULOŽENÍ PIETNÍHO KAMENE DO CHODNÍKU" 
ODVOZ NA MÍSTO URČENÉ INVESTOREM PO DOBU STAVBY, V RÁMCI DOKONČOVACÍCH PRACÍ BUDE VRÁCENO</t>
  </si>
  <si>
    <t>Položka zahrnuje:  
- pod pojmem *předláždění* se rozumí rozebrání stávající dlažby a pokládka dlažby ze stávajícího dlažebního materiálu (bez dodávky nového)  
- nezbytnou manipulaci s tímto materiálem (nakládání, doprava, složení, očištění)  
- dodání a rozprostření materiálu pro lože a jeho tloušťku předepsanou dokumentací a pro předepsanou výplň spar  
Položka nezahrnuje:  
- doplnění plochy s použitím nového materiálu (vykazuje se v položce č.582)</t>
  </si>
  <si>
    <t>digitálně odměřeno ze situace 
napojení na stávající stav: 80,0m=80,000 [A]m 
kamenná obruba podél vozovky: 660,0m=660,000 [B]m 
kolem uličních vpustí: 25ks*2,0m=50,000 [C]m 
kolem povrchových znaků v komunikaci: 23ks*1,5m=34,500 [D]m 
Celkem: A+B+C+D=824,500 [E]m</t>
  </si>
  <si>
    <t>500,0m*1,0m=500,000 [A]m2</t>
  </si>
  <si>
    <t>přípojka UV: 150,0m=150,000 [A]m 
přípojky lapačů střešních splavenin: 225,0m=225,000 [B]m 
Celkem: A+B=375,000 [C]m</t>
  </si>
  <si>
    <t>rezervní chráničky uloženy kolmo přes komunikaci pro budoucí využítí  
přes vozovku: 8,0m*3ks=24,000 [A]m 
přes vozovku a parkovací (bus) záliv: 10,5m*2ks=21,000 [B]m 
přes vozovku a 2 x parkovací záliv: 12,5m*8ks=100,000 [C]m 
Celkem: A+B+C=145,000 [D]m</t>
  </si>
  <si>
    <t>25ks=25,000 [A]ks</t>
  </si>
  <si>
    <t>výšková úprava povrchových znaků: 30ks=30,000 [A]ks</t>
  </si>
  <si>
    <t>3,0m=3,000 [A]m</t>
  </si>
  <si>
    <t>zahrazovací sloupky: 16ks=16,000 [A]ks</t>
  </si>
  <si>
    <t>916A4</t>
  </si>
  <si>
    <t>PARKOVACÍ ZARÁŽKY</t>
  </si>
  <si>
    <t>parkovací zarážka u ČEZ: 32ks=32,000 [A]ks</t>
  </si>
  <si>
    <t>Položka zahrnuje:  
- veškerý materiál, výrobky a polotovary  
- včetně mimostaveništní a vnitrostaveništní dopravy (rovněž přesuny)  
- včetně naložení a složení, případně s uložením  
Položka nezahrnuje:  
- x</t>
  </si>
  <si>
    <t>digitálně odměřeno ze situace 
463,0m=463,000 [A]m</t>
  </si>
  <si>
    <t>digitálně odměřeno ze situace 
725,0m=725,000 [A]m</t>
  </si>
  <si>
    <t>digitálně odměřeno ze situace 
napojení na stávající stav: 80,0m=80,000 [A]m</t>
  </si>
  <si>
    <t>digitálně odměřeno ze situace 
odvodňovací žlab s mříží: 8,0m+5,0m+11,0m=24,000 [A]m</t>
  </si>
  <si>
    <t>bourání odvodňovacího žlabu s mříží: 10,0m=10,000 [A]m</t>
  </si>
  <si>
    <t>odstranění stávajících lapačů střešních splavenin: 26ks=26,000 [A]ks</t>
  </si>
  <si>
    <t>B28: 1ks=1,000 [A]ks 
B28: 1ks=1,000 [B]ks 
B28: 1ks=1,000 [C]ks 
B28: 1ks=1,000 [D]ks 
IP12: 1ks=1,000 [E]ks 
IP11a: 1ks=1,000 [F]ks 
IP11a: 1ks=1,000 [G]ks 
P6: 1ks=1,000 [H]ks 
Celkem: A+B+C+D+E+F+G+H=8,000 [I]ks</t>
  </si>
  <si>
    <t>IP6: 1ks=1,000 [A]ks 
IP6: 1ks=1,000 [B]ks 
IP6: 1ks=1,000 [C]ks 
P2: 1ks=1,000 [D]ks 
P2: 1ks=1,000 [E]ks 
P4: 1ks=1,000 [F]ks 
P4: 1ks=1,000 [G]ks 
IP12+E1: 2ks=2,000 [H]ks 
IJ1+E7b: 2ks=2,000 [I]ks 
P4+C2c: 2ks=2,000 [J]ks 
IZ8b: 1ks=1,000 [K]ks 
IZ8a: 1ks=1,000 [L]ks 
B11+E13: 2ks=2,000 [M]ks 
IP11b: 1ks=1,000 [N]ks 
IP6+E13: 2ks=2,000 [O]ks 
B28+E8b: 2ks=2,000 [P]ks 
B28+E8b: 2ks=2,000 [Q]ks 
IP11e+E13: 2ks=2,000 [R]ks 
IP11e+E13: 2ks=2,000 [S]ks 
Celkem: A+B+C+D+E+F+G+H+I+J+K+L+M+N+O+P+Q+R+S=28,000 [T]ks</t>
  </si>
  <si>
    <t>sloupky pro DZ 
B28: 1ks=1,000 [A]ks 
B28: 1ks=1,000 [B]ks 
B28: 0ks=0,000 [C]ks 
B28: 1ks=1,000 [D]ks 
IP12: 1ks=1,000 [E]ks 
IP11a: 1ks=1,000 [F]ks 
IP11a: 1ks=1,000 [G]ks 
P6: 1ks=1,000 [H]ks 
Celkem: A+B+C+D+E+F+G+H=7,000 [I]ks</t>
  </si>
  <si>
    <t>sloupky pro DZ 
IP6: 0ks=0,000 [A]ks 
IP6: 1ks=1,000 [B]ks 
IP6: 0ks=0,000 [C]ks 
P2: 1ks=1,000 [D]ks 
P2: 1ks=1,000 [E]ks 
P4: 1ks=1,000 [F]ks 
P4: 1ks=1,000 [G]ks 
IP12+E1: 0ks=0,000 [H]ks 
IJ1+E7b: 1ks=1,000 [I]ks 
P4+C2c: 0ks=0,000 [J]ks 
IZ8b: 0ks=0,000 [K]ks 
IZ8a: 1ks=1,000 [L]ks 
B11+E13: 1ks=1,000 [M]ks 
IP11b: 1ks=1,000 [N]ks 
IP6+E13: 1ks=1,000 [O]ks 
B28+E8b: 1ks=1,000 [P]ks 
B28+E8b: 1ks=1,000 [Q]ks 
IP11e+E13: 1ks=1,000 [R]ks 
IP11e+E13: 0ks=0,000 [S]ks 
Celkem: A+B+C+D+E+F+G+H+I+J+K+L+M+N+O+P+Q+R+S=13,000 [T]ks</t>
  </si>
  <si>
    <t>V1a (0,125): 151,0m*0,125m=18,875 [A]m2 
V2b (1,5/1,5/0,250): 28,0m*0,5*0,25m=3,500 [B]m2 
V2b (3,0/1,5/0,125): 79,0m*2/3*0,125m=6,583 [C]m2 
V7a (0,50): 1*(14*1,6m*0,5m)=11,200 [D]m2 
V10a (0,125): 87,0m*0,125m=10,875 [E]m2 
V10b (0,125): 4,88m*0,125m=0,610 [F]m2 
V12a (0,125): 42,0m*0,125m=5,250 [G]m2 
Vodící pás přechodu: 9,0m2=9,000 [H]m2 
Celkem: A+B+C+D+E+F+G+H=65,893 [I]m2</t>
  </si>
  <si>
    <t>V10f: 2ks=2,000 [A]ks</t>
  </si>
  <si>
    <t>SO 301</t>
  </si>
  <si>
    <t>Výtokové stojany - pítko č. 3</t>
  </si>
  <si>
    <t>Vodovodní přípojka 
12,84 výkop rýhy + 1,00*2,00*1,90 rozšíření pro vodoměrnou šachtu - 0,90*0,45*1,33 konstrukce vozovky - 0,90*0,37*2,38 konstukce parkovacího stání - 0,90*0,30*5,14 
konstrukce chodníku =13,921 [A] 
Kanalizační přípojka 
24,97 výkop rýhy - 0,90*0,45*5,81 konstrukce vozovky - 0,90*0,37*2,38 konstukce parkovacího stání - 0,90*0,30*2,29 konstrukce chodníku =21,206 [B] 
Odvoz zeminy z výkopu 
10,597 =10,597 [C] 
Celkem: A+B-C=24,530 [D]</t>
  </si>
  <si>
    <t>Vodovodní přípojka 
0,662 podsyp + 2,117 obsyp + 1,50*1,30*1,90 šachta =6,484 [A] 
Kanalizační přípojka 
1,387 podsyp + 2,726 obsyp =4,113 [B] 
Celkem: A+B=10,597 [C]</t>
  </si>
  <si>
    <t>24,53+10,597=35,127 [A]</t>
  </si>
  <si>
    <t>0,90*0,32*(8,85-1,50 šachta) =2,117 [A]</t>
  </si>
  <si>
    <t>0,9*0,289*10,48 =2,726 [A]</t>
  </si>
  <si>
    <t>0,9*0,147*10,48 =1,387 [A]</t>
  </si>
  <si>
    <t>0,90*0,10*(8,85-1,50 šachta) =0,662 [A]</t>
  </si>
  <si>
    <t>8,85 -1,5 (šachta) vodovodní potrubí bílá barva + 10,48 kanalizační potrubí hnědá barva =17,830 [A]</t>
  </si>
  <si>
    <t>Přeložka vedení UPC km 0,470-0,724</t>
  </si>
  <si>
    <t>z pol. č. 17120: 10,64m3*1,8t/m3=19,152 [A]t</t>
  </si>
  <si>
    <t>jámy začátků a konců přeložek: 8*(1,5m*1,5m*1,0m)=18,000 [A]m3</t>
  </si>
  <si>
    <t>chodník: 0,3m*0,35m*304,0m=31,920 [A]m3</t>
  </si>
  <si>
    <t>chodník: 0,2m*0,35m*152,0m=10,640 [A]m3</t>
  </si>
  <si>
    <t>zemina na trvalou skládku 
132736: 10,64m3=10,640 [A]m3 
zemina na deponii 
pro pol. č. 17411: 49,92m3=49,920 [B]m3 
Celkem: A+B=60,560 [C]m3</t>
  </si>
  <si>
    <t>dle pol. č. 13173: 18,0m3=18,000 [A]m3 
dle pol. č. 13273: 31,92m3=31,920 [B]m3 
Celkem: A+B=49,920 [C]m3</t>
  </si>
  <si>
    <t>pískové lože 
chodník: 0,2m*0,35m*152,0m=10,640 [A]m3</t>
  </si>
  <si>
    <t>ohyby trasy: 6ks=6,000 [A]ks</t>
  </si>
  <si>
    <t>KOAX vedení – stranové přeložení: 400,0m=400,000 [A]m</t>
  </si>
  <si>
    <t>75I813</t>
  </si>
  <si>
    <t>KABEL OPTICKÝ SINGLEMODE DO 72 VLÁKEN</t>
  </si>
  <si>
    <t>KMVLÁKNO</t>
  </si>
  <si>
    <t>OK 72vl. : 1283,0m=1 283,000 [A]m 
OK 72vl. : 550,0m=550,000 [B]m 
Celkem: A+B=1 833,000 [C]m</t>
  </si>
  <si>
    <t>1. Položka obsahuje:  
 – dodávku specifikované kabelizace včetně potřebného drobného montážního materiálu  
 – dodávku souvisejícího příslušenství pro specifickou kabelizaci  
 – náklady na dopravu a skladování  
 – práce spojené s montáží specifikované kabelizace specifikovaným způsobem  
 – veškeré potřebné mechanizmy, včetně obsluhy, náklady na mzdy a přibližné (průměrné) náklady na pořízení potřebných materiálů včetně všech ostatních vedlejších nákladů  
2. Položka neobsahuje:  
 X  
3. Způsob měření:  
 – Dodávka a montáž specifikované kabelizace se měří v délce udané v kmvláknech.</t>
  </si>
  <si>
    <t>stávající vedení 48vl. 300m – vyfouknutí a zafouknutí</t>
  </si>
  <si>
    <t>HDPE 40/32: 20,0m=20,000 [A]m</t>
  </si>
  <si>
    <t>75IH63</t>
  </si>
  <si>
    <t>UKONČENÍ KABELU OPTICKÉHO DO 72 VLÁKEN</t>
  </si>
  <si>
    <t>ukončení v rozvaděči: 3ks=3,000 [A]ks</t>
  </si>
  <si>
    <t>1. Položka obsahuje:  
 – kompletní ukončení specifikované kabelizace  specifikovaným způsobem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 –  Udává se počet kusů kompletní konstrukce nebo práce.</t>
  </si>
  <si>
    <t>75II71</t>
  </si>
  <si>
    <t>SPOJKA OPTICKÁ DO 72 VLÁKEN - DODÁVKA</t>
  </si>
  <si>
    <t>2x OK 72vl.</t>
  </si>
  <si>
    <t>75II7X</t>
  </si>
  <si>
    <t>SPOJKA OPTICKÁ - MONTÁŽ</t>
  </si>
  <si>
    <t>OK 1x 48vl. : 48vl.=48,000 [A]vl. 
OK 2x 72vl. : 2*72vl.=144,000 [B]vl. 
Celkem: A+B=192,000 [C]vl.</t>
  </si>
  <si>
    <t>SO 403</t>
  </si>
  <si>
    <t>Přeložka vedení TPS</t>
  </si>
  <si>
    <t>Veřejné osvětlení km 0,470-0,724</t>
  </si>
  <si>
    <t>z pol. č. 17120: 83,124m3*1,8t/m3=149,623 [A]t</t>
  </si>
  <si>
    <t>z pol. č. 966156: 15,74m3*2,4t/m3=37,776 [A]t</t>
  </si>
  <si>
    <t>12x0,8m3 (jáma pro stožárový základ 2,18m3 - stožárový základ 1,38m3): 12*(1,1m*1,1m*1,8m)=26,136 [A]m3 
5x0,53m3 (jáma pro stožárový základ 1,3m3 - stožárový základ 0,43m3): 5*(0,8m*0,8m*1,3m)=4,160 [B]m3 
4x0,56m3 (jáma pro stožárový základ 1,3m3 - stožárový základ 0,74m3): 4*(0,9m*0,9m*1,6m)=5,184 [C]m3 
Celkem: A+B+C=35,480 [D]m3 
odpočet pol. č. 131736: -21,624m3=-21,624 [E]m3 
Celkem: D+E=13,856 [F]m3</t>
  </si>
  <si>
    <t>12x stožárový základ á 1,38m3: 12*(0,9m*0,9m*1,7m)=16,524 [A]m3 
5x stožárový základ á 0,43m3: 5*(0,6m*0,6m*1,2m)=2,160 [B]m3 
4x stožárový základ á 0,74m3: 4*(0,7m*0,7m*1,5m)=2,940 [C]m3 
Celkem: A+B+C=21,624 [D]m3</t>
  </si>
  <si>
    <t>chodník: 0,3m*0,35m*690,0m=72,450 [A]m3 
zeleň: 0,6m*0,5m*20,0m=6,000 [B]m3 
komunikace: 0,9m*0,5m*48,0m=21,600 [C]m3 
Celkem: A+B+C=100,050 [D]m3</t>
  </si>
  <si>
    <t>chodník: 0,2m*0,35m*690,0m=48,300 [A]m3 
zeleň: 0,6m*0,5m*20,0m=6,000 [B]m3 
komunikace: 0,3m*0,5m*48,0m=7,200 [C]m3 
Celkem: A+B+C=61,500 [D]m3</t>
  </si>
  <si>
    <t>zemina na trvalou skládku 
131736: 21,624m3=21,624 [A]m3 
132736: 61,5m3=61,500 [B]m3 
Celkem: A+B=83,124 [C]m3 
zemina na deponii 
pro pol. č. 17411: 113,91m3=113,910 [D]m3 
Celkem: C+D=197,034 [E]m3</t>
  </si>
  <si>
    <t>dle pol. č. 13173: 13,86m3=13,860 [A]m3 
dle pol. č. 13273: 100,05m3=100,050 [B]m3 
Celkem: A+B=113,910 [C]m3</t>
  </si>
  <si>
    <t>12x stožárový základ á 1,34m3 (0,9*0,9*1,65) (A): 12*(0,9*0,9*1,65)=16,038 [A]m3 
5x stožárový základ á 0,41m3 (0,6*0,6*1,15) (B): 5*(0,6*0,6*1,15)=2,070 [B]m3 
4x stožárový základ á 0,71m3 (0,7*0,7*1,45) (P): 4*(0,7*0,7*1,45)=2,842 [C]m3 
Celkem: A+B+C=20,950 [D]m3</t>
  </si>
  <si>
    <t>12 x stožárový základ á 0,04m3 (0,6*0,6*0,05) (A): (0,9*0,9*0,05)*12=0,486 [A]m3 
5 x stožárový základ á 0,02m3 (0,6*0,6*0,05) (B): (0,6*0,6*0,05)*5=0,090 [B]m3 
4 x stožárový základ á 0,02m3 (0,7*0,7*0,05) (P): (0,7*0,7*0,05)*4=0,098 [C]m3 
Celkem: A+B+C=0,674 [D]m3</t>
  </si>
  <si>
    <t>pískové lože 
chodník: 0,2m*0,35m*710,0m=49,700 [A]m3</t>
  </si>
  <si>
    <t>základová konstrukce (pouzdro), připojovací svorkovnici, kabelové vedení ke svítidlům CYKY 5x1,5, uzavírací nátěr, ozn. B 
Stožár kuželový, ocelový, galvanizovaný délky 6 m, barva DB703, termoplastová ochrana</t>
  </si>
  <si>
    <t>základová konstrukce (pouzdro), připojovací svorkovnici, kabelové vedení ke svítidlům CYKY 5x1,5, uzavírací nátěr, ozn. A 
Stožár kuželový, ocelový, galvanizovaný délky 9 m, barva DB703, termoplastová ochrana</t>
  </si>
  <si>
    <t>základová konstrukce (pouzdro), připojovací svorkovnici, kabelové vedení ke svítidlům CYKY 5x1,5, uzavírací nátěr, ozn. P 
Stožár kuželový, ocelový, galvanizovaný délky 6 m, barva DB703, termoplastová ochrana</t>
  </si>
  <si>
    <t>zdroj a veškeré příslušenství ozn.B 
( IP 65, 53W, 5700lm, 3000K, Astro DIM, CLO output, optika O4, barva DB703, 100 000 h L80B10, Tempered glass, IK08 + adapter v barvě DB703 pro stožár 6 m)</t>
  </si>
  <si>
    <t>zdroj a veškeré příslušenství ozn.A 
( IP 65, 80W, 3000K ,9232lm, Astro DIM, CLO output, optika O7, barva DB703 100 000 h L80B10, Tempered glass, IK08 + konzole DB703 pro stožár 9 m)</t>
  </si>
  <si>
    <t>Zapuštěný rozváděč RVO94, RVO73</t>
  </si>
  <si>
    <t>pojistková skříň do výklenku – R77/24, R77/25</t>
  </si>
  <si>
    <t>stávající silniční sloupy: 10ks=10,000 [A]ks</t>
  </si>
  <si>
    <t>stávající svítidla uliční - výložník: 10ks=10,000 [A]ks</t>
  </si>
  <si>
    <t>stávající svítidla uliční: 10ks=10,000 [A]ks</t>
  </si>
  <si>
    <t>0,3m*0,5m*48,0m=7,200 [A]m3</t>
  </si>
  <si>
    <t>10 x stávající základ osvětlovacích bodů: 10ks*1,574m3=15,740 [A]m3</t>
  </si>
  <si>
    <t>Datové rozvody ul. Teplická km 0,470-0,724</t>
  </si>
  <si>
    <t>z pol. č. 17120: 62,03m3*1,8t/m3=111,654 [A]t</t>
  </si>
  <si>
    <t>4x0,5m3 (jáma - kabelová komora 1,04m3 – kabelová komora 0,54m3) 
(5*(1,3m*1,0m*0,8m))-(5*(1,1m*0,8m*0,61m))=2,516 [A]m3</t>
  </si>
  <si>
    <t>4x kabelová komora á 0,54m3: 5*(1,1m*0,8m*0,61m)=2,684 [A]m3</t>
  </si>
  <si>
    <t>chodník: 0,3m*0,35m*650,0m=68,250 [A]m3 
zeleň: 0,6m*0,5m*20,0m=6,000 [B]m3 
komunikace: 0,9m*0,5m*48,0m=21,600 [C]m3 
Celkem: A+B+C=95,850 [D]m3</t>
  </si>
  <si>
    <t>chodník: 0,2m*0,35m*650,0m=45,500 [A]m3 
zeleň: 0,6m*0,5m*20,0m=6,000 [B]m3 
komunikace: 0,3m*0,5m*48,0m=7,200 [C]m3 
Celkem: A+B+C=58,700 [D]m3</t>
  </si>
  <si>
    <t>zemina na trvalou skládku 
131736: 2,68m3=2,680 [A]m3 
132736: 58,7m3=58,700 [B]m3 
z pol. č. 272314: 0,65m3=0,650 [C]m3 
Celkem: A+B+C=62,030 [D]m3 
zemina na deponii 
pro pol. č. 17411: 98,37m3=98,370 [E]m3 
Celkem:D+E=160,400 [F]m3</t>
  </si>
  <si>
    <t>dle pol. č. 13173: 2,52m3=2,520 [A]m3 
dle pol. č. 13273: 95,85m3=95,850 [B]m3 
Celkem: A+B=98,370 [C]m3</t>
  </si>
  <si>
    <t>5*(1,3m*1,0m*0,1m)=0,650 [A]m3</t>
  </si>
  <si>
    <t>pískové lože 
chodník: 0,2m*0,35m*670,0m=46,900 [A]m3</t>
  </si>
  <si>
    <t>HDPE 12 modrá: 363,0m=363,000 [A]m</t>
  </si>
  <si>
    <t>HDPE 40/32 modrá: 822,0m=822,000 [A]m 
HDPE 40/32 modrá / 1bílý pruh: 822,0m=822,000 [B]m 
Celkem: A+B=1 644,000 [C]m</t>
  </si>
  <si>
    <t>0,5m*0,3m*48,0m=7,200 [A]m3</t>
  </si>
  <si>
    <t>LAVIČKA S OPĚRADLEM</t>
  </si>
  <si>
    <t>z pol. č. 17120.a: 177,92m3*2,0t/m3=355,840 [A]t</t>
  </si>
  <si>
    <t>strom č. 9: 20,64m3=20,640 [A]m3 
strom č. 10: 36,96m3=36,960 [B]m3 
strom č. 11: 17,52m3=17,520 [C]m3 
stromy č. 12-16: 73,7m3=73,700 [D]m3 
strom č. 17: 22,8m3=22,800 [E]m3 
Celkem: A+B+C+D+E=171,620 [F]m3</t>
  </si>
  <si>
    <t>HLOUBENÍ JAM PRO VLASTNÍ VÝSADBU STROMU, ŠÍŘKA JÁMY 1,5 ŠÍŘKY BALU STROMU - CA 1,2 M, HLOUBKA ODPOVÍDÁ HLOUBCE BALU STROMU - CA 0,6 M, VČ. ODVOZU DO RECYKLAČNÍHO STŘEDISKA, POPLATEK ZA SKLÁDKU UVEDEN V POLOŽCE 014102.a</t>
  </si>
  <si>
    <t>strom č. 9: 0,7m3=0,700 [A]m3 
strom č. 10: 0,7m3=0,700 [B]m3 
strom č. 11: 0,7m3=0,700 [C]m3 
stromy č. 12-16: 0,7m3*5=3,500 [D]m3 
strom č. 17: 0,7m3=0,700 [E]m3 
Celkem: A+B+C+D+E=6,300 [F]m3</t>
  </si>
  <si>
    <t>z pol. č. 13173.a: 171,62m3=171,620 [A]m3 
z pol. č. 13173.b: 6,3m3=6,300 [B]m3 
Celkem: A+B=177,920 [C]m3</t>
  </si>
  <si>
    <t>strom č. 9: 16,64m3=16,640 [A]m3 
strom č. 10: 29,02m3=29,020 [B]m3 
strom č. 11: 14,68m3=14,680 [C]m3 
stromy č. 12-16: 53,02m3=53,020 [D]m3 
strom č. 17: 18,28m3=18,280 [E]m3 
Celkem: A+B+C+D+E=131,640 [F]m3</t>
  </si>
  <si>
    <t>strom č. 9: 0,3m3=0,300 [A]m3 
strom č. 10: 0,3m3=0,300 [B]m3 
strom č. 11: 0,3m3=0,300 [C]m3 
stromy č. 12-16: 11,0m3=11,000 [D]m3 
strom č. 17: 0,3m3=0,300 [E]m3 
Celkem: A+B+C+D+E=12,200 [F]m3</t>
  </si>
  <si>
    <t>stromy č. 9: 1,44m2=1,440 [A]m2 
strom č. 10: 1,44m2=1,440 [B]m2 
strom č. 11: 1,44m2=1,440 [C]m2 
strom č. 17: 0,09m2=0,090 [D]m2 
Celkem: A+B+C+D=4,410 [E]m2</t>
  </si>
  <si>
    <t>stromy č. 12-16: 40,0m2=40,000 [A]m2</t>
  </si>
  <si>
    <t>u vybraných stromů dle příslušné přílohy: 10,5m=10,500 [A]m</t>
  </si>
  <si>
    <t>18471</t>
  </si>
  <si>
    <t>OŠETŘENÍ DŘEVIN VE SKUPINÁCH</t>
  </si>
  <si>
    <t>ŘEZ ŽIVÉHO PLOTU, VČ. LIKVIDACE ODPADU</t>
  </si>
  <si>
    <t>Položka zahrnuje:  
- odplevelení s nakypřením, vypletí, ošetření řezem, hnojením  
- odstranění poškozených částí dřevin s případným složením odpadu na hromady, naložením na dopravní prostředek, odvozem a složením  
Položka nezahrnuje:  
- x</t>
  </si>
  <si>
    <t>stromy č. 9: 1ks=1,000 [A]ks 
stromy č. 10: 1ks=1,000 [B]ks 
strom č. 11: 1ks=1,000 [C]ks 
strom č. 12-16: 5ks=5,000 [D]ks 
strom č. 17: 1ks=1,000 [E]ks 
Celkem: A+B+C+D+E=9,000 [F]ks</t>
  </si>
  <si>
    <t>OCHRANNÉ OPLOCENÍ KOŘENOVÉ ZÓNY STROMU (CELKEM 114,0 M) A OCHRANA KMENE BEDNĚNÍM (1 KS) PŘI STAVEBNÍ ČINNOSTI, VČ. DEMONTÁŽE</t>
  </si>
  <si>
    <t>u vybraných stromů dle příslušné přílohy: 4,8m+4,8m+4,8m+4,8m=19,200 [A]m</t>
  </si>
  <si>
    <t>u vybraných stromů dle příslušné přílohy: 8,0m+8,5m+11,2m+9,7m=37,400 [A]m</t>
  </si>
  <si>
    <t>78ks+64ks=142,000 [A]ks</t>
  </si>
  <si>
    <t>VÝSADBA STROMŮ LISTNATÝCH S BALEM OBVOD KMENE DO 35 CM, VČ. ÚKONŮ DLE TZ, VČ. OCHRANNÉHO NÁTĚRU KMENE, DRUHY STROMŮ VIZ TZ - POČET KUSŮ 9</t>
  </si>
  <si>
    <t>zalávání stromů, 100 l/ks,  13 x za vegetační období 
9ks*0,1m3*13=11,700 [A]m3</t>
  </si>
  <si>
    <t>VČ. PERFOROVANÉ DRENÁŽNÍ TRUBKY, CELKOVÁ DÉLKA 40,5 M 
VIZ PRVEK 801_01 V KATALOGU PRVKŮ D.1.10.12</t>
  </si>
  <si>
    <t>1ks+1ks+1ks+5ks+1ks=9,000 [A]ks</t>
  </si>
  <si>
    <t>provedení nehutněné dlažby mezi vnějším a vnitřním rámem z kovové obruby 
stromy č. 9: 6,2m2=6,200 [A]m2 
strom č. 10: 7,3m2=7,300 [B]m2 
strom č. 11: 7,7m2=7,700 [C]m2 
strom č. 17: 5,1m2=5,100 [D]m2 
Celkem: A+B+C+D=26,300 [E]m2</t>
  </si>
  <si>
    <t>13,09*0,0034=0,045 [A]</t>
  </si>
  <si>
    <t>((35,67-0,5)+48,57)/100=0,837 [A]</t>
  </si>
  <si>
    <t>(35,67-0,5)+48,57=83,740 [A]</t>
  </si>
  <si>
    <t>0,9*1,3*((35,67-0,5)+48,57)-(0,9*0,3*25,6 zeleň)-(0,9*0,3*(9,72+11,5+3,75+17,96+12,47) chodník)-(0,9*0,45*(0,39+0,4) vozovka)-(0,9*0,37*1,95 parkovací stání)=75,137 [A] 
0,9*0,9*0,67*4 prohloubení pro sedimentační šachty+0,9*0,9*0,37*8 prohloubení pro regulační šachty+0,9*0,9*0,17*2 prohloubení pro revizní šachty=4,844 [B] 
0,9*1,3*2,91-(0,9*0,3*2,91 chodník)+0,9*1,3*1,46-(0,9*0,3*1,46 chodník)+0,9*2,53*8,72-(0,9*0,3*2,45 chodník+0,9*0,45*4,02 vozovka+0,9*0,37*2,25 parkovací stání) výkop pro odstranění stávajícího potrubí=20,750 [C] 
Celkem: A+B+C=100,731 [D]</t>
  </si>
  <si>
    <t>0,9*1,3*((35,67-0,5)+48,57)-(0,9*0,3*25,6 zeleň)-(0,9*0,3*(9,72+11,5+3,75+17,96+12,47) chodník)-(0,9*0,45*(0,39+0,4) vozovka)-(0,9*0,37*1,95 parkovací stání)=75,137 [A] 
0,9*0,9*0,67*4 prohloubení pro sedimentační šachty+0,9*0,9*0,37*8 prohloubení pro regulační šachty+0,9*0,9*0,17*2 prohloubení pro revizní šachty=4,844 [B] 
0,9*1,3*2,91-(0,9*0,3*2,91 chodník)+0,9*1,3*1,46-(0,9*0,3*1,46 chodník)+0,9*2,53*8,72-(0,9*0,3*2,45 chodník+0,9*0,45*4,02 vozovka+0,9*0,37*2,25 parkovací stání) výkop pro odstranění stávajícího potrubí=20,750 [C] 
Celkem: A+B+C=100,731 [D] 
odpočet 
4,371+4,299 podsyp+26,976+15,737 obsyp+2,634 šachty=54,017 [E] 
Celkem: D-E=46,714 [F]</t>
  </si>
  <si>
    <t>0,9*0,46*(7,67+7,0+0,0+12,63+7,87) potrubí+(0,9*0,9*1,57-3,14*0,2125*0,2125*1,57)*4 sedimentační šachty+(0,9*0,9*1,27-3,14*0,2125*0,2125*1,27)*8 regulační šachty +(0,9*0,9*1,07-3,14*0,2125*0,2125*1,07)*2 revizní šachty=26,976 [A]</t>
  </si>
  <si>
    <t>0,9*0,36*(4,0+4,5+3,75+31,32+5,0)=15,737 [A]</t>
  </si>
  <si>
    <t>0,9*0,1*(4,0+4,5+3,75+31,32+5,0)=4,371 [A]</t>
  </si>
  <si>
    <t>0,9*0,1*(7,67+7,0+0,0+12,63+7,87) potrubí+(0,9*0,9*0,1)*(4+8+2) šachty=4,299 [A]</t>
  </si>
  <si>
    <t>7,67+7,0+0,0+12,63+(7,87+0,5 výšková etáž)=35,670 [A]</t>
  </si>
  <si>
    <t>4,0+4,5+3,75+31,32+5,0=48,570 [A]</t>
  </si>
  <si>
    <t>1+2+2+2+1=8,000 [A]</t>
  </si>
  <si>
    <t>0+2,91+1,46+8,72+0=13,090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</si>
</sst>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SUM(C10:C42)</f>
      </c>
      <c r="D6" s="1"/>
      <c r="E6" s="1"/>
    </row>
    <row r="7" spans="1:5" ht="12.75" customHeight="1">
      <c r="A7" s="1"/>
      <c r="B7" s="4" t="s">
        <v>4</v>
      </c>
      <c r="C7" s="7">
        <f>SUM(E10:E42)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19" t="s">
        <v>27</v>
      </c>
      <c r="B10" s="19" t="s">
        <v>28</v>
      </c>
      <c r="C10" s="20">
        <f>'etapa I._SO 000'!I3</f>
      </c>
      <c r="D10" s="20">
        <f>'etapa I._SO 000'!O2</f>
      </c>
      <c r="E10" s="20">
        <f>C10+D10</f>
      </c>
    </row>
    <row r="11" spans="1:5" ht="12.75" customHeight="1">
      <c r="A11" s="19" t="s">
        <v>95</v>
      </c>
      <c r="B11" s="19" t="s">
        <v>96</v>
      </c>
      <c r="C11" s="20">
        <f>'etapa I._SO 001'!I3</f>
      </c>
      <c r="D11" s="20">
        <f>'etapa I._SO 001'!O2</f>
      </c>
      <c r="E11" s="20">
        <f>C11+D11</f>
      </c>
    </row>
    <row r="12" spans="1:5" ht="12.75" customHeight="1">
      <c r="A12" s="19" t="s">
        <v>158</v>
      </c>
      <c r="B12" s="19" t="s">
        <v>159</v>
      </c>
      <c r="C12" s="20">
        <f>'etapa I._SO 101'!I3</f>
      </c>
      <c r="D12" s="20">
        <f>'etapa I._SO 101'!O2</f>
      </c>
      <c r="E12" s="20">
        <f>C12+D12</f>
      </c>
    </row>
    <row r="13" spans="1:5" ht="12.75" customHeight="1">
      <c r="A13" s="19" t="s">
        <v>550</v>
      </c>
      <c r="B13" s="19" t="s">
        <v>551</v>
      </c>
      <c r="C13" s="20">
        <f>'etapa I._SO 191'!I3</f>
      </c>
      <c r="D13" s="20">
        <f>'etapa I._SO 191'!O2</f>
      </c>
      <c r="E13" s="20">
        <f>C13+D13</f>
      </c>
    </row>
    <row r="14" spans="1:5" ht="12.75" customHeight="1">
      <c r="A14" s="19" t="s">
        <v>581</v>
      </c>
      <c r="B14" s="19" t="s">
        <v>582</v>
      </c>
      <c r="C14" s="20">
        <f>'etapa I._SO 301.1'!I3</f>
      </c>
      <c r="D14" s="20">
        <f>'etapa I._SO 301.1'!O2</f>
      </c>
      <c r="E14" s="20">
        <f>C14+D14</f>
      </c>
    </row>
    <row r="15" spans="1:5" ht="12.75" customHeight="1">
      <c r="A15" s="19" t="s">
        <v>668</v>
      </c>
      <c r="B15" s="19" t="s">
        <v>669</v>
      </c>
      <c r="C15" s="20">
        <f>'etapa I._SO 301.2'!I3</f>
      </c>
      <c r="D15" s="20">
        <f>'etapa I._SO 301.2'!O2</f>
      </c>
      <c r="E15" s="20">
        <f>C15+D15</f>
      </c>
    </row>
    <row r="16" spans="1:5" ht="12.75" customHeight="1">
      <c r="A16" s="19" t="s">
        <v>680</v>
      </c>
      <c r="B16" s="19" t="s">
        <v>681</v>
      </c>
      <c r="C16" s="20">
        <f>'etapa I._SO 401'!I3</f>
      </c>
      <c r="D16" s="20">
        <f>'etapa I._SO 401'!O2</f>
      </c>
      <c r="E16" s="20">
        <f>C16+D16</f>
      </c>
    </row>
    <row r="17" spans="1:5" ht="12.75" customHeight="1">
      <c r="A17" s="19" t="s">
        <v>686</v>
      </c>
      <c r="B17" s="19" t="s">
        <v>687</v>
      </c>
      <c r="C17" s="20">
        <f>'etapa I._SO 402'!I3</f>
      </c>
      <c r="D17" s="20">
        <f>'etapa I._SO 402'!O2</f>
      </c>
      <c r="E17" s="20">
        <f>C17+D17</f>
      </c>
    </row>
    <row r="18" spans="1:5" ht="12.75" customHeight="1">
      <c r="A18" s="19" t="s">
        <v>754</v>
      </c>
      <c r="B18" s="19" t="s">
        <v>755</v>
      </c>
      <c r="C18" s="20">
        <f>'etapa I._SO 421.1'!I3</f>
      </c>
      <c r="D18" s="20">
        <f>'etapa I._SO 421.1'!O2</f>
      </c>
      <c r="E18" s="20">
        <f>C18+D18</f>
      </c>
    </row>
    <row r="19" spans="1:5" ht="12.75" customHeight="1">
      <c r="A19" s="19" t="s">
        <v>861</v>
      </c>
      <c r="B19" s="19" t="s">
        <v>862</v>
      </c>
      <c r="C19" s="20">
        <f>'etapa I._SO 421.2'!I3</f>
      </c>
      <c r="D19" s="20">
        <f>'etapa I._SO 421.2'!O2</f>
      </c>
      <c r="E19" s="20">
        <f>C19+D19</f>
      </c>
    </row>
    <row r="20" spans="1:5" ht="12.75" customHeight="1">
      <c r="A20" s="19" t="s">
        <v>884</v>
      </c>
      <c r="B20" s="19" t="s">
        <v>885</v>
      </c>
      <c r="C20" s="20">
        <f>'etapa I._SO 701'!I3</f>
      </c>
      <c r="D20" s="20">
        <f>'etapa I._SO 701'!O2</f>
      </c>
      <c r="E20" s="20">
        <f>C20+D20</f>
      </c>
    </row>
    <row r="21" spans="1:5" ht="12.75" customHeight="1">
      <c r="A21" s="19" t="s">
        <v>903</v>
      </c>
      <c r="B21" s="19" t="s">
        <v>904</v>
      </c>
      <c r="C21" s="20">
        <f>'etapa I._SO 801.1'!I3</f>
      </c>
      <c r="D21" s="20">
        <f>'etapa I._SO 801.1'!O2</f>
      </c>
      <c r="E21" s="20">
        <f>C21+D21</f>
      </c>
    </row>
    <row r="22" spans="1:5" ht="12.75" customHeight="1">
      <c r="A22" s="19" t="s">
        <v>975</v>
      </c>
      <c r="B22" s="19" t="s">
        <v>976</v>
      </c>
      <c r="C22" s="20">
        <f>'etapa I._SO 801.2'!I3</f>
      </c>
      <c r="D22" s="20">
        <f>'etapa I._SO 801.2'!O2</f>
      </c>
      <c r="E22" s="20">
        <f>C22+D22</f>
      </c>
    </row>
    <row r="23" spans="1:5" ht="12.75" customHeight="1">
      <c r="A23" s="19" t="s">
        <v>1019</v>
      </c>
      <c r="B23" s="19" t="s">
        <v>1020</v>
      </c>
      <c r="C23" s="20">
        <f>'etapa I._SO 901'!I3</f>
      </c>
      <c r="D23" s="20">
        <f>'etapa I._SO 901'!O2</f>
      </c>
      <c r="E23" s="20">
        <f>C23+D23</f>
      </c>
    </row>
    <row r="24" spans="1:5" ht="12.75" customHeight="1">
      <c r="A24" s="19" t="s">
        <v>27</v>
      </c>
      <c r="B24" s="19" t="s">
        <v>28</v>
      </c>
      <c r="C24" s="20">
        <f>'etapa II._SO 000'!I3</f>
      </c>
      <c r="D24" s="20">
        <f>'etapa II._SO 000'!O2</f>
      </c>
      <c r="E24" s="20">
        <f>C24+D24</f>
      </c>
    </row>
    <row r="25" spans="1:5" ht="12.75" customHeight="1">
      <c r="A25" s="19" t="s">
        <v>95</v>
      </c>
      <c r="B25" s="19" t="s">
        <v>96</v>
      </c>
      <c r="C25" s="20">
        <f>'etapa II._SO 001'!I3</f>
      </c>
      <c r="D25" s="20">
        <f>'etapa II._SO 001'!O2</f>
      </c>
      <c r="E25" s="20">
        <f>C25+D25</f>
      </c>
    </row>
    <row r="26" spans="1:5" ht="12.75" customHeight="1">
      <c r="A26" s="19" t="s">
        <v>1042</v>
      </c>
      <c r="B26" s="19" t="s">
        <v>1043</v>
      </c>
      <c r="C26" s="20">
        <f>'etapa II._SO 102.1'!I3</f>
      </c>
      <c r="D26" s="20">
        <f>'etapa II._SO 102.1'!O2</f>
      </c>
      <c r="E26" s="20">
        <f>C26+D26</f>
      </c>
    </row>
    <row r="27" spans="1:5" ht="12.75" customHeight="1">
      <c r="A27" s="19" t="s">
        <v>550</v>
      </c>
      <c r="B27" s="19" t="s">
        <v>551</v>
      </c>
      <c r="C27" s="20">
        <f>'etapa II._SO 191'!I3</f>
      </c>
      <c r="D27" s="20">
        <f>'etapa II._SO 191'!O2</f>
      </c>
      <c r="E27" s="20">
        <f>C27+D27</f>
      </c>
    </row>
    <row r="28" spans="1:5" ht="12.75" customHeight="1">
      <c r="A28" s="19" t="s">
        <v>1019</v>
      </c>
      <c r="B28" s="19" t="s">
        <v>1020</v>
      </c>
      <c r="C28" s="20">
        <f>'etapa II._SO 901'!I3</f>
      </c>
      <c r="D28" s="20">
        <f>'etapa II._SO 901'!O2</f>
      </c>
      <c r="E28" s="20">
        <f>C28+D28</f>
      </c>
    </row>
    <row r="29" spans="1:5" ht="12.75" customHeight="1">
      <c r="A29" s="19" t="s">
        <v>27</v>
      </c>
      <c r="B29" s="19" t="s">
        <v>28</v>
      </c>
      <c r="C29" s="20">
        <f>'etapa III._SO 000'!I3</f>
      </c>
      <c r="D29" s="20">
        <f>'etapa III._SO 000'!O2</f>
      </c>
      <c r="E29" s="20">
        <f>C29+D29</f>
      </c>
    </row>
    <row r="30" spans="1:5" ht="12.75" customHeight="1">
      <c r="A30" s="19" t="s">
        <v>95</v>
      </c>
      <c r="B30" s="19" t="s">
        <v>96</v>
      </c>
      <c r="C30" s="20">
        <f>'etapa III._SO 001'!I3</f>
      </c>
      <c r="D30" s="20">
        <f>'etapa III._SO 001'!O2</f>
      </c>
      <c r="E30" s="20">
        <f>C30+D30</f>
      </c>
    </row>
    <row r="31" spans="1:5" ht="12.75" customHeight="1">
      <c r="A31" s="19" t="s">
        <v>1128</v>
      </c>
      <c r="B31" s="19" t="s">
        <v>1043</v>
      </c>
      <c r="C31" s="20">
        <f>'etapa III._SO 102.2'!I3</f>
      </c>
      <c r="D31" s="20">
        <f>'etapa III._SO 102.2'!O2</f>
      </c>
      <c r="E31" s="20">
        <f>C31+D31</f>
      </c>
    </row>
    <row r="32" spans="1:5" ht="12.75" customHeight="1">
      <c r="A32" s="19" t="s">
        <v>550</v>
      </c>
      <c r="B32" s="19" t="s">
        <v>551</v>
      </c>
      <c r="C32" s="20">
        <f>'etapa III._SO 191'!I3</f>
      </c>
      <c r="D32" s="20">
        <f>'etapa III._SO 191'!O2</f>
      </c>
      <c r="E32" s="20">
        <f>C32+D32</f>
      </c>
    </row>
    <row r="33" spans="1:5" ht="12.75" customHeight="1">
      <c r="A33" s="19" t="s">
        <v>1199</v>
      </c>
      <c r="B33" s="19" t="s">
        <v>1200</v>
      </c>
      <c r="C33" s="20">
        <f>'etapa III._SO 301'!I3</f>
      </c>
      <c r="D33" s="20">
        <f>'etapa III._SO 301'!O2</f>
      </c>
      <c r="E33" s="20">
        <f>C33+D33</f>
      </c>
    </row>
    <row r="34" spans="1:5" ht="12.75" customHeight="1">
      <c r="A34" s="19" t="s">
        <v>680</v>
      </c>
      <c r="B34" s="19" t="s">
        <v>681</v>
      </c>
      <c r="C34" s="20">
        <f>'etapa III._SO 401'!I3</f>
      </c>
      <c r="D34" s="20">
        <f>'etapa III._SO 401'!O2</f>
      </c>
      <c r="E34" s="20">
        <f>C34+D34</f>
      </c>
    </row>
    <row r="35" spans="1:5" ht="12.75" customHeight="1">
      <c r="A35" s="19" t="s">
        <v>686</v>
      </c>
      <c r="B35" s="19" t="s">
        <v>1209</v>
      </c>
      <c r="C35" s="20">
        <f>'etapa III._SO 402'!I3</f>
      </c>
      <c r="D35" s="20">
        <f>'etapa III._SO 402'!O2</f>
      </c>
      <c r="E35" s="20">
        <f>C35+D35</f>
      </c>
    </row>
    <row r="36" spans="1:5" ht="12.75" customHeight="1">
      <c r="A36" s="19" t="s">
        <v>1236</v>
      </c>
      <c r="B36" s="19" t="s">
        <v>1237</v>
      </c>
      <c r="C36" s="20">
        <f>'etapa III._SO 403'!I3</f>
      </c>
      <c r="D36" s="20">
        <f>'etapa III._SO 403'!O2</f>
      </c>
      <c r="E36" s="20">
        <f>C36+D36</f>
      </c>
    </row>
    <row r="37" spans="1:5" ht="12.75" customHeight="1">
      <c r="A37" s="19" t="s">
        <v>754</v>
      </c>
      <c r="B37" s="19" t="s">
        <v>1238</v>
      </c>
      <c r="C37" s="20">
        <f>'etapa III._SO 421.1'!I3</f>
      </c>
      <c r="D37" s="20">
        <f>'etapa III._SO 421.1'!O2</f>
      </c>
      <c r="E37" s="20">
        <f>C37+D37</f>
      </c>
    </row>
    <row r="38" spans="1:5" ht="12.75" customHeight="1">
      <c r="A38" s="19" t="s">
        <v>861</v>
      </c>
      <c r="B38" s="19" t="s">
        <v>1262</v>
      </c>
      <c r="C38" s="20">
        <f>'etapa III._SO 421.2'!I3</f>
      </c>
      <c r="D38" s="20">
        <f>'etapa III._SO 421.2'!O2</f>
      </c>
      <c r="E38" s="20">
        <f>C38+D38</f>
      </c>
    </row>
    <row r="39" spans="1:5" ht="12.75" customHeight="1">
      <c r="A39" s="19" t="s">
        <v>884</v>
      </c>
      <c r="B39" s="19" t="s">
        <v>885</v>
      </c>
      <c r="C39" s="20">
        <f>'etapa III._SO 701'!I3</f>
      </c>
      <c r="D39" s="20">
        <f>'etapa III._SO 701'!O2</f>
      </c>
      <c r="E39" s="20">
        <f>C39+D39</f>
      </c>
    </row>
    <row r="40" spans="1:5" ht="12.75" customHeight="1">
      <c r="A40" s="19" t="s">
        <v>903</v>
      </c>
      <c r="B40" s="19" t="s">
        <v>904</v>
      </c>
      <c r="C40" s="20">
        <f>'etapa III._SO 801.1'!I3</f>
      </c>
      <c r="D40" s="20">
        <f>'etapa III._SO 801.1'!O2</f>
      </c>
      <c r="E40" s="20">
        <f>C40+D40</f>
      </c>
    </row>
    <row r="41" spans="1:5" ht="12.75" customHeight="1">
      <c r="A41" s="19" t="s">
        <v>975</v>
      </c>
      <c r="B41" s="19" t="s">
        <v>976</v>
      </c>
      <c r="C41" s="20">
        <f>'etapa III._SO 801.2'!I3</f>
      </c>
      <c r="D41" s="20">
        <f>'etapa III._SO 801.2'!O2</f>
      </c>
      <c r="E41" s="20">
        <f>C41+D41</f>
      </c>
    </row>
    <row r="42" spans="1:5" ht="12.75" customHeight="1">
      <c r="A42" s="19" t="s">
        <v>1019</v>
      </c>
      <c r="B42" s="19" t="s">
        <v>1020</v>
      </c>
      <c r="C42" s="20">
        <f>'etapa III._SO 901'!I3</f>
      </c>
      <c r="D42" s="20">
        <f>'etapa III._SO 901'!O2</f>
      </c>
      <c r="E42" s="20">
        <f>C42+D42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0+O9+O30+O55+O64+O69+O178+O183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754</v>
      </c>
      <c r="I3" s="39">
        <f>0+I9+I30+I55+I64+I69+I178+I183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754</v>
      </c>
      <c r="D5" s="6"/>
      <c r="E5" s="18" t="s">
        <v>755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237.366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688</v>
      </c>
    </row>
    <row r="12" spans="1:5" ht="12.75">
      <c r="A12" s="37" t="s">
        <v>55</v>
      </c>
      <c r="E12" s="38" t="s">
        <v>756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97</v>
      </c>
      <c r="D14" s="24" t="s">
        <v>59</v>
      </c>
      <c r="E14" s="30" t="s">
        <v>98</v>
      </c>
      <c r="F14" s="31" t="s">
        <v>99</v>
      </c>
      <c r="G14" s="32">
        <v>64.219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757</v>
      </c>
    </row>
    <row r="16" spans="1:5" ht="12.75">
      <c r="A16" s="37" t="s">
        <v>55</v>
      </c>
      <c r="E16" s="38" t="s">
        <v>758</v>
      </c>
    </row>
    <row r="17" spans="1:5" ht="51">
      <c r="A17" t="s">
        <v>57</v>
      </c>
      <c r="E17" s="36" t="s">
        <v>102</v>
      </c>
    </row>
    <row r="18" spans="1:16" ht="12.75">
      <c r="A18" s="24" t="s">
        <v>48</v>
      </c>
      <c r="B18" s="29" t="s">
        <v>25</v>
      </c>
      <c r="C18" s="29" t="s">
        <v>682</v>
      </c>
      <c r="D18" s="24" t="s">
        <v>56</v>
      </c>
      <c r="E18" s="30" t="s">
        <v>683</v>
      </c>
      <c r="F18" s="31" t="s">
        <v>82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685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56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72</v>
      </c>
      <c r="D26" s="24" t="s">
        <v>56</v>
      </c>
      <c r="E26" s="30" t="s">
        <v>73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8" ht="12.75" customHeight="1">
      <c r="A30" s="6" t="s">
        <v>46</v>
      </c>
      <c r="B30" s="6"/>
      <c r="C30" s="41" t="s">
        <v>32</v>
      </c>
      <c r="D30" s="6"/>
      <c r="E30" s="27" t="s">
        <v>107</v>
      </c>
      <c r="F30" s="6"/>
      <c r="G30" s="6"/>
      <c r="H30" s="6"/>
      <c r="I30" s="42">
        <f>0+Q30</f>
      </c>
      <c r="O30">
        <f>0+R30</f>
      </c>
      <c r="Q30">
        <f>0+I31+I35+I39+I43+I47+I51</f>
      </c>
      <c r="R30">
        <f>0+O31+O35+O39+O43+O47+O51</f>
      </c>
    </row>
    <row r="31" spans="1:16" ht="12.75">
      <c r="A31" s="24" t="s">
        <v>48</v>
      </c>
      <c r="B31" s="29" t="s">
        <v>40</v>
      </c>
      <c r="C31" s="29" t="s">
        <v>188</v>
      </c>
      <c r="D31" s="24" t="s">
        <v>56</v>
      </c>
      <c r="E31" s="30" t="s">
        <v>189</v>
      </c>
      <c r="F31" s="31" t="s">
        <v>110</v>
      </c>
      <c r="G31" s="32">
        <v>25.704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14.75">
      <c r="A33" s="37" t="s">
        <v>55</v>
      </c>
      <c r="E33" s="38" t="s">
        <v>759</v>
      </c>
    </row>
    <row r="34" spans="1:5" ht="344.25">
      <c r="A34" t="s">
        <v>57</v>
      </c>
      <c r="E34" s="36" t="s">
        <v>191</v>
      </c>
    </row>
    <row r="35" spans="1:16" ht="12.75">
      <c r="A35" s="24" t="s">
        <v>48</v>
      </c>
      <c r="B35" s="29" t="s">
        <v>75</v>
      </c>
      <c r="C35" s="29" t="s">
        <v>760</v>
      </c>
      <c r="D35" s="24" t="s">
        <v>56</v>
      </c>
      <c r="E35" s="30" t="s">
        <v>761</v>
      </c>
      <c r="F35" s="31" t="s">
        <v>110</v>
      </c>
      <c r="G35" s="32">
        <v>39.126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51">
      <c r="A37" s="37" t="s">
        <v>55</v>
      </c>
      <c r="E37" s="38" t="s">
        <v>762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192</v>
      </c>
      <c r="D39" s="24" t="s">
        <v>56</v>
      </c>
      <c r="E39" s="30" t="s">
        <v>193</v>
      </c>
      <c r="F39" s="31" t="s">
        <v>110</v>
      </c>
      <c r="G39" s="32">
        <v>156.21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38.25">
      <c r="A41" s="37" t="s">
        <v>55</v>
      </c>
      <c r="E41" s="38" t="s">
        <v>763</v>
      </c>
    </row>
    <row r="42" spans="1:5" ht="344.25">
      <c r="A42" t="s">
        <v>57</v>
      </c>
      <c r="E42" s="36" t="s">
        <v>191</v>
      </c>
    </row>
    <row r="43" spans="1:16" ht="12.75">
      <c r="A43" s="24" t="s">
        <v>48</v>
      </c>
      <c r="B43" s="29" t="s">
        <v>43</v>
      </c>
      <c r="C43" s="29" t="s">
        <v>596</v>
      </c>
      <c r="D43" s="24" t="s">
        <v>56</v>
      </c>
      <c r="E43" s="30" t="s">
        <v>597</v>
      </c>
      <c r="F43" s="31" t="s">
        <v>110</v>
      </c>
      <c r="G43" s="32">
        <v>92.74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38.25">
      <c r="A45" s="37" t="s">
        <v>55</v>
      </c>
      <c r="E45" s="38" t="s">
        <v>764</v>
      </c>
    </row>
    <row r="46" spans="1:5" ht="344.25">
      <c r="A46" t="s">
        <v>57</v>
      </c>
      <c r="E46" s="36" t="s">
        <v>191</v>
      </c>
    </row>
    <row r="47" spans="1:16" ht="12.75">
      <c r="A47" s="24" t="s">
        <v>48</v>
      </c>
      <c r="B47" s="29" t="s">
        <v>45</v>
      </c>
      <c r="C47" s="29" t="s">
        <v>195</v>
      </c>
      <c r="D47" s="24" t="s">
        <v>56</v>
      </c>
      <c r="E47" s="30" t="s">
        <v>196</v>
      </c>
      <c r="F47" s="31" t="s">
        <v>110</v>
      </c>
      <c r="G47" s="32">
        <v>313.15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89.25">
      <c r="A49" s="37" t="s">
        <v>55</v>
      </c>
      <c r="E49" s="38" t="s">
        <v>765</v>
      </c>
    </row>
    <row r="50" spans="1:5" ht="216.75">
      <c r="A50" t="s">
        <v>57</v>
      </c>
      <c r="E50" s="36" t="s">
        <v>199</v>
      </c>
    </row>
    <row r="51" spans="1:16" ht="12.75">
      <c r="A51" s="24" t="s">
        <v>48</v>
      </c>
      <c r="B51" s="29" t="s">
        <v>88</v>
      </c>
      <c r="C51" s="29" t="s">
        <v>694</v>
      </c>
      <c r="D51" s="24" t="s">
        <v>56</v>
      </c>
      <c r="E51" s="30" t="s">
        <v>695</v>
      </c>
      <c r="F51" s="31" t="s">
        <v>110</v>
      </c>
      <c r="G51" s="32">
        <v>181.28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56</v>
      </c>
    </row>
    <row r="53" spans="1:5" ht="38.25">
      <c r="A53" s="37" t="s">
        <v>55</v>
      </c>
      <c r="E53" s="38" t="s">
        <v>766</v>
      </c>
    </row>
    <row r="54" spans="1:5" ht="255">
      <c r="A54" t="s">
        <v>57</v>
      </c>
      <c r="E54" s="36" t="s">
        <v>697</v>
      </c>
    </row>
    <row r="55" spans="1:18" ht="12.75" customHeight="1">
      <c r="A55" s="6" t="s">
        <v>46</v>
      </c>
      <c r="B55" s="6"/>
      <c r="C55" s="41" t="s">
        <v>26</v>
      </c>
      <c r="D55" s="6"/>
      <c r="E55" s="27" t="s">
        <v>224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91</v>
      </c>
      <c r="C56" s="29" t="s">
        <v>767</v>
      </c>
      <c r="D56" s="24" t="s">
        <v>56</v>
      </c>
      <c r="E56" s="30" t="s">
        <v>768</v>
      </c>
      <c r="F56" s="31" t="s">
        <v>110</v>
      </c>
      <c r="G56" s="32">
        <v>37.919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769</v>
      </c>
    </row>
    <row r="58" spans="1:5" ht="89.25">
      <c r="A58" s="37" t="s">
        <v>55</v>
      </c>
      <c r="E58" s="38" t="s">
        <v>770</v>
      </c>
    </row>
    <row r="59" spans="1:5" ht="395.25">
      <c r="A59" t="s">
        <v>57</v>
      </c>
      <c r="E59" s="36" t="s">
        <v>248</v>
      </c>
    </row>
    <row r="60" spans="1:16" ht="12.75">
      <c r="A60" s="24" t="s">
        <v>48</v>
      </c>
      <c r="B60" s="29" t="s">
        <v>149</v>
      </c>
      <c r="C60" s="29" t="s">
        <v>244</v>
      </c>
      <c r="D60" s="24" t="s">
        <v>56</v>
      </c>
      <c r="E60" s="30" t="s">
        <v>245</v>
      </c>
      <c r="F60" s="31" t="s">
        <v>110</v>
      </c>
      <c r="G60" s="32">
        <v>1.207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771</v>
      </c>
    </row>
    <row r="62" spans="1:5" ht="89.25">
      <c r="A62" s="37" t="s">
        <v>55</v>
      </c>
      <c r="E62" s="38" t="s">
        <v>772</v>
      </c>
    </row>
    <row r="63" spans="1:5" ht="395.25">
      <c r="A63" t="s">
        <v>57</v>
      </c>
      <c r="E63" s="36" t="s">
        <v>248</v>
      </c>
    </row>
    <row r="64" spans="1:18" ht="12.75" customHeight="1">
      <c r="A64" s="6" t="s">
        <v>46</v>
      </c>
      <c r="B64" s="6"/>
      <c r="C64" s="41" t="s">
        <v>36</v>
      </c>
      <c r="D64" s="6"/>
      <c r="E64" s="27" t="s">
        <v>272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153</v>
      </c>
      <c r="C65" s="29" t="s">
        <v>300</v>
      </c>
      <c r="D65" s="24" t="s">
        <v>56</v>
      </c>
      <c r="E65" s="30" t="s">
        <v>301</v>
      </c>
      <c r="F65" s="31" t="s">
        <v>110</v>
      </c>
      <c r="G65" s="32">
        <v>81.34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25.5">
      <c r="A67" s="37" t="s">
        <v>55</v>
      </c>
      <c r="E67" s="38" t="s">
        <v>773</v>
      </c>
    </row>
    <row r="68" spans="1:5" ht="76.5">
      <c r="A68" t="s">
        <v>57</v>
      </c>
      <c r="E68" s="36" t="s">
        <v>242</v>
      </c>
    </row>
    <row r="69" spans="1:18" ht="12.75" customHeight="1">
      <c r="A69" s="6" t="s">
        <v>46</v>
      </c>
      <c r="B69" s="6"/>
      <c r="C69" s="41" t="s">
        <v>75</v>
      </c>
      <c r="D69" s="6"/>
      <c r="E69" s="27" t="s">
        <v>415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0+I70+I74+I78+I82+I86+I90+I94+I98+I102+I106+I110+I114+I118+I122+I126+I130+I134+I138+I142+I146+I150+I154+I158+I162+I166+I170+I174</f>
      </c>
      <c r="R69">
        <f>0+O70+O74+O78+O82+O86+O90+O94+O98+O102+O106+O110+O114+O118+O122+O126+O130+O134+O138+O142+O146+O150+O154+O158+O162+O166+O170+O174</f>
      </c>
    </row>
    <row r="70" spans="1:16" ht="12.75">
      <c r="A70" s="24" t="s">
        <v>48</v>
      </c>
      <c r="B70" s="29" t="s">
        <v>207</v>
      </c>
      <c r="C70" s="29" t="s">
        <v>699</v>
      </c>
      <c r="D70" s="24" t="s">
        <v>56</v>
      </c>
      <c r="E70" s="30" t="s">
        <v>700</v>
      </c>
      <c r="F70" s="31" t="s">
        <v>429</v>
      </c>
      <c r="G70" s="32">
        <v>16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774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702</v>
      </c>
    </row>
    <row r="74" spans="1:16" ht="12.75">
      <c r="A74" s="24" t="s">
        <v>48</v>
      </c>
      <c r="B74" s="29" t="s">
        <v>213</v>
      </c>
      <c r="C74" s="29" t="s">
        <v>775</v>
      </c>
      <c r="D74" s="24" t="s">
        <v>56</v>
      </c>
      <c r="E74" s="30" t="s">
        <v>776</v>
      </c>
      <c r="F74" s="31" t="s">
        <v>130</v>
      </c>
      <c r="G74" s="32">
        <v>1790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777</v>
      </c>
    </row>
    <row r="76" spans="1:5" ht="12.75">
      <c r="A76" s="37" t="s">
        <v>55</v>
      </c>
      <c r="E76" s="38" t="s">
        <v>56</v>
      </c>
    </row>
    <row r="77" spans="1:5" ht="76.5">
      <c r="A77" t="s">
        <v>57</v>
      </c>
      <c r="E77" s="36" t="s">
        <v>778</v>
      </c>
    </row>
    <row r="78" spans="1:16" ht="12.75">
      <c r="A78" s="24" t="s">
        <v>48</v>
      </c>
      <c r="B78" s="29" t="s">
        <v>219</v>
      </c>
      <c r="C78" s="29" t="s">
        <v>779</v>
      </c>
      <c r="D78" s="24" t="s">
        <v>56</v>
      </c>
      <c r="E78" s="30" t="s">
        <v>780</v>
      </c>
      <c r="F78" s="31" t="s">
        <v>130</v>
      </c>
      <c r="G78" s="32">
        <v>272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781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778</v>
      </c>
    </row>
    <row r="82" spans="1:16" ht="12.75">
      <c r="A82" s="24" t="s">
        <v>48</v>
      </c>
      <c r="B82" s="29" t="s">
        <v>225</v>
      </c>
      <c r="C82" s="29" t="s">
        <v>703</v>
      </c>
      <c r="D82" s="24" t="s">
        <v>56</v>
      </c>
      <c r="E82" s="30" t="s">
        <v>704</v>
      </c>
      <c r="F82" s="31" t="s">
        <v>130</v>
      </c>
      <c r="G82" s="32">
        <v>1240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89.25">
      <c r="A85" t="s">
        <v>57</v>
      </c>
      <c r="E85" s="36" t="s">
        <v>705</v>
      </c>
    </row>
    <row r="86" spans="1:16" ht="12.75">
      <c r="A86" s="24" t="s">
        <v>48</v>
      </c>
      <c r="B86" s="29" t="s">
        <v>231</v>
      </c>
      <c r="C86" s="29" t="s">
        <v>706</v>
      </c>
      <c r="D86" s="24" t="s">
        <v>56</v>
      </c>
      <c r="E86" s="30" t="s">
        <v>707</v>
      </c>
      <c r="F86" s="31" t="s">
        <v>130</v>
      </c>
      <c r="G86" s="32">
        <v>1162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89.25">
      <c r="A89" t="s">
        <v>57</v>
      </c>
      <c r="E89" s="36" t="s">
        <v>708</v>
      </c>
    </row>
    <row r="90" spans="1:16" ht="12.75">
      <c r="A90" s="24" t="s">
        <v>48</v>
      </c>
      <c r="B90" s="29" t="s">
        <v>237</v>
      </c>
      <c r="C90" s="29" t="s">
        <v>782</v>
      </c>
      <c r="D90" s="24" t="s">
        <v>56</v>
      </c>
      <c r="E90" s="30" t="s">
        <v>783</v>
      </c>
      <c r="F90" s="31" t="s">
        <v>130</v>
      </c>
      <c r="G90" s="32">
        <v>1750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25.5">
      <c r="A91" s="35" t="s">
        <v>53</v>
      </c>
      <c r="E91" s="36" t="s">
        <v>784</v>
      </c>
    </row>
    <row r="92" spans="1:5" ht="12.75">
      <c r="A92" s="37" t="s">
        <v>55</v>
      </c>
      <c r="E92" s="38" t="s">
        <v>56</v>
      </c>
    </row>
    <row r="93" spans="1:5" ht="127.5">
      <c r="A93" t="s">
        <v>57</v>
      </c>
      <c r="E93" s="36" t="s">
        <v>785</v>
      </c>
    </row>
    <row r="94" spans="1:16" ht="12.75">
      <c r="A94" s="24" t="s">
        <v>48</v>
      </c>
      <c r="B94" s="29" t="s">
        <v>243</v>
      </c>
      <c r="C94" s="29" t="s">
        <v>786</v>
      </c>
      <c r="D94" s="24" t="s">
        <v>56</v>
      </c>
      <c r="E94" s="30" t="s">
        <v>787</v>
      </c>
      <c r="F94" s="31" t="s">
        <v>429</v>
      </c>
      <c r="G94" s="32">
        <v>130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788</v>
      </c>
    </row>
    <row r="98" spans="1:16" ht="12.75">
      <c r="A98" s="24" t="s">
        <v>48</v>
      </c>
      <c r="B98" s="29" t="s">
        <v>249</v>
      </c>
      <c r="C98" s="29" t="s">
        <v>789</v>
      </c>
      <c r="D98" s="24" t="s">
        <v>56</v>
      </c>
      <c r="E98" s="30" t="s">
        <v>790</v>
      </c>
      <c r="F98" s="31" t="s">
        <v>130</v>
      </c>
      <c r="G98" s="32">
        <v>40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791</v>
      </c>
    </row>
    <row r="100" spans="1:5" ht="12.75">
      <c r="A100" s="37" t="s">
        <v>55</v>
      </c>
      <c r="E100" s="38" t="s">
        <v>56</v>
      </c>
    </row>
    <row r="101" spans="1:5" ht="89.25">
      <c r="A101" t="s">
        <v>57</v>
      </c>
      <c r="E101" s="36" t="s">
        <v>792</v>
      </c>
    </row>
    <row r="102" spans="1:16" ht="12.75">
      <c r="A102" s="24" t="s">
        <v>48</v>
      </c>
      <c r="B102" s="29" t="s">
        <v>255</v>
      </c>
      <c r="C102" s="29" t="s">
        <v>793</v>
      </c>
      <c r="D102" s="24" t="s">
        <v>56</v>
      </c>
      <c r="E102" s="30" t="s">
        <v>794</v>
      </c>
      <c r="F102" s="31" t="s">
        <v>130</v>
      </c>
      <c r="G102" s="32">
        <v>340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795</v>
      </c>
    </row>
    <row r="104" spans="1:5" ht="12.75">
      <c r="A104" s="37" t="s">
        <v>55</v>
      </c>
      <c r="E104" s="38" t="s">
        <v>56</v>
      </c>
    </row>
    <row r="105" spans="1:5" ht="89.25">
      <c r="A105" t="s">
        <v>57</v>
      </c>
      <c r="E105" s="36" t="s">
        <v>792</v>
      </c>
    </row>
    <row r="106" spans="1:16" ht="12.75">
      <c r="A106" s="24" t="s">
        <v>48</v>
      </c>
      <c r="B106" s="29" t="s">
        <v>261</v>
      </c>
      <c r="C106" s="29" t="s">
        <v>796</v>
      </c>
      <c r="D106" s="24" t="s">
        <v>56</v>
      </c>
      <c r="E106" s="30" t="s">
        <v>797</v>
      </c>
      <c r="F106" s="31" t="s">
        <v>130</v>
      </c>
      <c r="G106" s="32">
        <v>1864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798</v>
      </c>
    </row>
    <row r="108" spans="1:5" ht="12.75">
      <c r="A108" s="37" t="s">
        <v>55</v>
      </c>
      <c r="E108" s="38" t="s">
        <v>56</v>
      </c>
    </row>
    <row r="109" spans="1:5" ht="89.25">
      <c r="A109" t="s">
        <v>57</v>
      </c>
      <c r="E109" s="36" t="s">
        <v>792</v>
      </c>
    </row>
    <row r="110" spans="1:16" ht="25.5">
      <c r="A110" s="24" t="s">
        <v>48</v>
      </c>
      <c r="B110" s="29" t="s">
        <v>267</v>
      </c>
      <c r="C110" s="29" t="s">
        <v>799</v>
      </c>
      <c r="D110" s="24" t="s">
        <v>56</v>
      </c>
      <c r="E110" s="30" t="s">
        <v>800</v>
      </c>
      <c r="F110" s="31" t="s">
        <v>429</v>
      </c>
      <c r="G110" s="32">
        <v>52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801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802</v>
      </c>
    </row>
    <row r="114" spans="1:16" ht="12.75">
      <c r="A114" s="24" t="s">
        <v>48</v>
      </c>
      <c r="B114" s="29" t="s">
        <v>273</v>
      </c>
      <c r="C114" s="29" t="s">
        <v>803</v>
      </c>
      <c r="D114" s="24" t="s">
        <v>56</v>
      </c>
      <c r="E114" s="30" t="s">
        <v>804</v>
      </c>
      <c r="F114" s="31" t="s">
        <v>130</v>
      </c>
      <c r="G114" s="32">
        <v>1904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76.5">
      <c r="A117" t="s">
        <v>57</v>
      </c>
      <c r="E117" s="36" t="s">
        <v>805</v>
      </c>
    </row>
    <row r="118" spans="1:16" ht="12.75">
      <c r="A118" s="24" t="s">
        <v>48</v>
      </c>
      <c r="B118" s="29" t="s">
        <v>279</v>
      </c>
      <c r="C118" s="29" t="s">
        <v>806</v>
      </c>
      <c r="D118" s="24" t="s">
        <v>56</v>
      </c>
      <c r="E118" s="30" t="s">
        <v>807</v>
      </c>
      <c r="F118" s="31" t="s">
        <v>429</v>
      </c>
      <c r="G118" s="32">
        <v>52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56</v>
      </c>
    </row>
    <row r="121" spans="1:5" ht="89.25">
      <c r="A121" t="s">
        <v>57</v>
      </c>
      <c r="E121" s="36" t="s">
        <v>808</v>
      </c>
    </row>
    <row r="122" spans="1:16" ht="12.75">
      <c r="A122" s="24" t="s">
        <v>48</v>
      </c>
      <c r="B122" s="29" t="s">
        <v>284</v>
      </c>
      <c r="C122" s="29" t="s">
        <v>809</v>
      </c>
      <c r="D122" s="24" t="s">
        <v>56</v>
      </c>
      <c r="E122" s="30" t="s">
        <v>810</v>
      </c>
      <c r="F122" s="31" t="s">
        <v>429</v>
      </c>
      <c r="G122" s="32">
        <v>3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38.25">
      <c r="A123" s="35" t="s">
        <v>53</v>
      </c>
      <c r="E123" s="36" t="s">
        <v>811</v>
      </c>
    </row>
    <row r="124" spans="1:5" ht="12.75">
      <c r="A124" s="37" t="s">
        <v>55</v>
      </c>
      <c r="E124" s="38" t="s">
        <v>56</v>
      </c>
    </row>
    <row r="125" spans="1:5" ht="114.75">
      <c r="A125" t="s">
        <v>57</v>
      </c>
      <c r="E125" s="36" t="s">
        <v>812</v>
      </c>
    </row>
    <row r="126" spans="1:16" ht="25.5">
      <c r="A126" s="24" t="s">
        <v>48</v>
      </c>
      <c r="B126" s="29" t="s">
        <v>288</v>
      </c>
      <c r="C126" s="29" t="s">
        <v>813</v>
      </c>
      <c r="D126" s="24" t="s">
        <v>56</v>
      </c>
      <c r="E126" s="30" t="s">
        <v>814</v>
      </c>
      <c r="F126" s="31" t="s">
        <v>429</v>
      </c>
      <c r="G126" s="32">
        <v>20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51">
      <c r="A127" s="35" t="s">
        <v>53</v>
      </c>
      <c r="E127" s="36" t="s">
        <v>815</v>
      </c>
    </row>
    <row r="128" spans="1:5" ht="12.75">
      <c r="A128" s="37" t="s">
        <v>55</v>
      </c>
      <c r="E128" s="38" t="s">
        <v>56</v>
      </c>
    </row>
    <row r="129" spans="1:5" ht="114.75">
      <c r="A129" t="s">
        <v>57</v>
      </c>
      <c r="E129" s="36" t="s">
        <v>812</v>
      </c>
    </row>
    <row r="130" spans="1:16" ht="12.75">
      <c r="A130" s="24" t="s">
        <v>48</v>
      </c>
      <c r="B130" s="29" t="s">
        <v>293</v>
      </c>
      <c r="C130" s="29" t="s">
        <v>816</v>
      </c>
      <c r="D130" s="24" t="s">
        <v>56</v>
      </c>
      <c r="E130" s="30" t="s">
        <v>817</v>
      </c>
      <c r="F130" s="31" t="s">
        <v>429</v>
      </c>
      <c r="G130" s="32">
        <v>14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51">
      <c r="A131" s="35" t="s">
        <v>53</v>
      </c>
      <c r="E131" s="36" t="s">
        <v>818</v>
      </c>
    </row>
    <row r="132" spans="1:5" ht="12.75">
      <c r="A132" s="37" t="s">
        <v>55</v>
      </c>
      <c r="E132" s="38" t="s">
        <v>56</v>
      </c>
    </row>
    <row r="133" spans="1:5" ht="114.75">
      <c r="A133" t="s">
        <v>57</v>
      </c>
      <c r="E133" s="36" t="s">
        <v>812</v>
      </c>
    </row>
    <row r="134" spans="1:16" ht="25.5">
      <c r="A134" s="24" t="s">
        <v>48</v>
      </c>
      <c r="B134" s="29" t="s">
        <v>299</v>
      </c>
      <c r="C134" s="29" t="s">
        <v>819</v>
      </c>
      <c r="D134" s="24" t="s">
        <v>56</v>
      </c>
      <c r="E134" s="30" t="s">
        <v>820</v>
      </c>
      <c r="F134" s="31" t="s">
        <v>429</v>
      </c>
      <c r="G134" s="32">
        <v>14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12.75">
      <c r="A135" s="35" t="s">
        <v>53</v>
      </c>
      <c r="E135" s="36" t="s">
        <v>821</v>
      </c>
    </row>
    <row r="136" spans="1:5" ht="12.75">
      <c r="A136" s="37" t="s">
        <v>55</v>
      </c>
      <c r="E136" s="38" t="s">
        <v>56</v>
      </c>
    </row>
    <row r="137" spans="1:5" ht="102">
      <c r="A137" t="s">
        <v>57</v>
      </c>
      <c r="E137" s="36" t="s">
        <v>822</v>
      </c>
    </row>
    <row r="138" spans="1:16" ht="25.5">
      <c r="A138" s="24" t="s">
        <v>48</v>
      </c>
      <c r="B138" s="29" t="s">
        <v>304</v>
      </c>
      <c r="C138" s="29" t="s">
        <v>823</v>
      </c>
      <c r="D138" s="24" t="s">
        <v>56</v>
      </c>
      <c r="E138" s="30" t="s">
        <v>824</v>
      </c>
      <c r="F138" s="31" t="s">
        <v>429</v>
      </c>
      <c r="G138" s="32">
        <v>14</v>
      </c>
      <c r="H138" s="33">
        <v>0</v>
      </c>
      <c r="I138" s="34">
        <f>ROUND(ROUND(H138,2)*ROUND(G138,3),2)</f>
      </c>
      <c r="O138">
        <f>(I138*21)/100</f>
      </c>
      <c r="P138" t="s">
        <v>26</v>
      </c>
    </row>
    <row r="139" spans="1:5" ht="51">
      <c r="A139" s="35" t="s">
        <v>53</v>
      </c>
      <c r="E139" s="36" t="s">
        <v>825</v>
      </c>
    </row>
    <row r="140" spans="1:5" ht="12.75">
      <c r="A140" s="37" t="s">
        <v>55</v>
      </c>
      <c r="E140" s="38" t="s">
        <v>56</v>
      </c>
    </row>
    <row r="141" spans="1:5" ht="89.25">
      <c r="A141" t="s">
        <v>57</v>
      </c>
      <c r="E141" s="36" t="s">
        <v>826</v>
      </c>
    </row>
    <row r="142" spans="1:16" ht="12.75">
      <c r="A142" s="24" t="s">
        <v>48</v>
      </c>
      <c r="B142" s="29" t="s">
        <v>310</v>
      </c>
      <c r="C142" s="29" t="s">
        <v>827</v>
      </c>
      <c r="D142" s="24" t="s">
        <v>59</v>
      </c>
      <c r="E142" s="30" t="s">
        <v>828</v>
      </c>
      <c r="F142" s="31" t="s">
        <v>429</v>
      </c>
      <c r="G142" s="32">
        <v>20</v>
      </c>
      <c r="H142" s="33">
        <v>0</v>
      </c>
      <c r="I142" s="34">
        <f>ROUND(ROUND(H142,2)*ROUND(G142,3),2)</f>
      </c>
      <c r="O142">
        <f>(I142*21)/100</f>
      </c>
      <c r="P142" t="s">
        <v>26</v>
      </c>
    </row>
    <row r="143" spans="1:5" ht="38.25">
      <c r="A143" s="35" t="s">
        <v>53</v>
      </c>
      <c r="E143" s="36" t="s">
        <v>829</v>
      </c>
    </row>
    <row r="144" spans="1:5" ht="12.75">
      <c r="A144" s="37" t="s">
        <v>55</v>
      </c>
      <c r="E144" s="38" t="s">
        <v>56</v>
      </c>
    </row>
    <row r="145" spans="1:5" ht="89.25">
      <c r="A145" t="s">
        <v>57</v>
      </c>
      <c r="E145" s="36" t="s">
        <v>826</v>
      </c>
    </row>
    <row r="146" spans="1:16" ht="25.5">
      <c r="A146" s="24" t="s">
        <v>48</v>
      </c>
      <c r="B146" s="29" t="s">
        <v>316</v>
      </c>
      <c r="C146" s="29" t="s">
        <v>830</v>
      </c>
      <c r="D146" s="24" t="s">
        <v>56</v>
      </c>
      <c r="E146" s="30" t="s">
        <v>831</v>
      </c>
      <c r="F146" s="31" t="s">
        <v>429</v>
      </c>
      <c r="G146" s="32">
        <v>1</v>
      </c>
      <c r="H146" s="33">
        <v>0</v>
      </c>
      <c r="I146" s="34">
        <f>ROUND(ROUND(H146,2)*ROUND(G146,3),2)</f>
      </c>
      <c r="O146">
        <f>(I146*21)/100</f>
      </c>
      <c r="P146" t="s">
        <v>26</v>
      </c>
    </row>
    <row r="147" spans="1:5" ht="12.75">
      <c r="A147" s="35" t="s">
        <v>53</v>
      </c>
      <c r="E147" s="36" t="s">
        <v>832</v>
      </c>
    </row>
    <row r="148" spans="1:5" ht="12.75">
      <c r="A148" s="37" t="s">
        <v>55</v>
      </c>
      <c r="E148" s="38" t="s">
        <v>56</v>
      </c>
    </row>
    <row r="149" spans="1:5" ht="102">
      <c r="A149" t="s">
        <v>57</v>
      </c>
      <c r="E149" s="36" t="s">
        <v>833</v>
      </c>
    </row>
    <row r="150" spans="1:16" ht="25.5">
      <c r="A150" s="24" t="s">
        <v>48</v>
      </c>
      <c r="B150" s="29" t="s">
        <v>322</v>
      </c>
      <c r="C150" s="29" t="s">
        <v>834</v>
      </c>
      <c r="D150" s="24" t="s">
        <v>56</v>
      </c>
      <c r="E150" s="30" t="s">
        <v>835</v>
      </c>
      <c r="F150" s="31" t="s">
        <v>429</v>
      </c>
      <c r="G150" s="32">
        <v>2</v>
      </c>
      <c r="H150" s="33">
        <v>0</v>
      </c>
      <c r="I150" s="34">
        <f>ROUND(ROUND(H150,2)*ROUND(G150,3),2)</f>
      </c>
      <c r="O150">
        <f>(I150*21)/100</f>
      </c>
      <c r="P150" t="s">
        <v>26</v>
      </c>
    </row>
    <row r="151" spans="1:5" ht="12.75">
      <c r="A151" s="35" t="s">
        <v>53</v>
      </c>
      <c r="E151" s="36" t="s">
        <v>836</v>
      </c>
    </row>
    <row r="152" spans="1:5" ht="12.75">
      <c r="A152" s="37" t="s">
        <v>55</v>
      </c>
      <c r="E152" s="38" t="s">
        <v>56</v>
      </c>
    </row>
    <row r="153" spans="1:5" ht="102">
      <c r="A153" t="s">
        <v>57</v>
      </c>
      <c r="E153" s="36" t="s">
        <v>837</v>
      </c>
    </row>
    <row r="154" spans="1:16" ht="25.5">
      <c r="A154" s="24" t="s">
        <v>48</v>
      </c>
      <c r="B154" s="29" t="s">
        <v>326</v>
      </c>
      <c r="C154" s="29" t="s">
        <v>838</v>
      </c>
      <c r="D154" s="24" t="s">
        <v>56</v>
      </c>
      <c r="E154" s="30" t="s">
        <v>839</v>
      </c>
      <c r="F154" s="31" t="s">
        <v>429</v>
      </c>
      <c r="G154" s="32">
        <v>2</v>
      </c>
      <c r="H154" s="33">
        <v>0</v>
      </c>
      <c r="I154" s="34">
        <f>ROUND(ROUND(H154,2)*ROUND(G154,3),2)</f>
      </c>
      <c r="O154">
        <f>(I154*21)/100</f>
      </c>
      <c r="P154" t="s">
        <v>26</v>
      </c>
    </row>
    <row r="155" spans="1:5" ht="12.75">
      <c r="A155" s="35" t="s">
        <v>53</v>
      </c>
      <c r="E155" s="36" t="s">
        <v>56</v>
      </c>
    </row>
    <row r="156" spans="1:5" ht="12.75">
      <c r="A156" s="37" t="s">
        <v>55</v>
      </c>
      <c r="E156" s="38" t="s">
        <v>840</v>
      </c>
    </row>
    <row r="157" spans="1:5" ht="89.25">
      <c r="A157" t="s">
        <v>57</v>
      </c>
      <c r="E157" s="36" t="s">
        <v>841</v>
      </c>
    </row>
    <row r="158" spans="1:16" ht="12.75">
      <c r="A158" s="24" t="s">
        <v>48</v>
      </c>
      <c r="B158" s="29" t="s">
        <v>328</v>
      </c>
      <c r="C158" s="29" t="s">
        <v>842</v>
      </c>
      <c r="D158" s="24" t="s">
        <v>56</v>
      </c>
      <c r="E158" s="30" t="s">
        <v>843</v>
      </c>
      <c r="F158" s="31" t="s">
        <v>429</v>
      </c>
      <c r="G158" s="32">
        <v>17</v>
      </c>
      <c r="H158" s="33">
        <v>0</v>
      </c>
      <c r="I158" s="34">
        <f>ROUND(ROUND(H158,2)*ROUND(G158,3),2)</f>
      </c>
      <c r="O158">
        <f>(I158*21)/100</f>
      </c>
      <c r="P158" t="s">
        <v>26</v>
      </c>
    </row>
    <row r="159" spans="1:5" ht="12.75">
      <c r="A159" s="35" t="s">
        <v>53</v>
      </c>
      <c r="E159" s="36" t="s">
        <v>56</v>
      </c>
    </row>
    <row r="160" spans="1:5" ht="12.75">
      <c r="A160" s="37" t="s">
        <v>55</v>
      </c>
      <c r="E160" s="38" t="s">
        <v>844</v>
      </c>
    </row>
    <row r="161" spans="1:5" ht="114.75">
      <c r="A161" t="s">
        <v>57</v>
      </c>
      <c r="E161" s="36" t="s">
        <v>845</v>
      </c>
    </row>
    <row r="162" spans="1:16" ht="12.75">
      <c r="A162" s="24" t="s">
        <v>48</v>
      </c>
      <c r="B162" s="29" t="s">
        <v>333</v>
      </c>
      <c r="C162" s="29" t="s">
        <v>846</v>
      </c>
      <c r="D162" s="24" t="s">
        <v>56</v>
      </c>
      <c r="E162" s="30" t="s">
        <v>847</v>
      </c>
      <c r="F162" s="31" t="s">
        <v>429</v>
      </c>
      <c r="G162" s="32">
        <v>17</v>
      </c>
      <c r="H162" s="33">
        <v>0</v>
      </c>
      <c r="I162" s="34">
        <f>ROUND(ROUND(H162,2)*ROUND(G162,3),2)</f>
      </c>
      <c r="O162">
        <f>(I162*21)/100</f>
      </c>
      <c r="P162" t="s">
        <v>26</v>
      </c>
    </row>
    <row r="163" spans="1:5" ht="12.75">
      <c r="A163" s="35" t="s">
        <v>53</v>
      </c>
      <c r="E163" s="36" t="s">
        <v>56</v>
      </c>
    </row>
    <row r="164" spans="1:5" ht="38.25">
      <c r="A164" s="37" t="s">
        <v>55</v>
      </c>
      <c r="E164" s="38" t="s">
        <v>848</v>
      </c>
    </row>
    <row r="165" spans="1:5" ht="114.75">
      <c r="A165" t="s">
        <v>57</v>
      </c>
      <c r="E165" s="36" t="s">
        <v>845</v>
      </c>
    </row>
    <row r="166" spans="1:16" ht="12.75">
      <c r="A166" s="24" t="s">
        <v>48</v>
      </c>
      <c r="B166" s="29" t="s">
        <v>338</v>
      </c>
      <c r="C166" s="29" t="s">
        <v>849</v>
      </c>
      <c r="D166" s="24" t="s">
        <v>56</v>
      </c>
      <c r="E166" s="30" t="s">
        <v>850</v>
      </c>
      <c r="F166" s="31" t="s">
        <v>429</v>
      </c>
      <c r="G166" s="32">
        <v>20</v>
      </c>
      <c r="H166" s="33">
        <v>0</v>
      </c>
      <c r="I166" s="34">
        <f>ROUND(ROUND(H166,2)*ROUND(G166,3),2)</f>
      </c>
      <c r="O166">
        <f>(I166*21)/100</f>
      </c>
      <c r="P166" t="s">
        <v>26</v>
      </c>
    </row>
    <row r="167" spans="1:5" ht="12.75">
      <c r="A167" s="35" t="s">
        <v>53</v>
      </c>
      <c r="E167" s="36" t="s">
        <v>56</v>
      </c>
    </row>
    <row r="168" spans="1:5" ht="38.25">
      <c r="A168" s="37" t="s">
        <v>55</v>
      </c>
      <c r="E168" s="38" t="s">
        <v>851</v>
      </c>
    </row>
    <row r="169" spans="1:5" ht="114.75">
      <c r="A169" t="s">
        <v>57</v>
      </c>
      <c r="E169" s="36" t="s">
        <v>845</v>
      </c>
    </row>
    <row r="170" spans="1:16" ht="25.5">
      <c r="A170" s="24" t="s">
        <v>48</v>
      </c>
      <c r="B170" s="29" t="s">
        <v>343</v>
      </c>
      <c r="C170" s="29" t="s">
        <v>709</v>
      </c>
      <c r="D170" s="24" t="s">
        <v>56</v>
      </c>
      <c r="E170" s="30" t="s">
        <v>710</v>
      </c>
      <c r="F170" s="31" t="s">
        <v>429</v>
      </c>
      <c r="G170" s="32">
        <v>1</v>
      </c>
      <c r="H170" s="33">
        <v>0</v>
      </c>
      <c r="I170" s="34">
        <f>ROUND(ROUND(H170,2)*ROUND(G170,3),2)</f>
      </c>
      <c r="O170">
        <f>(I170*21)/100</f>
      </c>
      <c r="P170" t="s">
        <v>26</v>
      </c>
    </row>
    <row r="171" spans="1:5" ht="12.75">
      <c r="A171" s="35" t="s">
        <v>53</v>
      </c>
      <c r="E171" s="36" t="s">
        <v>56</v>
      </c>
    </row>
    <row r="172" spans="1:5" ht="12.75">
      <c r="A172" s="37" t="s">
        <v>55</v>
      </c>
      <c r="E172" s="38" t="s">
        <v>56</v>
      </c>
    </row>
    <row r="173" spans="1:5" ht="114.75">
      <c r="A173" t="s">
        <v>57</v>
      </c>
      <c r="E173" s="36" t="s">
        <v>711</v>
      </c>
    </row>
    <row r="174" spans="1:16" ht="38.25">
      <c r="A174" s="24" t="s">
        <v>48</v>
      </c>
      <c r="B174" s="29" t="s">
        <v>347</v>
      </c>
      <c r="C174" s="29" t="s">
        <v>852</v>
      </c>
      <c r="D174" s="24" t="s">
        <v>56</v>
      </c>
      <c r="E174" s="30" t="s">
        <v>853</v>
      </c>
      <c r="F174" s="31" t="s">
        <v>429</v>
      </c>
      <c r="G174" s="32">
        <v>8</v>
      </c>
      <c r="H174" s="33">
        <v>0</v>
      </c>
      <c r="I174" s="34">
        <f>ROUND(ROUND(H174,2)*ROUND(G174,3),2)</f>
      </c>
      <c r="O174">
        <f>(I174*21)/100</f>
      </c>
      <c r="P174" t="s">
        <v>26</v>
      </c>
    </row>
    <row r="175" spans="1:5" ht="12.75">
      <c r="A175" s="35" t="s">
        <v>53</v>
      </c>
      <c r="E175" s="36" t="s">
        <v>56</v>
      </c>
    </row>
    <row r="176" spans="1:5" ht="12.75">
      <c r="A176" s="37" t="s">
        <v>55</v>
      </c>
      <c r="E176" s="38" t="s">
        <v>56</v>
      </c>
    </row>
    <row r="177" spans="1:5" ht="114.75">
      <c r="A177" t="s">
        <v>57</v>
      </c>
      <c r="E177" s="36" t="s">
        <v>711</v>
      </c>
    </row>
    <row r="178" spans="1:18" ht="12.75" customHeight="1">
      <c r="A178" s="6" t="s">
        <v>46</v>
      </c>
      <c r="B178" s="6"/>
      <c r="C178" s="41" t="s">
        <v>79</v>
      </c>
      <c r="D178" s="6"/>
      <c r="E178" s="27" t="s">
        <v>442</v>
      </c>
      <c r="F178" s="6"/>
      <c r="G178" s="6"/>
      <c r="H178" s="6"/>
      <c r="I178" s="42">
        <f>0+Q178</f>
      </c>
      <c r="O178">
        <f>0+R178</f>
      </c>
      <c r="Q178">
        <f>0+I179</f>
      </c>
      <c r="R178">
        <f>0+O179</f>
      </c>
    </row>
    <row r="179" spans="1:16" ht="12.75">
      <c r="A179" s="24" t="s">
        <v>48</v>
      </c>
      <c r="B179" s="29" t="s">
        <v>353</v>
      </c>
      <c r="C179" s="29" t="s">
        <v>854</v>
      </c>
      <c r="D179" s="24" t="s">
        <v>56</v>
      </c>
      <c r="E179" s="30" t="s">
        <v>855</v>
      </c>
      <c r="F179" s="31" t="s">
        <v>110</v>
      </c>
      <c r="G179" s="32">
        <v>11.4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12.75">
      <c r="A180" s="35" t="s">
        <v>53</v>
      </c>
      <c r="E180" s="36" t="s">
        <v>56</v>
      </c>
    </row>
    <row r="181" spans="1:5" ht="12.75">
      <c r="A181" s="37" t="s">
        <v>55</v>
      </c>
      <c r="E181" s="38" t="s">
        <v>856</v>
      </c>
    </row>
    <row r="182" spans="1:5" ht="408">
      <c r="A182" t="s">
        <v>57</v>
      </c>
      <c r="E182" s="36" t="s">
        <v>857</v>
      </c>
    </row>
    <row r="183" spans="1:18" ht="12.75" customHeight="1">
      <c r="A183" s="6" t="s">
        <v>46</v>
      </c>
      <c r="B183" s="6"/>
      <c r="C183" s="41" t="s">
        <v>43</v>
      </c>
      <c r="D183" s="6"/>
      <c r="E183" s="27" t="s">
        <v>143</v>
      </c>
      <c r="F183" s="6"/>
      <c r="G183" s="6"/>
      <c r="H183" s="6"/>
      <c r="I183" s="42">
        <f>0+Q183</f>
      </c>
      <c r="O183">
        <f>0+R183</f>
      </c>
      <c r="Q183">
        <f>0+I184</f>
      </c>
      <c r="R183">
        <f>0+O184</f>
      </c>
    </row>
    <row r="184" spans="1:16" ht="12.75">
      <c r="A184" s="24" t="s">
        <v>48</v>
      </c>
      <c r="B184" s="29" t="s">
        <v>357</v>
      </c>
      <c r="C184" s="29" t="s">
        <v>858</v>
      </c>
      <c r="D184" s="24" t="s">
        <v>56</v>
      </c>
      <c r="E184" s="30" t="s">
        <v>859</v>
      </c>
      <c r="F184" s="31" t="s">
        <v>110</v>
      </c>
      <c r="G184" s="32">
        <v>26.758</v>
      </c>
      <c r="H184" s="33">
        <v>0</v>
      </c>
      <c r="I184" s="34">
        <f>ROUND(ROUND(H184,2)*ROUND(G184,3),2)</f>
      </c>
      <c r="O184">
        <f>(I184*21)/100</f>
      </c>
      <c r="P184" t="s">
        <v>26</v>
      </c>
    </row>
    <row r="185" spans="1:5" ht="12.75">
      <c r="A185" s="35" t="s">
        <v>53</v>
      </c>
      <c r="E185" s="36" t="s">
        <v>56</v>
      </c>
    </row>
    <row r="186" spans="1:5" ht="12.75">
      <c r="A186" s="37" t="s">
        <v>55</v>
      </c>
      <c r="E186" s="38" t="s">
        <v>860</v>
      </c>
    </row>
    <row r="187" spans="1:5" ht="114.75">
      <c r="A187" t="s">
        <v>57</v>
      </c>
      <c r="E187" s="36" t="s">
        <v>157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0+O9+O26+O51+O56+O61+O134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861</v>
      </c>
      <c r="I3" s="39">
        <f>0+I9+I26+I51+I56+I61+I134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861</v>
      </c>
      <c r="D5" s="6"/>
      <c r="E5" s="18" t="s">
        <v>862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172.8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688</v>
      </c>
    </row>
    <row r="12" spans="1:5" ht="12.75">
      <c r="A12" s="37" t="s">
        <v>55</v>
      </c>
      <c r="E12" s="38" t="s">
        <v>863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682</v>
      </c>
      <c r="D14" s="24" t="s">
        <v>56</v>
      </c>
      <c r="E14" s="30" t="s">
        <v>683</v>
      </c>
      <c r="F14" s="31" t="s">
        <v>82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685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107</v>
      </c>
      <c r="F26" s="6"/>
      <c r="G26" s="6"/>
      <c r="H26" s="6"/>
      <c r="I26" s="42">
        <f>0+Q26</f>
      </c>
      <c r="O26">
        <f>0+R26</f>
      </c>
      <c r="Q26">
        <f>0+I27+I31+I35+I39+I43+I47</f>
      </c>
      <c r="R26">
        <f>0+O27+O31+O35+O39+O43+O47</f>
      </c>
    </row>
    <row r="27" spans="1:16" ht="12.75">
      <c r="A27" s="24" t="s">
        <v>48</v>
      </c>
      <c r="B27" s="29" t="s">
        <v>38</v>
      </c>
      <c r="C27" s="29" t="s">
        <v>188</v>
      </c>
      <c r="D27" s="24" t="s">
        <v>56</v>
      </c>
      <c r="E27" s="30" t="s">
        <v>189</v>
      </c>
      <c r="F27" s="31" t="s">
        <v>110</v>
      </c>
      <c r="G27" s="32">
        <v>1.51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25.5">
      <c r="A29" s="37" t="s">
        <v>55</v>
      </c>
      <c r="E29" s="38" t="s">
        <v>864</v>
      </c>
    </row>
    <row r="30" spans="1:5" ht="344.25">
      <c r="A30" t="s">
        <v>57</v>
      </c>
      <c r="E30" s="36" t="s">
        <v>191</v>
      </c>
    </row>
    <row r="31" spans="1:16" ht="12.75">
      <c r="A31" s="24" t="s">
        <v>48</v>
      </c>
      <c r="B31" s="29" t="s">
        <v>40</v>
      </c>
      <c r="C31" s="29" t="s">
        <v>760</v>
      </c>
      <c r="D31" s="24" t="s">
        <v>56</v>
      </c>
      <c r="E31" s="30" t="s">
        <v>761</v>
      </c>
      <c r="F31" s="31" t="s">
        <v>110</v>
      </c>
      <c r="G31" s="32">
        <v>1.61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865</v>
      </c>
    </row>
    <row r="34" spans="1:5" ht="344.25">
      <c r="A34" t="s">
        <v>57</v>
      </c>
      <c r="E34" s="36" t="s">
        <v>191</v>
      </c>
    </row>
    <row r="35" spans="1:16" ht="12.75">
      <c r="A35" s="24" t="s">
        <v>48</v>
      </c>
      <c r="B35" s="29" t="s">
        <v>75</v>
      </c>
      <c r="C35" s="29" t="s">
        <v>192</v>
      </c>
      <c r="D35" s="24" t="s">
        <v>56</v>
      </c>
      <c r="E35" s="30" t="s">
        <v>193</v>
      </c>
      <c r="F35" s="31" t="s">
        <v>110</v>
      </c>
      <c r="G35" s="32">
        <v>158.1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38.25">
      <c r="A37" s="37" t="s">
        <v>55</v>
      </c>
      <c r="E37" s="38" t="s">
        <v>866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596</v>
      </c>
      <c r="D39" s="24" t="s">
        <v>56</v>
      </c>
      <c r="E39" s="30" t="s">
        <v>597</v>
      </c>
      <c r="F39" s="31" t="s">
        <v>110</v>
      </c>
      <c r="G39" s="32">
        <v>94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38.25">
      <c r="A41" s="37" t="s">
        <v>55</v>
      </c>
      <c r="E41" s="38" t="s">
        <v>867</v>
      </c>
    </row>
    <row r="42" spans="1:5" ht="344.25">
      <c r="A42" t="s">
        <v>57</v>
      </c>
      <c r="E42" s="36" t="s">
        <v>191</v>
      </c>
    </row>
    <row r="43" spans="1:16" ht="12.75">
      <c r="A43" s="24" t="s">
        <v>48</v>
      </c>
      <c r="B43" s="29" t="s">
        <v>43</v>
      </c>
      <c r="C43" s="29" t="s">
        <v>195</v>
      </c>
      <c r="D43" s="24" t="s">
        <v>56</v>
      </c>
      <c r="E43" s="30" t="s">
        <v>196</v>
      </c>
      <c r="F43" s="31" t="s">
        <v>110</v>
      </c>
      <c r="G43" s="32">
        <v>194.37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02">
      <c r="A45" s="37" t="s">
        <v>55</v>
      </c>
      <c r="E45" s="38" t="s">
        <v>868</v>
      </c>
    </row>
    <row r="46" spans="1:5" ht="216.75">
      <c r="A46" t="s">
        <v>57</v>
      </c>
      <c r="E46" s="36" t="s">
        <v>199</v>
      </c>
    </row>
    <row r="47" spans="1:16" ht="12.75">
      <c r="A47" s="24" t="s">
        <v>48</v>
      </c>
      <c r="B47" s="29" t="s">
        <v>45</v>
      </c>
      <c r="C47" s="29" t="s">
        <v>694</v>
      </c>
      <c r="D47" s="24" t="s">
        <v>56</v>
      </c>
      <c r="E47" s="30" t="s">
        <v>695</v>
      </c>
      <c r="F47" s="31" t="s">
        <v>110</v>
      </c>
      <c r="G47" s="32">
        <v>159.61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38.25">
      <c r="A49" s="37" t="s">
        <v>55</v>
      </c>
      <c r="E49" s="38" t="s">
        <v>869</v>
      </c>
    </row>
    <row r="50" spans="1:5" ht="255">
      <c r="A50" t="s">
        <v>57</v>
      </c>
      <c r="E50" s="36" t="s">
        <v>697</v>
      </c>
    </row>
    <row r="51" spans="1:18" ht="12.75" customHeight="1">
      <c r="A51" s="6" t="s">
        <v>46</v>
      </c>
      <c r="B51" s="6"/>
      <c r="C51" s="41" t="s">
        <v>26</v>
      </c>
      <c r="D51" s="6"/>
      <c r="E51" s="27" t="s">
        <v>224</v>
      </c>
      <c r="F51" s="6"/>
      <c r="G51" s="6"/>
      <c r="H51" s="6"/>
      <c r="I51" s="42">
        <f>0+Q51</f>
      </c>
      <c r="O51">
        <f>0+R51</f>
      </c>
      <c r="Q51">
        <f>0+I52</f>
      </c>
      <c r="R51">
        <f>0+O52</f>
      </c>
    </row>
    <row r="52" spans="1:16" ht="12.75">
      <c r="A52" s="24" t="s">
        <v>48</v>
      </c>
      <c r="B52" s="29" t="s">
        <v>88</v>
      </c>
      <c r="C52" s="29" t="s">
        <v>767</v>
      </c>
      <c r="D52" s="24" t="s">
        <v>56</v>
      </c>
      <c r="E52" s="30" t="s">
        <v>768</v>
      </c>
      <c r="F52" s="31" t="s">
        <v>110</v>
      </c>
      <c r="G52" s="32">
        <v>0.39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12.75">
      <c r="A53" s="35" t="s">
        <v>53</v>
      </c>
      <c r="E53" s="36" t="s">
        <v>870</v>
      </c>
    </row>
    <row r="54" spans="1:5" ht="12.75">
      <c r="A54" s="37" t="s">
        <v>55</v>
      </c>
      <c r="E54" s="38" t="s">
        <v>871</v>
      </c>
    </row>
    <row r="55" spans="1:5" ht="395.25">
      <c r="A55" t="s">
        <v>57</v>
      </c>
      <c r="E55" s="36" t="s">
        <v>248</v>
      </c>
    </row>
    <row r="56" spans="1:18" ht="12.75" customHeight="1">
      <c r="A56" s="6" t="s">
        <v>46</v>
      </c>
      <c r="B56" s="6"/>
      <c r="C56" s="41" t="s">
        <v>36</v>
      </c>
      <c r="D56" s="6"/>
      <c r="E56" s="27" t="s">
        <v>272</v>
      </c>
      <c r="F56" s="6"/>
      <c r="G56" s="6"/>
      <c r="H56" s="6"/>
      <c r="I56" s="42">
        <f>0+Q56</f>
      </c>
      <c r="O56">
        <f>0+R56</f>
      </c>
      <c r="Q56">
        <f>0+I57</f>
      </c>
      <c r="R56">
        <f>0+O57</f>
      </c>
    </row>
    <row r="57" spans="1:16" ht="12.75">
      <c r="A57" s="24" t="s">
        <v>48</v>
      </c>
      <c r="B57" s="29" t="s">
        <v>91</v>
      </c>
      <c r="C57" s="29" t="s">
        <v>300</v>
      </c>
      <c r="D57" s="24" t="s">
        <v>56</v>
      </c>
      <c r="E57" s="30" t="s">
        <v>301</v>
      </c>
      <c r="F57" s="31" t="s">
        <v>110</v>
      </c>
      <c r="G57" s="32">
        <v>82.6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25.5">
      <c r="A59" s="37" t="s">
        <v>55</v>
      </c>
      <c r="E59" s="38" t="s">
        <v>872</v>
      </c>
    </row>
    <row r="60" spans="1:5" ht="76.5">
      <c r="A60" t="s">
        <v>57</v>
      </c>
      <c r="E60" s="36" t="s">
        <v>242</v>
      </c>
    </row>
    <row r="61" spans="1:18" ht="12.75" customHeight="1">
      <c r="A61" s="6" t="s">
        <v>46</v>
      </c>
      <c r="B61" s="6"/>
      <c r="C61" s="41" t="s">
        <v>75</v>
      </c>
      <c r="D61" s="6"/>
      <c r="E61" s="27" t="s">
        <v>415</v>
      </c>
      <c r="F61" s="6"/>
      <c r="G61" s="6"/>
      <c r="H61" s="6"/>
      <c r="I61" s="42">
        <f>0+Q61</f>
      </c>
      <c r="O61">
        <f>0+R61</f>
      </c>
      <c r="Q61">
        <f>0+I62+I66+I70+I74+I78+I82+I86+I90+I94+I98+I102+I106+I110+I114+I118+I122+I126+I130</f>
      </c>
      <c r="R61">
        <f>0+O62+O66+O70+O74+O78+O82+O86+O90+O94+O98+O102+O106+O110+O114+O118+O122+O126+O130</f>
      </c>
    </row>
    <row r="62" spans="1:16" ht="12.75">
      <c r="A62" s="24" t="s">
        <v>48</v>
      </c>
      <c r="B62" s="29" t="s">
        <v>149</v>
      </c>
      <c r="C62" s="29" t="s">
        <v>699</v>
      </c>
      <c r="D62" s="24" t="s">
        <v>56</v>
      </c>
      <c r="E62" s="30" t="s">
        <v>700</v>
      </c>
      <c r="F62" s="31" t="s">
        <v>429</v>
      </c>
      <c r="G62" s="32">
        <v>12</v>
      </c>
      <c r="H62" s="33">
        <v>0</v>
      </c>
      <c r="I62" s="34">
        <f>ROUND(ROUND(H62,2)*ROUND(G62,3),2)</f>
      </c>
      <c r="O62">
        <f>(I62*21)/100</f>
      </c>
      <c r="P62" t="s">
        <v>26</v>
      </c>
    </row>
    <row r="63" spans="1:5" ht="12.75">
      <c r="A63" s="35" t="s">
        <v>53</v>
      </c>
      <c r="E63" s="36" t="s">
        <v>56</v>
      </c>
    </row>
    <row r="64" spans="1:5" ht="12.75">
      <c r="A64" s="37" t="s">
        <v>55</v>
      </c>
      <c r="E64" s="38" t="s">
        <v>701</v>
      </c>
    </row>
    <row r="65" spans="1:5" ht="76.5">
      <c r="A65" t="s">
        <v>57</v>
      </c>
      <c r="E65" s="36" t="s">
        <v>702</v>
      </c>
    </row>
    <row r="66" spans="1:16" ht="12.75">
      <c r="A66" s="24" t="s">
        <v>48</v>
      </c>
      <c r="B66" s="29" t="s">
        <v>153</v>
      </c>
      <c r="C66" s="29" t="s">
        <v>775</v>
      </c>
      <c r="D66" s="24" t="s">
        <v>56</v>
      </c>
      <c r="E66" s="30" t="s">
        <v>776</v>
      </c>
      <c r="F66" s="31" t="s">
        <v>130</v>
      </c>
      <c r="G66" s="32">
        <v>285</v>
      </c>
      <c r="H66" s="33">
        <v>0</v>
      </c>
      <c r="I66" s="34">
        <f>ROUND(ROUND(H66,2)*ROUND(G66,3),2)</f>
      </c>
      <c r="O66">
        <f>(I66*21)/100</f>
      </c>
      <c r="P66" t="s">
        <v>26</v>
      </c>
    </row>
    <row r="67" spans="1:5" ht="12.75">
      <c r="A67" s="35" t="s">
        <v>53</v>
      </c>
      <c r="E67" s="36" t="s">
        <v>873</v>
      </c>
    </row>
    <row r="68" spans="1:5" ht="12.75">
      <c r="A68" s="37" t="s">
        <v>55</v>
      </c>
      <c r="E68" s="38" t="s">
        <v>56</v>
      </c>
    </row>
    <row r="69" spans="1:5" ht="76.5">
      <c r="A69" t="s">
        <v>57</v>
      </c>
      <c r="E69" s="36" t="s">
        <v>778</v>
      </c>
    </row>
    <row r="70" spans="1:16" ht="12.75">
      <c r="A70" s="24" t="s">
        <v>48</v>
      </c>
      <c r="B70" s="29" t="s">
        <v>207</v>
      </c>
      <c r="C70" s="29" t="s">
        <v>779</v>
      </c>
      <c r="D70" s="24" t="s">
        <v>56</v>
      </c>
      <c r="E70" s="30" t="s">
        <v>780</v>
      </c>
      <c r="F70" s="31" t="s">
        <v>130</v>
      </c>
      <c r="G70" s="32">
        <v>1312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781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778</v>
      </c>
    </row>
    <row r="74" spans="1:16" ht="12.75">
      <c r="A74" s="24" t="s">
        <v>48</v>
      </c>
      <c r="B74" s="29" t="s">
        <v>213</v>
      </c>
      <c r="C74" s="29" t="s">
        <v>703</v>
      </c>
      <c r="D74" s="24" t="s">
        <v>56</v>
      </c>
      <c r="E74" s="30" t="s">
        <v>704</v>
      </c>
      <c r="F74" s="31" t="s">
        <v>130</v>
      </c>
      <c r="G74" s="32">
        <v>1256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56</v>
      </c>
    </row>
    <row r="76" spans="1:5" ht="12.75">
      <c r="A76" s="37" t="s">
        <v>55</v>
      </c>
      <c r="E76" s="38" t="s">
        <v>56</v>
      </c>
    </row>
    <row r="77" spans="1:5" ht="89.25">
      <c r="A77" t="s">
        <v>57</v>
      </c>
      <c r="E77" s="36" t="s">
        <v>705</v>
      </c>
    </row>
    <row r="78" spans="1:16" ht="12.75">
      <c r="A78" s="24" t="s">
        <v>48</v>
      </c>
      <c r="B78" s="29" t="s">
        <v>219</v>
      </c>
      <c r="C78" s="29" t="s">
        <v>706</v>
      </c>
      <c r="D78" s="24" t="s">
        <v>56</v>
      </c>
      <c r="E78" s="30" t="s">
        <v>707</v>
      </c>
      <c r="F78" s="31" t="s">
        <v>130</v>
      </c>
      <c r="G78" s="32">
        <v>1180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56</v>
      </c>
    </row>
    <row r="80" spans="1:5" ht="12.75">
      <c r="A80" s="37" t="s">
        <v>55</v>
      </c>
      <c r="E80" s="38" t="s">
        <v>56</v>
      </c>
    </row>
    <row r="81" spans="1:5" ht="89.25">
      <c r="A81" t="s">
        <v>57</v>
      </c>
      <c r="E81" s="36" t="s">
        <v>708</v>
      </c>
    </row>
    <row r="82" spans="1:16" ht="25.5">
      <c r="A82" s="24" t="s">
        <v>48</v>
      </c>
      <c r="B82" s="29" t="s">
        <v>225</v>
      </c>
      <c r="C82" s="29" t="s">
        <v>709</v>
      </c>
      <c r="D82" s="24" t="s">
        <v>56</v>
      </c>
      <c r="E82" s="30" t="s">
        <v>710</v>
      </c>
      <c r="F82" s="31" t="s">
        <v>429</v>
      </c>
      <c r="G82" s="32">
        <v>1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114.75">
      <c r="A85" t="s">
        <v>57</v>
      </c>
      <c r="E85" s="36" t="s">
        <v>711</v>
      </c>
    </row>
    <row r="86" spans="1:16" ht="38.25">
      <c r="A86" s="24" t="s">
        <v>48</v>
      </c>
      <c r="B86" s="29" t="s">
        <v>231</v>
      </c>
      <c r="C86" s="29" t="s">
        <v>852</v>
      </c>
      <c r="D86" s="24" t="s">
        <v>56</v>
      </c>
      <c r="E86" s="30" t="s">
        <v>853</v>
      </c>
      <c r="F86" s="31" t="s">
        <v>429</v>
      </c>
      <c r="G86" s="32">
        <v>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114.75">
      <c r="A89" t="s">
        <v>57</v>
      </c>
      <c r="E89" s="36" t="s">
        <v>711</v>
      </c>
    </row>
    <row r="90" spans="1:16" ht="12.75">
      <c r="A90" s="24" t="s">
        <v>48</v>
      </c>
      <c r="B90" s="29" t="s">
        <v>237</v>
      </c>
      <c r="C90" s="29" t="s">
        <v>727</v>
      </c>
      <c r="D90" s="24" t="s">
        <v>50</v>
      </c>
      <c r="E90" s="30" t="s">
        <v>728</v>
      </c>
      <c r="F90" s="31" t="s">
        <v>130</v>
      </c>
      <c r="G90" s="32">
        <v>450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56</v>
      </c>
    </row>
    <row r="92" spans="1:5" ht="12.75">
      <c r="A92" s="37" t="s">
        <v>55</v>
      </c>
      <c r="E92" s="38" t="s">
        <v>874</v>
      </c>
    </row>
    <row r="93" spans="1:5" ht="165.75">
      <c r="A93" t="s">
        <v>57</v>
      </c>
      <c r="E93" s="36" t="s">
        <v>714</v>
      </c>
    </row>
    <row r="94" spans="1:16" ht="12.75">
      <c r="A94" s="24" t="s">
        <v>48</v>
      </c>
      <c r="B94" s="29" t="s">
        <v>243</v>
      </c>
      <c r="C94" s="29" t="s">
        <v>727</v>
      </c>
      <c r="D94" s="24" t="s">
        <v>59</v>
      </c>
      <c r="E94" s="30" t="s">
        <v>728</v>
      </c>
      <c r="F94" s="31" t="s">
        <v>130</v>
      </c>
      <c r="G94" s="32">
        <v>2588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38.25">
      <c r="A96" s="37" t="s">
        <v>55</v>
      </c>
      <c r="E96" s="38" t="s">
        <v>875</v>
      </c>
    </row>
    <row r="97" spans="1:5" ht="165.75">
      <c r="A97" t="s">
        <v>57</v>
      </c>
      <c r="E97" s="36" t="s">
        <v>714</v>
      </c>
    </row>
    <row r="98" spans="1:16" ht="12.75">
      <c r="A98" s="24" t="s">
        <v>48</v>
      </c>
      <c r="B98" s="29" t="s">
        <v>249</v>
      </c>
      <c r="C98" s="29" t="s">
        <v>730</v>
      </c>
      <c r="D98" s="24" t="s">
        <v>56</v>
      </c>
      <c r="E98" s="30" t="s">
        <v>731</v>
      </c>
      <c r="F98" s="31" t="s">
        <v>732</v>
      </c>
      <c r="G98" s="32">
        <v>34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56</v>
      </c>
    </row>
    <row r="100" spans="1:5" ht="12.75">
      <c r="A100" s="37" t="s">
        <v>55</v>
      </c>
      <c r="E100" s="38" t="s">
        <v>56</v>
      </c>
    </row>
    <row r="101" spans="1:5" ht="140.25">
      <c r="A101" t="s">
        <v>57</v>
      </c>
      <c r="E101" s="36" t="s">
        <v>733</v>
      </c>
    </row>
    <row r="102" spans="1:16" ht="12.75">
      <c r="A102" s="24" t="s">
        <v>48</v>
      </c>
      <c r="B102" s="29" t="s">
        <v>255</v>
      </c>
      <c r="C102" s="29" t="s">
        <v>734</v>
      </c>
      <c r="D102" s="24" t="s">
        <v>56</v>
      </c>
      <c r="E102" s="30" t="s">
        <v>735</v>
      </c>
      <c r="F102" s="31" t="s">
        <v>130</v>
      </c>
      <c r="G102" s="32">
        <v>3038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56</v>
      </c>
    </row>
    <row r="104" spans="1:5" ht="12.75">
      <c r="A104" s="37" t="s">
        <v>55</v>
      </c>
      <c r="E104" s="38" t="s">
        <v>56</v>
      </c>
    </row>
    <row r="105" spans="1:5" ht="140.25">
      <c r="A105" t="s">
        <v>57</v>
      </c>
      <c r="E105" s="36" t="s">
        <v>736</v>
      </c>
    </row>
    <row r="106" spans="1:16" ht="12.75">
      <c r="A106" s="24" t="s">
        <v>48</v>
      </c>
      <c r="B106" s="29" t="s">
        <v>261</v>
      </c>
      <c r="C106" s="29" t="s">
        <v>737</v>
      </c>
      <c r="D106" s="24" t="s">
        <v>56</v>
      </c>
      <c r="E106" s="30" t="s">
        <v>738</v>
      </c>
      <c r="F106" s="31" t="s">
        <v>429</v>
      </c>
      <c r="G106" s="32">
        <v>20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56</v>
      </c>
    </row>
    <row r="108" spans="1:5" ht="12.75">
      <c r="A108" s="37" t="s">
        <v>55</v>
      </c>
      <c r="E108" s="38" t="s">
        <v>56</v>
      </c>
    </row>
    <row r="109" spans="1:5" ht="153">
      <c r="A109" t="s">
        <v>57</v>
      </c>
      <c r="E109" s="36" t="s">
        <v>739</v>
      </c>
    </row>
    <row r="110" spans="1:16" ht="12.75">
      <c r="A110" s="24" t="s">
        <v>48</v>
      </c>
      <c r="B110" s="29" t="s">
        <v>267</v>
      </c>
      <c r="C110" s="29" t="s">
        <v>740</v>
      </c>
      <c r="D110" s="24" t="s">
        <v>56</v>
      </c>
      <c r="E110" s="30" t="s">
        <v>741</v>
      </c>
      <c r="F110" s="31" t="s">
        <v>429</v>
      </c>
      <c r="G110" s="32">
        <v>20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56</v>
      </c>
    </row>
    <row r="113" spans="1:5" ht="127.5">
      <c r="A113" t="s">
        <v>57</v>
      </c>
      <c r="E113" s="36" t="s">
        <v>742</v>
      </c>
    </row>
    <row r="114" spans="1:16" ht="12.75">
      <c r="A114" s="24" t="s">
        <v>48</v>
      </c>
      <c r="B114" s="29" t="s">
        <v>273</v>
      </c>
      <c r="C114" s="29" t="s">
        <v>743</v>
      </c>
      <c r="D114" s="24" t="s">
        <v>56</v>
      </c>
      <c r="E114" s="30" t="s">
        <v>744</v>
      </c>
      <c r="F114" s="31" t="s">
        <v>429</v>
      </c>
      <c r="G114" s="32">
        <v>20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153">
      <c r="A117" t="s">
        <v>57</v>
      </c>
      <c r="E117" s="36" t="s">
        <v>739</v>
      </c>
    </row>
    <row r="118" spans="1:16" ht="12.75">
      <c r="A118" s="24" t="s">
        <v>48</v>
      </c>
      <c r="B118" s="29" t="s">
        <v>279</v>
      </c>
      <c r="C118" s="29" t="s">
        <v>745</v>
      </c>
      <c r="D118" s="24" t="s">
        <v>56</v>
      </c>
      <c r="E118" s="30" t="s">
        <v>746</v>
      </c>
      <c r="F118" s="31" t="s">
        <v>429</v>
      </c>
      <c r="G118" s="32">
        <v>20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56</v>
      </c>
    </row>
    <row r="121" spans="1:5" ht="127.5">
      <c r="A121" t="s">
        <v>57</v>
      </c>
      <c r="E121" s="36" t="s">
        <v>742</v>
      </c>
    </row>
    <row r="122" spans="1:16" ht="12.75">
      <c r="A122" s="24" t="s">
        <v>48</v>
      </c>
      <c r="B122" s="29" t="s">
        <v>284</v>
      </c>
      <c r="C122" s="29" t="s">
        <v>876</v>
      </c>
      <c r="D122" s="24" t="s">
        <v>56</v>
      </c>
      <c r="E122" s="30" t="s">
        <v>877</v>
      </c>
      <c r="F122" s="31" t="s">
        <v>429</v>
      </c>
      <c r="G122" s="32">
        <v>20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56</v>
      </c>
    </row>
    <row r="124" spans="1:5" ht="12.75">
      <c r="A124" s="37" t="s">
        <v>55</v>
      </c>
      <c r="E124" s="38" t="s">
        <v>56</v>
      </c>
    </row>
    <row r="125" spans="1:5" ht="153">
      <c r="A125" t="s">
        <v>57</v>
      </c>
      <c r="E125" s="36" t="s">
        <v>739</v>
      </c>
    </row>
    <row r="126" spans="1:16" ht="12.75">
      <c r="A126" s="24" t="s">
        <v>48</v>
      </c>
      <c r="B126" s="29" t="s">
        <v>288</v>
      </c>
      <c r="C126" s="29" t="s">
        <v>878</v>
      </c>
      <c r="D126" s="24" t="s">
        <v>56</v>
      </c>
      <c r="E126" s="30" t="s">
        <v>879</v>
      </c>
      <c r="F126" s="31" t="s">
        <v>429</v>
      </c>
      <c r="G126" s="32">
        <v>20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56</v>
      </c>
    </row>
    <row r="128" spans="1:5" ht="12.75">
      <c r="A128" s="37" t="s">
        <v>55</v>
      </c>
      <c r="E128" s="38" t="s">
        <v>56</v>
      </c>
    </row>
    <row r="129" spans="1:5" ht="127.5">
      <c r="A129" t="s">
        <v>57</v>
      </c>
      <c r="E129" s="36" t="s">
        <v>742</v>
      </c>
    </row>
    <row r="130" spans="1:16" ht="12.75">
      <c r="A130" s="24" t="s">
        <v>48</v>
      </c>
      <c r="B130" s="29" t="s">
        <v>293</v>
      </c>
      <c r="C130" s="29" t="s">
        <v>880</v>
      </c>
      <c r="D130" s="24" t="s">
        <v>56</v>
      </c>
      <c r="E130" s="30" t="s">
        <v>881</v>
      </c>
      <c r="F130" s="31" t="s">
        <v>429</v>
      </c>
      <c r="G130" s="32">
        <v>3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882</v>
      </c>
    </row>
    <row r="132" spans="1:5" ht="12.75">
      <c r="A132" s="37" t="s">
        <v>55</v>
      </c>
      <c r="E132" s="38" t="s">
        <v>56</v>
      </c>
    </row>
    <row r="133" spans="1:5" ht="153">
      <c r="A133" t="s">
        <v>57</v>
      </c>
      <c r="E133" s="36" t="s">
        <v>883</v>
      </c>
    </row>
    <row r="134" spans="1:18" ht="12.75" customHeight="1">
      <c r="A134" s="6" t="s">
        <v>46</v>
      </c>
      <c r="B134" s="6"/>
      <c r="C134" s="41" t="s">
        <v>79</v>
      </c>
      <c r="D134" s="6"/>
      <c r="E134" s="27" t="s">
        <v>442</v>
      </c>
      <c r="F134" s="6"/>
      <c r="G134" s="6"/>
      <c r="H134" s="6"/>
      <c r="I134" s="42">
        <f>0+Q134</f>
      </c>
      <c r="O134">
        <f>0+R134</f>
      </c>
      <c r="Q134">
        <f>0+I135</f>
      </c>
      <c r="R134">
        <f>0+O135</f>
      </c>
    </row>
    <row r="135" spans="1:16" ht="12.75">
      <c r="A135" s="24" t="s">
        <v>48</v>
      </c>
      <c r="B135" s="29" t="s">
        <v>299</v>
      </c>
      <c r="C135" s="29" t="s">
        <v>854</v>
      </c>
      <c r="D135" s="24" t="s">
        <v>56</v>
      </c>
      <c r="E135" s="30" t="s">
        <v>855</v>
      </c>
      <c r="F135" s="31" t="s">
        <v>110</v>
      </c>
      <c r="G135" s="32">
        <v>11.4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56</v>
      </c>
    </row>
    <row r="137" spans="1:5" ht="12.75">
      <c r="A137" s="37" t="s">
        <v>55</v>
      </c>
      <c r="E137" s="38" t="s">
        <v>56</v>
      </c>
    </row>
    <row r="138" spans="1:5" ht="408">
      <c r="A138" t="s">
        <v>57</v>
      </c>
      <c r="E138" s="36" t="s">
        <v>857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884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884</v>
      </c>
      <c r="D5" s="6"/>
      <c r="E5" s="18" t="s">
        <v>885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143</v>
      </c>
      <c r="F9" s="25"/>
      <c r="G9" s="25"/>
      <c r="H9" s="25"/>
      <c r="I9" s="28">
        <f>0+Q9</f>
      </c>
      <c r="O9">
        <f>0+R9</f>
      </c>
      <c r="Q9">
        <f>0+I10+I14+I18+I22+I26+I30</f>
      </c>
      <c r="R9">
        <f>0+O10+O14+O18+O22+O26+O30</f>
      </c>
    </row>
    <row r="10" spans="1:16" ht="12.75">
      <c r="A10" s="24" t="s">
        <v>48</v>
      </c>
      <c r="B10" s="29" t="s">
        <v>32</v>
      </c>
      <c r="C10" s="29" t="s">
        <v>886</v>
      </c>
      <c r="D10" s="24" t="s">
        <v>50</v>
      </c>
      <c r="E10" s="30" t="s">
        <v>887</v>
      </c>
      <c r="F10" s="31" t="s">
        <v>429</v>
      </c>
      <c r="G10" s="32">
        <v>9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888</v>
      </c>
    </row>
    <row r="12" spans="1:5" ht="12.75">
      <c r="A12" s="37" t="s">
        <v>55</v>
      </c>
      <c r="E12" s="38" t="s">
        <v>56</v>
      </c>
    </row>
    <row r="13" spans="1:5" ht="102">
      <c r="A13" t="s">
        <v>57</v>
      </c>
      <c r="E13" s="36" t="s">
        <v>889</v>
      </c>
    </row>
    <row r="14" spans="1:16" ht="12.75">
      <c r="A14" s="24" t="s">
        <v>48</v>
      </c>
      <c r="B14" s="29" t="s">
        <v>26</v>
      </c>
      <c r="C14" s="29" t="s">
        <v>890</v>
      </c>
      <c r="D14" s="24" t="s">
        <v>539</v>
      </c>
      <c r="E14" s="30" t="s">
        <v>891</v>
      </c>
      <c r="F14" s="31" t="s">
        <v>429</v>
      </c>
      <c r="G14" s="32">
        <v>2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02">
      <c r="A15" s="35" t="s">
        <v>53</v>
      </c>
      <c r="E15" s="36" t="s">
        <v>892</v>
      </c>
    </row>
    <row r="16" spans="1:5" ht="12.75">
      <c r="A16" s="37" t="s">
        <v>55</v>
      </c>
      <c r="E16" s="38" t="s">
        <v>56</v>
      </c>
    </row>
    <row r="17" spans="1:5" ht="76.5">
      <c r="A17" t="s">
        <v>57</v>
      </c>
      <c r="E17" s="36" t="s">
        <v>893</v>
      </c>
    </row>
    <row r="18" spans="1:16" ht="12.75">
      <c r="A18" s="24" t="s">
        <v>48</v>
      </c>
      <c r="B18" s="29" t="s">
        <v>25</v>
      </c>
      <c r="C18" s="29" t="s">
        <v>894</v>
      </c>
      <c r="D18" s="24" t="s">
        <v>539</v>
      </c>
      <c r="E18" s="30" t="s">
        <v>895</v>
      </c>
      <c r="F18" s="31" t="s">
        <v>429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896</v>
      </c>
    </row>
    <row r="20" spans="1:5" ht="12.75">
      <c r="A20" s="37" t="s">
        <v>55</v>
      </c>
      <c r="E20" s="38" t="s">
        <v>56</v>
      </c>
    </row>
    <row r="21" spans="1:5" ht="76.5">
      <c r="A21" t="s">
        <v>57</v>
      </c>
      <c r="E21" s="36" t="s">
        <v>893</v>
      </c>
    </row>
    <row r="22" spans="1:16" ht="12.75">
      <c r="A22" s="24" t="s">
        <v>48</v>
      </c>
      <c r="B22" s="29" t="s">
        <v>36</v>
      </c>
      <c r="C22" s="29" t="s">
        <v>897</v>
      </c>
      <c r="D22" s="24" t="s">
        <v>539</v>
      </c>
      <c r="E22" s="30" t="s">
        <v>898</v>
      </c>
      <c r="F22" s="31" t="s">
        <v>429</v>
      </c>
      <c r="G22" s="32">
        <v>3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896</v>
      </c>
    </row>
    <row r="24" spans="1:5" ht="12.75">
      <c r="A24" s="37" t="s">
        <v>55</v>
      </c>
      <c r="E24" s="38" t="s">
        <v>56</v>
      </c>
    </row>
    <row r="25" spans="1:5" ht="76.5">
      <c r="A25" t="s">
        <v>57</v>
      </c>
      <c r="E25" s="36" t="s">
        <v>893</v>
      </c>
    </row>
    <row r="26" spans="1:16" ht="12.75">
      <c r="A26" s="24" t="s">
        <v>48</v>
      </c>
      <c r="B26" s="29" t="s">
        <v>38</v>
      </c>
      <c r="C26" s="29" t="s">
        <v>899</v>
      </c>
      <c r="D26" s="24" t="s">
        <v>56</v>
      </c>
      <c r="E26" s="30" t="s">
        <v>900</v>
      </c>
      <c r="F26" s="31" t="s">
        <v>429</v>
      </c>
      <c r="G26" s="32">
        <v>13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102">
      <c r="A29" t="s">
        <v>57</v>
      </c>
      <c r="E29" s="36" t="s">
        <v>889</v>
      </c>
    </row>
    <row r="30" spans="1:16" ht="12.75">
      <c r="A30" s="24" t="s">
        <v>48</v>
      </c>
      <c r="B30" s="29" t="s">
        <v>40</v>
      </c>
      <c r="C30" s="29" t="s">
        <v>901</v>
      </c>
      <c r="D30" s="24" t="s">
        <v>56</v>
      </c>
      <c r="E30" s="30" t="s">
        <v>902</v>
      </c>
      <c r="F30" s="31" t="s">
        <v>429</v>
      </c>
      <c r="G30" s="32">
        <v>20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56</v>
      </c>
    </row>
    <row r="33" spans="1:5" ht="102">
      <c r="A33" t="s">
        <v>57</v>
      </c>
      <c r="E33" s="36" t="s">
        <v>889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0+O9+O14+O95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903</v>
      </c>
      <c r="I3" s="39">
        <f>0+I9+I14+I95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903</v>
      </c>
      <c r="D5" s="6"/>
      <c r="E5" s="18" t="s">
        <v>904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317.44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100</v>
      </c>
    </row>
    <row r="12" spans="1:5" ht="12.75">
      <c r="A12" s="37" t="s">
        <v>55</v>
      </c>
      <c r="E12" s="38" t="s">
        <v>905</v>
      </c>
    </row>
    <row r="13" spans="1:5" ht="51">
      <c r="A13" t="s">
        <v>57</v>
      </c>
      <c r="E13" s="36" t="s">
        <v>102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107</v>
      </c>
      <c r="F14" s="6"/>
      <c r="G14" s="6"/>
      <c r="H14" s="6"/>
      <c r="I14" s="42">
        <f>0+Q14</f>
      </c>
      <c r="O14">
        <f>0+R14</f>
      </c>
      <c r="Q14">
        <f>0+I15+I19+I23+I27+I31+I35+I39+I43+I47+I51+I55+I59+I63+I67+I71+I75+I79+I83+I87+I91</f>
      </c>
      <c r="R14">
        <f>0+O15+O19+O23+O27+O31+O35+O39+O43+O47+O51+O55+O59+O63+O67+O71+O75+O79+O83+O87+O91</f>
      </c>
    </row>
    <row r="15" spans="1:16" ht="12.75">
      <c r="A15" s="24" t="s">
        <v>48</v>
      </c>
      <c r="B15" s="29" t="s">
        <v>26</v>
      </c>
      <c r="C15" s="29" t="s">
        <v>906</v>
      </c>
      <c r="D15" s="24" t="s">
        <v>56</v>
      </c>
      <c r="E15" s="30" t="s">
        <v>907</v>
      </c>
      <c r="F15" s="31" t="s">
        <v>210</v>
      </c>
      <c r="G15" s="32">
        <v>14.3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12.75">
      <c r="A16" s="35" t="s">
        <v>53</v>
      </c>
      <c r="E16" s="36" t="s">
        <v>56</v>
      </c>
    </row>
    <row r="17" spans="1:5" ht="12.75">
      <c r="A17" s="37" t="s">
        <v>55</v>
      </c>
      <c r="E17" s="38" t="s">
        <v>56</v>
      </c>
    </row>
    <row r="18" spans="1:5" ht="76.5">
      <c r="A18" t="s">
        <v>57</v>
      </c>
      <c r="E18" s="36" t="s">
        <v>908</v>
      </c>
    </row>
    <row r="19" spans="1:16" ht="12.75">
      <c r="A19" s="24" t="s">
        <v>48</v>
      </c>
      <c r="B19" s="29" t="s">
        <v>25</v>
      </c>
      <c r="C19" s="29" t="s">
        <v>909</v>
      </c>
      <c r="D19" s="24" t="s">
        <v>56</v>
      </c>
      <c r="E19" s="30" t="s">
        <v>910</v>
      </c>
      <c r="F19" s="31" t="s">
        <v>429</v>
      </c>
      <c r="G19" s="32">
        <v>1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12.75">
      <c r="A20" s="35" t="s">
        <v>53</v>
      </c>
      <c r="E20" s="36" t="s">
        <v>56</v>
      </c>
    </row>
    <row r="21" spans="1:5" ht="12.75">
      <c r="A21" s="37" t="s">
        <v>55</v>
      </c>
      <c r="E21" s="38" t="s">
        <v>56</v>
      </c>
    </row>
    <row r="22" spans="1:5" ht="191.25">
      <c r="A22" t="s">
        <v>57</v>
      </c>
      <c r="E22" s="36" t="s">
        <v>911</v>
      </c>
    </row>
    <row r="23" spans="1:16" ht="12.75">
      <c r="A23" s="24" t="s">
        <v>48</v>
      </c>
      <c r="B23" s="29" t="s">
        <v>36</v>
      </c>
      <c r="C23" s="29" t="s">
        <v>188</v>
      </c>
      <c r="D23" s="24" t="s">
        <v>50</v>
      </c>
      <c r="E23" s="30" t="s">
        <v>189</v>
      </c>
      <c r="F23" s="31" t="s">
        <v>110</v>
      </c>
      <c r="G23" s="32">
        <v>153.12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51">
      <c r="A24" s="35" t="s">
        <v>53</v>
      </c>
      <c r="E24" s="36" t="s">
        <v>912</v>
      </c>
    </row>
    <row r="25" spans="1:5" ht="89.25">
      <c r="A25" s="37" t="s">
        <v>55</v>
      </c>
      <c r="E25" s="38" t="s">
        <v>913</v>
      </c>
    </row>
    <row r="26" spans="1:5" ht="344.25">
      <c r="A26" t="s">
        <v>57</v>
      </c>
      <c r="E26" s="36" t="s">
        <v>191</v>
      </c>
    </row>
    <row r="27" spans="1:16" ht="12.75">
      <c r="A27" s="24" t="s">
        <v>48</v>
      </c>
      <c r="B27" s="29" t="s">
        <v>38</v>
      </c>
      <c r="C27" s="29" t="s">
        <v>188</v>
      </c>
      <c r="D27" s="24" t="s">
        <v>59</v>
      </c>
      <c r="E27" s="30" t="s">
        <v>189</v>
      </c>
      <c r="F27" s="31" t="s">
        <v>110</v>
      </c>
      <c r="G27" s="32">
        <v>5.6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51">
      <c r="A28" s="35" t="s">
        <v>53</v>
      </c>
      <c r="E28" s="36" t="s">
        <v>914</v>
      </c>
    </row>
    <row r="29" spans="1:5" ht="89.25">
      <c r="A29" s="37" t="s">
        <v>55</v>
      </c>
      <c r="E29" s="38" t="s">
        <v>915</v>
      </c>
    </row>
    <row r="30" spans="1:5" ht="344.25">
      <c r="A30" t="s">
        <v>57</v>
      </c>
      <c r="E30" s="36" t="s">
        <v>191</v>
      </c>
    </row>
    <row r="31" spans="1:16" ht="12.75">
      <c r="A31" s="24" t="s">
        <v>48</v>
      </c>
      <c r="B31" s="29" t="s">
        <v>40</v>
      </c>
      <c r="C31" s="29" t="s">
        <v>195</v>
      </c>
      <c r="D31" s="24" t="s">
        <v>50</v>
      </c>
      <c r="E31" s="30" t="s">
        <v>196</v>
      </c>
      <c r="F31" s="31" t="s">
        <v>110</v>
      </c>
      <c r="G31" s="32">
        <v>158.72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916</v>
      </c>
    </row>
    <row r="33" spans="1:5" ht="38.25">
      <c r="A33" s="37" t="s">
        <v>55</v>
      </c>
      <c r="E33" s="38" t="s">
        <v>917</v>
      </c>
    </row>
    <row r="34" spans="1:5" ht="216.75">
      <c r="A34" t="s">
        <v>57</v>
      </c>
      <c r="E34" s="36" t="s">
        <v>199</v>
      </c>
    </row>
    <row r="35" spans="1:16" ht="12.75">
      <c r="A35" s="24" t="s">
        <v>48</v>
      </c>
      <c r="B35" s="29" t="s">
        <v>75</v>
      </c>
      <c r="C35" s="29" t="s">
        <v>202</v>
      </c>
      <c r="D35" s="24" t="s">
        <v>50</v>
      </c>
      <c r="E35" s="30" t="s">
        <v>203</v>
      </c>
      <c r="F35" s="31" t="s">
        <v>110</v>
      </c>
      <c r="G35" s="32">
        <v>122.64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38.25">
      <c r="A36" s="35" t="s">
        <v>53</v>
      </c>
      <c r="E36" s="36" t="s">
        <v>918</v>
      </c>
    </row>
    <row r="37" spans="1:5" ht="89.25">
      <c r="A37" s="37" t="s">
        <v>55</v>
      </c>
      <c r="E37" s="38" t="s">
        <v>919</v>
      </c>
    </row>
    <row r="38" spans="1:5" ht="255">
      <c r="A38" t="s">
        <v>57</v>
      </c>
      <c r="E38" s="36" t="s">
        <v>206</v>
      </c>
    </row>
    <row r="39" spans="1:16" ht="12.75">
      <c r="A39" s="24" t="s">
        <v>48</v>
      </c>
      <c r="B39" s="29" t="s">
        <v>79</v>
      </c>
      <c r="C39" s="29" t="s">
        <v>202</v>
      </c>
      <c r="D39" s="24" t="s">
        <v>59</v>
      </c>
      <c r="E39" s="30" t="s">
        <v>203</v>
      </c>
      <c r="F39" s="31" t="s">
        <v>110</v>
      </c>
      <c r="G39" s="32">
        <v>5.4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920</v>
      </c>
    </row>
    <row r="41" spans="1:5" ht="89.25">
      <c r="A41" s="37" t="s">
        <v>55</v>
      </c>
      <c r="E41" s="38" t="s">
        <v>921</v>
      </c>
    </row>
    <row r="42" spans="1:5" ht="255">
      <c r="A42" t="s">
        <v>57</v>
      </c>
      <c r="E42" s="36" t="s">
        <v>206</v>
      </c>
    </row>
    <row r="43" spans="1:16" ht="12.75">
      <c r="A43" s="24" t="s">
        <v>48</v>
      </c>
      <c r="B43" s="29" t="s">
        <v>43</v>
      </c>
      <c r="C43" s="29" t="s">
        <v>922</v>
      </c>
      <c r="D43" s="24" t="s">
        <v>50</v>
      </c>
      <c r="E43" s="30" t="s">
        <v>923</v>
      </c>
      <c r="F43" s="31" t="s">
        <v>210</v>
      </c>
      <c r="G43" s="32">
        <v>8.64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38.25">
      <c r="A44" s="35" t="s">
        <v>53</v>
      </c>
      <c r="E44" s="36" t="s">
        <v>924</v>
      </c>
    </row>
    <row r="45" spans="1:5" ht="76.5">
      <c r="A45" s="37" t="s">
        <v>55</v>
      </c>
      <c r="E45" s="38" t="s">
        <v>925</v>
      </c>
    </row>
    <row r="46" spans="1:5" ht="89.25">
      <c r="A46" t="s">
        <v>57</v>
      </c>
      <c r="E46" s="36" t="s">
        <v>926</v>
      </c>
    </row>
    <row r="47" spans="1:16" ht="12.75">
      <c r="A47" s="24" t="s">
        <v>48</v>
      </c>
      <c r="B47" s="29" t="s">
        <v>45</v>
      </c>
      <c r="C47" s="29" t="s">
        <v>922</v>
      </c>
      <c r="D47" s="24" t="s">
        <v>59</v>
      </c>
      <c r="E47" s="30" t="s">
        <v>923</v>
      </c>
      <c r="F47" s="31" t="s">
        <v>210</v>
      </c>
      <c r="G47" s="32">
        <v>14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25.5">
      <c r="A48" s="35" t="s">
        <v>53</v>
      </c>
      <c r="E48" s="36" t="s">
        <v>927</v>
      </c>
    </row>
    <row r="49" spans="1:5" ht="12.75">
      <c r="A49" s="37" t="s">
        <v>55</v>
      </c>
      <c r="E49" s="38" t="s">
        <v>928</v>
      </c>
    </row>
    <row r="50" spans="1:5" ht="89.25">
      <c r="A50" t="s">
        <v>57</v>
      </c>
      <c r="E50" s="36" t="s">
        <v>926</v>
      </c>
    </row>
    <row r="51" spans="1:16" ht="12.75">
      <c r="A51" s="24" t="s">
        <v>48</v>
      </c>
      <c r="B51" s="29" t="s">
        <v>88</v>
      </c>
      <c r="C51" s="29" t="s">
        <v>929</v>
      </c>
      <c r="D51" s="24" t="s">
        <v>539</v>
      </c>
      <c r="E51" s="30" t="s">
        <v>930</v>
      </c>
      <c r="F51" s="31" t="s">
        <v>130</v>
      </c>
      <c r="G51" s="32">
        <v>24.7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931</v>
      </c>
    </row>
    <row r="53" spans="1:5" ht="12.75">
      <c r="A53" s="37" t="s">
        <v>55</v>
      </c>
      <c r="E53" s="38" t="s">
        <v>932</v>
      </c>
    </row>
    <row r="54" spans="1:5" ht="38.25">
      <c r="A54" t="s">
        <v>57</v>
      </c>
      <c r="E54" s="36" t="s">
        <v>933</v>
      </c>
    </row>
    <row r="55" spans="1:16" ht="12.75">
      <c r="A55" s="24" t="s">
        <v>48</v>
      </c>
      <c r="B55" s="29" t="s">
        <v>91</v>
      </c>
      <c r="C55" s="29" t="s">
        <v>934</v>
      </c>
      <c r="D55" s="24" t="s">
        <v>56</v>
      </c>
      <c r="E55" s="30" t="s">
        <v>935</v>
      </c>
      <c r="F55" s="31" t="s">
        <v>429</v>
      </c>
      <c r="G55" s="32">
        <v>8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25.5">
      <c r="A56" s="35" t="s">
        <v>53</v>
      </c>
      <c r="E56" s="36" t="s">
        <v>936</v>
      </c>
    </row>
    <row r="57" spans="1:5" ht="89.25">
      <c r="A57" s="37" t="s">
        <v>55</v>
      </c>
      <c r="E57" s="38" t="s">
        <v>937</v>
      </c>
    </row>
    <row r="58" spans="1:5" ht="76.5">
      <c r="A58" t="s">
        <v>57</v>
      </c>
      <c r="E58" s="36" t="s">
        <v>938</v>
      </c>
    </row>
    <row r="59" spans="1:16" ht="12.75">
      <c r="A59" s="24" t="s">
        <v>48</v>
      </c>
      <c r="B59" s="29" t="s">
        <v>149</v>
      </c>
      <c r="C59" s="29" t="s">
        <v>939</v>
      </c>
      <c r="D59" s="24" t="s">
        <v>56</v>
      </c>
      <c r="E59" s="30" t="s">
        <v>940</v>
      </c>
      <c r="F59" s="31" t="s">
        <v>429</v>
      </c>
      <c r="G59" s="32">
        <v>8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12.75">
      <c r="A60" s="35" t="s">
        <v>53</v>
      </c>
      <c r="E60" s="36" t="s">
        <v>941</v>
      </c>
    </row>
    <row r="61" spans="1:5" ht="12.75">
      <c r="A61" s="37" t="s">
        <v>55</v>
      </c>
      <c r="E61" s="38" t="s">
        <v>56</v>
      </c>
    </row>
    <row r="62" spans="1:5" ht="102">
      <c r="A62" t="s">
        <v>57</v>
      </c>
      <c r="E62" s="36" t="s">
        <v>942</v>
      </c>
    </row>
    <row r="63" spans="1:16" ht="12.75">
      <c r="A63" s="24" t="s">
        <v>48</v>
      </c>
      <c r="B63" s="29" t="s">
        <v>153</v>
      </c>
      <c r="C63" s="29" t="s">
        <v>943</v>
      </c>
      <c r="D63" s="24" t="s">
        <v>539</v>
      </c>
      <c r="E63" s="30" t="s">
        <v>944</v>
      </c>
      <c r="F63" s="31" t="s">
        <v>82</v>
      </c>
      <c r="G63" s="32">
        <v>1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38.25">
      <c r="A64" s="35" t="s">
        <v>53</v>
      </c>
      <c r="E64" s="36" t="s">
        <v>945</v>
      </c>
    </row>
    <row r="65" spans="1:5" ht="12.75">
      <c r="A65" s="37" t="s">
        <v>55</v>
      </c>
      <c r="E65" s="38" t="s">
        <v>56</v>
      </c>
    </row>
    <row r="66" spans="1:5" ht="38.25">
      <c r="A66" t="s">
        <v>57</v>
      </c>
      <c r="E66" s="36" t="s">
        <v>946</v>
      </c>
    </row>
    <row r="67" spans="1:16" ht="12.75">
      <c r="A67" s="24" t="s">
        <v>48</v>
      </c>
      <c r="B67" s="29" t="s">
        <v>207</v>
      </c>
      <c r="C67" s="29" t="s">
        <v>947</v>
      </c>
      <c r="D67" s="24" t="s">
        <v>539</v>
      </c>
      <c r="E67" s="30" t="s">
        <v>948</v>
      </c>
      <c r="F67" s="31" t="s">
        <v>130</v>
      </c>
      <c r="G67" s="32">
        <v>28.8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51">
      <c r="A68" s="35" t="s">
        <v>53</v>
      </c>
      <c r="E68" s="36" t="s">
        <v>949</v>
      </c>
    </row>
    <row r="69" spans="1:5" ht="25.5">
      <c r="A69" s="37" t="s">
        <v>55</v>
      </c>
      <c r="E69" s="38" t="s">
        <v>950</v>
      </c>
    </row>
    <row r="70" spans="1:5" ht="38.25">
      <c r="A70" t="s">
        <v>57</v>
      </c>
      <c r="E70" s="36" t="s">
        <v>946</v>
      </c>
    </row>
    <row r="71" spans="1:16" ht="12.75">
      <c r="A71" s="24" t="s">
        <v>48</v>
      </c>
      <c r="B71" s="29" t="s">
        <v>213</v>
      </c>
      <c r="C71" s="29" t="s">
        <v>951</v>
      </c>
      <c r="D71" s="24" t="s">
        <v>539</v>
      </c>
      <c r="E71" s="30" t="s">
        <v>952</v>
      </c>
      <c r="F71" s="31" t="s">
        <v>130</v>
      </c>
      <c r="G71" s="32">
        <v>51</v>
      </c>
      <c r="H71" s="33">
        <v>0</v>
      </c>
      <c r="I71" s="34">
        <f>ROUND(ROUND(H71,2)*ROUND(G71,3),2)</f>
      </c>
      <c r="O71">
        <f>(I71*21)/100</f>
      </c>
      <c r="P71" t="s">
        <v>26</v>
      </c>
    </row>
    <row r="72" spans="1:5" ht="38.25">
      <c r="A72" s="35" t="s">
        <v>53</v>
      </c>
      <c r="E72" s="36" t="s">
        <v>953</v>
      </c>
    </row>
    <row r="73" spans="1:5" ht="25.5">
      <c r="A73" s="37" t="s">
        <v>55</v>
      </c>
      <c r="E73" s="38" t="s">
        <v>954</v>
      </c>
    </row>
    <row r="74" spans="1:5" ht="38.25">
      <c r="A74" t="s">
        <v>57</v>
      </c>
      <c r="E74" s="36" t="s">
        <v>946</v>
      </c>
    </row>
    <row r="75" spans="1:16" ht="12.75">
      <c r="A75" s="24" t="s">
        <v>48</v>
      </c>
      <c r="B75" s="29" t="s">
        <v>219</v>
      </c>
      <c r="C75" s="29" t="s">
        <v>955</v>
      </c>
      <c r="D75" s="24" t="s">
        <v>56</v>
      </c>
      <c r="E75" s="30" t="s">
        <v>956</v>
      </c>
      <c r="F75" s="31" t="s">
        <v>429</v>
      </c>
      <c r="G75" s="32">
        <v>39</v>
      </c>
      <c r="H75" s="33">
        <v>0</v>
      </c>
      <c r="I75" s="34">
        <f>ROUND(ROUND(H75,2)*ROUND(G75,3),2)</f>
      </c>
      <c r="O75">
        <f>(I75*21)/100</f>
      </c>
      <c r="P75" t="s">
        <v>26</v>
      </c>
    </row>
    <row r="76" spans="1:5" ht="12.75">
      <c r="A76" s="35" t="s">
        <v>53</v>
      </c>
      <c r="E76" s="36" t="s">
        <v>896</v>
      </c>
    </row>
    <row r="77" spans="1:5" ht="12.75">
      <c r="A77" s="37" t="s">
        <v>55</v>
      </c>
      <c r="E77" s="38" t="s">
        <v>56</v>
      </c>
    </row>
    <row r="78" spans="1:5" ht="114.75">
      <c r="A78" t="s">
        <v>57</v>
      </c>
      <c r="E78" s="36" t="s">
        <v>957</v>
      </c>
    </row>
    <row r="79" spans="1:16" ht="25.5">
      <c r="A79" s="24" t="s">
        <v>48</v>
      </c>
      <c r="B79" s="29" t="s">
        <v>225</v>
      </c>
      <c r="C79" s="29" t="s">
        <v>958</v>
      </c>
      <c r="D79" s="24" t="s">
        <v>539</v>
      </c>
      <c r="E79" s="30" t="s">
        <v>959</v>
      </c>
      <c r="F79" s="31" t="s">
        <v>429</v>
      </c>
      <c r="G79" s="32">
        <v>8</v>
      </c>
      <c r="H79" s="33">
        <v>0</v>
      </c>
      <c r="I79" s="34">
        <f>ROUND(ROUND(H79,2)*ROUND(G79,3),2)</f>
      </c>
      <c r="O79">
        <f>(I79*21)/100</f>
      </c>
      <c r="P79" t="s">
        <v>26</v>
      </c>
    </row>
    <row r="80" spans="1:5" ht="38.25">
      <c r="A80" s="35" t="s">
        <v>53</v>
      </c>
      <c r="E80" s="36" t="s">
        <v>960</v>
      </c>
    </row>
    <row r="81" spans="1:5" ht="12.75">
      <c r="A81" s="37" t="s">
        <v>55</v>
      </c>
      <c r="E81" s="38" t="s">
        <v>56</v>
      </c>
    </row>
    <row r="82" spans="1:5" ht="114.75">
      <c r="A82" t="s">
        <v>57</v>
      </c>
      <c r="E82" s="36" t="s">
        <v>961</v>
      </c>
    </row>
    <row r="83" spans="1:16" ht="12.75">
      <c r="A83" s="24" t="s">
        <v>48</v>
      </c>
      <c r="B83" s="29" t="s">
        <v>231</v>
      </c>
      <c r="C83" s="29" t="s">
        <v>962</v>
      </c>
      <c r="D83" s="24" t="s">
        <v>56</v>
      </c>
      <c r="E83" s="30" t="s">
        <v>963</v>
      </c>
      <c r="F83" s="31" t="s">
        <v>110</v>
      </c>
      <c r="G83" s="32">
        <v>10.4</v>
      </c>
      <c r="H83" s="33">
        <v>0</v>
      </c>
      <c r="I83" s="34">
        <f>ROUND(ROUND(H83,2)*ROUND(G83,3),2)</f>
      </c>
      <c r="O83">
        <f>(I83*21)/100</f>
      </c>
      <c r="P83" t="s">
        <v>26</v>
      </c>
    </row>
    <row r="84" spans="1:5" ht="12.75">
      <c r="A84" s="35" t="s">
        <v>53</v>
      </c>
      <c r="E84" s="36" t="s">
        <v>56</v>
      </c>
    </row>
    <row r="85" spans="1:5" ht="25.5">
      <c r="A85" s="37" t="s">
        <v>55</v>
      </c>
      <c r="E85" s="38" t="s">
        <v>964</v>
      </c>
    </row>
    <row r="86" spans="1:5" ht="63.75">
      <c r="A86" t="s">
        <v>57</v>
      </c>
      <c r="E86" s="36" t="s">
        <v>965</v>
      </c>
    </row>
    <row r="87" spans="1:16" ht="12.75">
      <c r="A87" s="24" t="s">
        <v>48</v>
      </c>
      <c r="B87" s="29" t="s">
        <v>237</v>
      </c>
      <c r="C87" s="29" t="s">
        <v>966</v>
      </c>
      <c r="D87" s="24" t="s">
        <v>539</v>
      </c>
      <c r="E87" s="30" t="s">
        <v>967</v>
      </c>
      <c r="F87" s="31" t="s">
        <v>429</v>
      </c>
      <c r="G87" s="32">
        <v>8</v>
      </c>
      <c r="H87" s="33">
        <v>0</v>
      </c>
      <c r="I87" s="34">
        <f>ROUND(ROUND(H87,2)*ROUND(G87,3),2)</f>
      </c>
      <c r="O87">
        <f>(I87*21)/100</f>
      </c>
      <c r="P87" t="s">
        <v>26</v>
      </c>
    </row>
    <row r="88" spans="1:5" ht="25.5">
      <c r="A88" s="35" t="s">
        <v>53</v>
      </c>
      <c r="E88" s="36" t="s">
        <v>968</v>
      </c>
    </row>
    <row r="89" spans="1:5" ht="12.75">
      <c r="A89" s="37" t="s">
        <v>55</v>
      </c>
      <c r="E89" s="38" t="s">
        <v>969</v>
      </c>
    </row>
    <row r="90" spans="1:5" ht="38.25">
      <c r="A90" t="s">
        <v>57</v>
      </c>
      <c r="E90" s="36" t="s">
        <v>946</v>
      </c>
    </row>
    <row r="91" spans="1:16" ht="12.75">
      <c r="A91" s="24" t="s">
        <v>48</v>
      </c>
      <c r="B91" s="29" t="s">
        <v>243</v>
      </c>
      <c r="C91" s="29" t="s">
        <v>970</v>
      </c>
      <c r="D91" s="24" t="s">
        <v>539</v>
      </c>
      <c r="E91" s="30" t="s">
        <v>971</v>
      </c>
      <c r="F91" s="31" t="s">
        <v>429</v>
      </c>
      <c r="G91" s="32">
        <v>8</v>
      </c>
      <c r="H91" s="33">
        <v>0</v>
      </c>
      <c r="I91" s="34">
        <f>ROUND(ROUND(H91,2)*ROUND(G91,3),2)</f>
      </c>
      <c r="O91">
        <f>(I91*21)/100</f>
      </c>
      <c r="P91" t="s">
        <v>26</v>
      </c>
    </row>
    <row r="92" spans="1:5" ht="12.75">
      <c r="A92" s="35" t="s">
        <v>53</v>
      </c>
      <c r="E92" s="36" t="s">
        <v>972</v>
      </c>
    </row>
    <row r="93" spans="1:5" ht="12.75">
      <c r="A93" s="37" t="s">
        <v>55</v>
      </c>
      <c r="E93" s="38" t="s">
        <v>56</v>
      </c>
    </row>
    <row r="94" spans="1:5" ht="38.25">
      <c r="A94" t="s">
        <v>57</v>
      </c>
      <c r="E94" s="36" t="s">
        <v>946</v>
      </c>
    </row>
    <row r="95" spans="1:18" ht="12.75" customHeight="1">
      <c r="A95" s="6" t="s">
        <v>46</v>
      </c>
      <c r="B95" s="6"/>
      <c r="C95" s="41" t="s">
        <v>38</v>
      </c>
      <c r="D95" s="6"/>
      <c r="E95" s="27" t="s">
        <v>309</v>
      </c>
      <c r="F95" s="6"/>
      <c r="G95" s="6"/>
      <c r="H95" s="6"/>
      <c r="I95" s="42">
        <f>0+Q95</f>
      </c>
      <c r="O95">
        <f>0+R95</f>
      </c>
      <c r="Q95">
        <f>0+I96</f>
      </c>
      <c r="R95">
        <f>0+O96</f>
      </c>
    </row>
    <row r="96" spans="1:16" ht="25.5">
      <c r="A96" s="24" t="s">
        <v>48</v>
      </c>
      <c r="B96" s="29" t="s">
        <v>249</v>
      </c>
      <c r="C96" s="29" t="s">
        <v>393</v>
      </c>
      <c r="D96" s="24" t="s">
        <v>56</v>
      </c>
      <c r="E96" s="30" t="s">
        <v>394</v>
      </c>
      <c r="F96" s="31" t="s">
        <v>210</v>
      </c>
      <c r="G96" s="32">
        <v>42.9</v>
      </c>
      <c r="H96" s="33">
        <v>0</v>
      </c>
      <c r="I96" s="34">
        <f>ROUND(ROUND(H96,2)*ROUND(G96,3),2)</f>
      </c>
      <c r="O96">
        <f>(I96*21)/100</f>
      </c>
      <c r="P96" t="s">
        <v>26</v>
      </c>
    </row>
    <row r="97" spans="1:5" ht="25.5">
      <c r="A97" s="35" t="s">
        <v>53</v>
      </c>
      <c r="E97" s="36" t="s">
        <v>973</v>
      </c>
    </row>
    <row r="98" spans="1:5" ht="89.25">
      <c r="A98" s="37" t="s">
        <v>55</v>
      </c>
      <c r="E98" s="38" t="s">
        <v>974</v>
      </c>
    </row>
    <row r="99" spans="1:5" ht="178.5">
      <c r="A99" t="s">
        <v>57</v>
      </c>
      <c r="E99" s="36" t="s">
        <v>384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0+O9+O26+O55+O64+O109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975</v>
      </c>
      <c r="I3" s="39">
        <f>0+I9+I26+I55+I64+I109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975</v>
      </c>
      <c r="D5" s="6"/>
      <c r="E5" s="18" t="s">
        <v>976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977</v>
      </c>
      <c r="D10" s="24" t="s">
        <v>56</v>
      </c>
      <c r="E10" s="30" t="s">
        <v>98</v>
      </c>
      <c r="F10" s="31" t="s">
        <v>110</v>
      </c>
      <c r="G10" s="32">
        <v>114.086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978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97</v>
      </c>
      <c r="D14" s="24" t="s">
        <v>56</v>
      </c>
      <c r="E14" s="30" t="s">
        <v>98</v>
      </c>
      <c r="F14" s="31" t="s">
        <v>99</v>
      </c>
      <c r="G14" s="32">
        <v>0.091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979</v>
      </c>
    </row>
    <row r="16" spans="1:5" ht="12.75">
      <c r="A16" s="37" t="s">
        <v>55</v>
      </c>
      <c r="E16" s="38" t="s">
        <v>980</v>
      </c>
    </row>
    <row r="17" spans="1:5" ht="51">
      <c r="A17" t="s">
        <v>57</v>
      </c>
      <c r="E17" s="36" t="s">
        <v>102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59</v>
      </c>
      <c r="E18" s="30" t="s">
        <v>67</v>
      </c>
      <c r="F18" s="31" t="s">
        <v>981</v>
      </c>
      <c r="G18" s="32">
        <v>0.681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585</v>
      </c>
    </row>
    <row r="20" spans="1:5" ht="12.75">
      <c r="A20" s="37" t="s">
        <v>55</v>
      </c>
      <c r="E20" s="38" t="s">
        <v>982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586</v>
      </c>
      <c r="D22" s="24" t="s">
        <v>56</v>
      </c>
      <c r="E22" s="30" t="s">
        <v>587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983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107</v>
      </c>
      <c r="F26" s="6"/>
      <c r="G26" s="6"/>
      <c r="H26" s="6"/>
      <c r="I26" s="42">
        <f>0+Q26</f>
      </c>
      <c r="O26">
        <f>0+R26</f>
      </c>
      <c r="Q26">
        <f>0+I27+I31+I35+I39+I43+I47+I51</f>
      </c>
      <c r="R26">
        <f>0+O27+O31+O35+O39+O43+O47+O51</f>
      </c>
    </row>
    <row r="27" spans="1:16" ht="12.75">
      <c r="A27" s="24" t="s">
        <v>48</v>
      </c>
      <c r="B27" s="29" t="s">
        <v>38</v>
      </c>
      <c r="C27" s="29" t="s">
        <v>588</v>
      </c>
      <c r="D27" s="24" t="s">
        <v>56</v>
      </c>
      <c r="E27" s="30" t="s">
        <v>589</v>
      </c>
      <c r="F27" s="31" t="s">
        <v>52</v>
      </c>
      <c r="G27" s="32">
        <v>10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984</v>
      </c>
    </row>
    <row r="29" spans="1:5" ht="12.75">
      <c r="A29" s="37" t="s">
        <v>55</v>
      </c>
      <c r="E29" s="38" t="s">
        <v>56</v>
      </c>
    </row>
    <row r="30" spans="1:5" ht="102">
      <c r="A30" t="s">
        <v>57</v>
      </c>
      <c r="E30" s="36" t="s">
        <v>590</v>
      </c>
    </row>
    <row r="31" spans="1:16" ht="12.75">
      <c r="A31" s="24" t="s">
        <v>48</v>
      </c>
      <c r="B31" s="29" t="s">
        <v>40</v>
      </c>
      <c r="C31" s="29" t="s">
        <v>591</v>
      </c>
      <c r="D31" s="24" t="s">
        <v>56</v>
      </c>
      <c r="E31" s="30" t="s">
        <v>592</v>
      </c>
      <c r="F31" s="31" t="s">
        <v>130</v>
      </c>
      <c r="G31" s="32">
        <v>68.14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985</v>
      </c>
    </row>
    <row r="33" spans="1:5" ht="12.75">
      <c r="A33" s="37" t="s">
        <v>55</v>
      </c>
      <c r="E33" s="38" t="s">
        <v>986</v>
      </c>
    </row>
    <row r="34" spans="1:5" ht="89.25">
      <c r="A34" t="s">
        <v>57</v>
      </c>
      <c r="E34" s="36" t="s">
        <v>593</v>
      </c>
    </row>
    <row r="35" spans="1:16" ht="12.75">
      <c r="A35" s="24" t="s">
        <v>48</v>
      </c>
      <c r="B35" s="29" t="s">
        <v>75</v>
      </c>
      <c r="C35" s="29" t="s">
        <v>192</v>
      </c>
      <c r="D35" s="24" t="s">
        <v>56</v>
      </c>
      <c r="E35" s="30" t="s">
        <v>193</v>
      </c>
      <c r="F35" s="31" t="s">
        <v>110</v>
      </c>
      <c r="G35" s="32">
        <v>114.086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7.5">
      <c r="A37" s="37" t="s">
        <v>55</v>
      </c>
      <c r="E37" s="38" t="s">
        <v>987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195</v>
      </c>
      <c r="D39" s="24" t="s">
        <v>56</v>
      </c>
      <c r="E39" s="30" t="s">
        <v>196</v>
      </c>
      <c r="F39" s="31" t="s">
        <v>110</v>
      </c>
      <c r="G39" s="32">
        <v>114.086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12.75">
      <c r="A41" s="37" t="s">
        <v>55</v>
      </c>
      <c r="E41" s="38" t="s">
        <v>56</v>
      </c>
    </row>
    <row r="42" spans="1:5" ht="216.75">
      <c r="A42" t="s">
        <v>57</v>
      </c>
      <c r="E42" s="36" t="s">
        <v>199</v>
      </c>
    </row>
    <row r="43" spans="1:16" ht="12.75">
      <c r="A43" s="24" t="s">
        <v>48</v>
      </c>
      <c r="B43" s="29" t="s">
        <v>43</v>
      </c>
      <c r="C43" s="29" t="s">
        <v>202</v>
      </c>
      <c r="D43" s="24" t="s">
        <v>56</v>
      </c>
      <c r="E43" s="30" t="s">
        <v>203</v>
      </c>
      <c r="F43" s="31" t="s">
        <v>110</v>
      </c>
      <c r="G43" s="32">
        <v>68.1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601</v>
      </c>
    </row>
    <row r="45" spans="1:5" ht="153">
      <c r="A45" s="37" t="s">
        <v>55</v>
      </c>
      <c r="E45" s="38" t="s">
        <v>988</v>
      </c>
    </row>
    <row r="46" spans="1:5" ht="255">
      <c r="A46" t="s">
        <v>57</v>
      </c>
      <c r="E46" s="36" t="s">
        <v>206</v>
      </c>
    </row>
    <row r="47" spans="1:16" ht="12.75">
      <c r="A47" s="24" t="s">
        <v>48</v>
      </c>
      <c r="B47" s="29" t="s">
        <v>45</v>
      </c>
      <c r="C47" s="29" t="s">
        <v>602</v>
      </c>
      <c r="D47" s="24" t="s">
        <v>50</v>
      </c>
      <c r="E47" s="30" t="s">
        <v>603</v>
      </c>
      <c r="F47" s="31" t="s">
        <v>110</v>
      </c>
      <c r="G47" s="32">
        <v>28.259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989</v>
      </c>
    </row>
    <row r="49" spans="1:5" ht="51">
      <c r="A49" s="37" t="s">
        <v>55</v>
      </c>
      <c r="E49" s="38" t="s">
        <v>990</v>
      </c>
    </row>
    <row r="50" spans="1:5" ht="331.5">
      <c r="A50" t="s">
        <v>57</v>
      </c>
      <c r="E50" s="36" t="s">
        <v>606</v>
      </c>
    </row>
    <row r="51" spans="1:16" ht="12.75">
      <c r="A51" s="24" t="s">
        <v>48</v>
      </c>
      <c r="B51" s="29" t="s">
        <v>88</v>
      </c>
      <c r="C51" s="29" t="s">
        <v>602</v>
      </c>
      <c r="D51" s="24" t="s">
        <v>59</v>
      </c>
      <c r="E51" s="30" t="s">
        <v>603</v>
      </c>
      <c r="F51" s="31" t="s">
        <v>110</v>
      </c>
      <c r="G51" s="32">
        <v>8.349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991</v>
      </c>
    </row>
    <row r="53" spans="1:5" ht="12.75">
      <c r="A53" s="37" t="s">
        <v>55</v>
      </c>
      <c r="E53" s="38" t="s">
        <v>992</v>
      </c>
    </row>
    <row r="54" spans="1:5" ht="331.5">
      <c r="A54" t="s">
        <v>57</v>
      </c>
      <c r="E54" s="36" t="s">
        <v>606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272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91</v>
      </c>
      <c r="C56" s="29" t="s">
        <v>993</v>
      </c>
      <c r="D56" s="24" t="s">
        <v>56</v>
      </c>
      <c r="E56" s="30" t="s">
        <v>994</v>
      </c>
      <c r="F56" s="31" t="s">
        <v>110</v>
      </c>
      <c r="G56" s="32">
        <v>2.319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995</v>
      </c>
    </row>
    <row r="58" spans="1:5" ht="12.75">
      <c r="A58" s="37" t="s">
        <v>55</v>
      </c>
      <c r="E58" s="38" t="s">
        <v>996</v>
      </c>
    </row>
    <row r="59" spans="1:5" ht="76.5">
      <c r="A59" t="s">
        <v>57</v>
      </c>
      <c r="E59" s="36" t="s">
        <v>242</v>
      </c>
    </row>
    <row r="60" spans="1:16" ht="12.75">
      <c r="A60" s="24" t="s">
        <v>48</v>
      </c>
      <c r="B60" s="29" t="s">
        <v>149</v>
      </c>
      <c r="C60" s="29" t="s">
        <v>300</v>
      </c>
      <c r="D60" s="24" t="s">
        <v>56</v>
      </c>
      <c r="E60" s="30" t="s">
        <v>301</v>
      </c>
      <c r="F60" s="31" t="s">
        <v>110</v>
      </c>
      <c r="G60" s="32">
        <v>4.785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997</v>
      </c>
    </row>
    <row r="62" spans="1:5" ht="25.5">
      <c r="A62" s="37" t="s">
        <v>55</v>
      </c>
      <c r="E62" s="38" t="s">
        <v>998</v>
      </c>
    </row>
    <row r="63" spans="1:5" ht="76.5">
      <c r="A63" t="s">
        <v>57</v>
      </c>
      <c r="E63" s="36" t="s">
        <v>242</v>
      </c>
    </row>
    <row r="64" spans="1:18" ht="12.75" customHeight="1">
      <c r="A64" s="6" t="s">
        <v>46</v>
      </c>
      <c r="B64" s="6"/>
      <c r="C64" s="41" t="s">
        <v>79</v>
      </c>
      <c r="D64" s="6"/>
      <c r="E64" s="27" t="s">
        <v>442</v>
      </c>
      <c r="F64" s="6"/>
      <c r="G64" s="6"/>
      <c r="H64" s="6"/>
      <c r="I64" s="42">
        <f>0+Q64</f>
      </c>
      <c r="O64">
        <f>0+R64</f>
      </c>
      <c r="Q64">
        <f>0+I65+I69+I73+I77+I81+I85+I89+I93+I97+I101+I105</f>
      </c>
      <c r="R64">
        <f>0+O65+O69+O73+O77+O81+O85+O89+O93+O97+O101+O105</f>
      </c>
    </row>
    <row r="65" spans="1:16" ht="12.75">
      <c r="A65" s="24" t="s">
        <v>48</v>
      </c>
      <c r="B65" s="29" t="s">
        <v>153</v>
      </c>
      <c r="C65" s="29" t="s">
        <v>444</v>
      </c>
      <c r="D65" s="24" t="s">
        <v>56</v>
      </c>
      <c r="E65" s="30" t="s">
        <v>445</v>
      </c>
      <c r="F65" s="31" t="s">
        <v>130</v>
      </c>
      <c r="G65" s="32">
        <v>42.37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999</v>
      </c>
    </row>
    <row r="67" spans="1:5" ht="12.75">
      <c r="A67" s="37" t="s">
        <v>55</v>
      </c>
      <c r="E67" s="38" t="s">
        <v>1000</v>
      </c>
    </row>
    <row r="68" spans="1:5" ht="255">
      <c r="A68" t="s">
        <v>57</v>
      </c>
      <c r="E68" s="36" t="s">
        <v>448</v>
      </c>
    </row>
    <row r="69" spans="1:16" ht="12.75">
      <c r="A69" s="24" t="s">
        <v>48</v>
      </c>
      <c r="B69" s="29" t="s">
        <v>207</v>
      </c>
      <c r="C69" s="29" t="s">
        <v>1001</v>
      </c>
      <c r="D69" s="24" t="s">
        <v>56</v>
      </c>
      <c r="E69" s="30" t="s">
        <v>1002</v>
      </c>
      <c r="F69" s="31" t="s">
        <v>130</v>
      </c>
      <c r="G69" s="32">
        <v>25.77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25.5">
      <c r="A70" s="35" t="s">
        <v>53</v>
      </c>
      <c r="E70" s="36" t="s">
        <v>1003</v>
      </c>
    </row>
    <row r="71" spans="1:5" ht="12.75">
      <c r="A71" s="37" t="s">
        <v>55</v>
      </c>
      <c r="E71" s="38" t="s">
        <v>1004</v>
      </c>
    </row>
    <row r="72" spans="1:5" ht="255">
      <c r="A72" t="s">
        <v>57</v>
      </c>
      <c r="E72" s="36" t="s">
        <v>1005</v>
      </c>
    </row>
    <row r="73" spans="1:16" ht="12.75">
      <c r="A73" s="24" t="s">
        <v>48</v>
      </c>
      <c r="B73" s="29" t="s">
        <v>213</v>
      </c>
      <c r="C73" s="29" t="s">
        <v>1006</v>
      </c>
      <c r="D73" s="24" t="s">
        <v>50</v>
      </c>
      <c r="E73" s="30" t="s">
        <v>1007</v>
      </c>
      <c r="F73" s="31" t="s">
        <v>429</v>
      </c>
      <c r="G73" s="32">
        <v>4</v>
      </c>
      <c r="H73" s="33">
        <v>0</v>
      </c>
      <c r="I73" s="34">
        <f>ROUND(ROUND(H73,2)*ROUND(G73,3),2)</f>
      </c>
      <c r="O73">
        <f>(I73*21)/100</f>
      </c>
      <c r="P73" t="s">
        <v>26</v>
      </c>
    </row>
    <row r="74" spans="1:5" ht="89.25">
      <c r="A74" s="35" t="s">
        <v>53</v>
      </c>
      <c r="E74" s="36" t="s">
        <v>1008</v>
      </c>
    </row>
    <row r="75" spans="1:5" ht="12.75">
      <c r="A75" s="37" t="s">
        <v>55</v>
      </c>
      <c r="E75" s="38" t="s">
        <v>56</v>
      </c>
    </row>
    <row r="76" spans="1:5" ht="114.75">
      <c r="A76" t="s">
        <v>57</v>
      </c>
      <c r="E76" s="36" t="s">
        <v>1009</v>
      </c>
    </row>
    <row r="77" spans="1:16" ht="12.75">
      <c r="A77" s="24" t="s">
        <v>48</v>
      </c>
      <c r="B77" s="29" t="s">
        <v>219</v>
      </c>
      <c r="C77" s="29" t="s">
        <v>1006</v>
      </c>
      <c r="D77" s="24" t="s">
        <v>59</v>
      </c>
      <c r="E77" s="30" t="s">
        <v>1007</v>
      </c>
      <c r="F77" s="31" t="s">
        <v>429</v>
      </c>
      <c r="G77" s="32">
        <v>6</v>
      </c>
      <c r="H77" s="33">
        <v>0</v>
      </c>
      <c r="I77" s="34">
        <f>ROUND(ROUND(H77,2)*ROUND(G77,3),2)</f>
      </c>
      <c r="O77">
        <f>(I77*21)/100</f>
      </c>
      <c r="P77" t="s">
        <v>26</v>
      </c>
    </row>
    <row r="78" spans="1:5" ht="153">
      <c r="A78" s="35" t="s">
        <v>53</v>
      </c>
      <c r="E78" s="36" t="s">
        <v>1010</v>
      </c>
    </row>
    <row r="79" spans="1:5" ht="12.75">
      <c r="A79" s="37" t="s">
        <v>55</v>
      </c>
      <c r="E79" s="38" t="s">
        <v>56</v>
      </c>
    </row>
    <row r="80" spans="1:5" ht="114.75">
      <c r="A80" t="s">
        <v>57</v>
      </c>
      <c r="E80" s="36" t="s">
        <v>1009</v>
      </c>
    </row>
    <row r="81" spans="1:16" ht="12.75">
      <c r="A81" s="24" t="s">
        <v>48</v>
      </c>
      <c r="B81" s="29" t="s">
        <v>225</v>
      </c>
      <c r="C81" s="29" t="s">
        <v>1006</v>
      </c>
      <c r="D81" s="24" t="s">
        <v>89</v>
      </c>
      <c r="E81" s="30" t="s">
        <v>1007</v>
      </c>
      <c r="F81" s="31" t="s">
        <v>429</v>
      </c>
      <c r="G81" s="32">
        <v>2</v>
      </c>
      <c r="H81" s="33">
        <v>0</v>
      </c>
      <c r="I81" s="34">
        <f>ROUND(ROUND(H81,2)*ROUND(G81,3),2)</f>
      </c>
      <c r="O81">
        <f>(I81*21)/100</f>
      </c>
      <c r="P81" t="s">
        <v>26</v>
      </c>
    </row>
    <row r="82" spans="1:5" ht="89.25">
      <c r="A82" s="35" t="s">
        <v>53</v>
      </c>
      <c r="E82" s="36" t="s">
        <v>1011</v>
      </c>
    </row>
    <row r="83" spans="1:5" ht="12.75">
      <c r="A83" s="37" t="s">
        <v>55</v>
      </c>
      <c r="E83" s="38" t="s">
        <v>56</v>
      </c>
    </row>
    <row r="84" spans="1:5" ht="114.75">
      <c r="A84" t="s">
        <v>57</v>
      </c>
      <c r="E84" s="36" t="s">
        <v>1009</v>
      </c>
    </row>
    <row r="85" spans="1:16" ht="12.75">
      <c r="A85" s="24" t="s">
        <v>48</v>
      </c>
      <c r="B85" s="29" t="s">
        <v>231</v>
      </c>
      <c r="C85" s="29" t="s">
        <v>456</v>
      </c>
      <c r="D85" s="24" t="s">
        <v>56</v>
      </c>
      <c r="E85" s="30" t="s">
        <v>457</v>
      </c>
      <c r="F85" s="31" t="s">
        <v>429</v>
      </c>
      <c r="G85" s="32">
        <v>5</v>
      </c>
      <c r="H85" s="33">
        <v>0</v>
      </c>
      <c r="I85" s="34">
        <f>ROUND(ROUND(H85,2)*ROUND(G85,3),2)</f>
      </c>
      <c r="O85">
        <f>(I85*21)/100</f>
      </c>
      <c r="P85" t="s">
        <v>26</v>
      </c>
    </row>
    <row r="86" spans="1:5" ht="25.5">
      <c r="A86" s="35" t="s">
        <v>53</v>
      </c>
      <c r="E86" s="36" t="s">
        <v>1012</v>
      </c>
    </row>
    <row r="87" spans="1:5" ht="12.75">
      <c r="A87" s="37" t="s">
        <v>55</v>
      </c>
      <c r="E87" s="38" t="s">
        <v>56</v>
      </c>
    </row>
    <row r="88" spans="1:5" ht="102">
      <c r="A88" t="s">
        <v>57</v>
      </c>
      <c r="E88" s="36" t="s">
        <v>460</v>
      </c>
    </row>
    <row r="89" spans="1:16" ht="12.75">
      <c r="A89" s="24" t="s">
        <v>48</v>
      </c>
      <c r="B89" s="29" t="s">
        <v>237</v>
      </c>
      <c r="C89" s="29" t="s">
        <v>646</v>
      </c>
      <c r="D89" s="24" t="s">
        <v>56</v>
      </c>
      <c r="E89" s="30" t="s">
        <v>647</v>
      </c>
      <c r="F89" s="31" t="s">
        <v>130</v>
      </c>
      <c r="G89" s="32">
        <v>68.14</v>
      </c>
      <c r="H89" s="33">
        <v>0</v>
      </c>
      <c r="I89" s="34">
        <f>ROUND(ROUND(H89,2)*ROUND(G89,3),2)</f>
      </c>
      <c r="O89">
        <f>(I89*21)/100</f>
      </c>
      <c r="P89" t="s">
        <v>26</v>
      </c>
    </row>
    <row r="90" spans="1:5" ht="12.75">
      <c r="A90" s="35" t="s">
        <v>53</v>
      </c>
      <c r="E90" s="36" t="s">
        <v>56</v>
      </c>
    </row>
    <row r="91" spans="1:5" ht="12.75">
      <c r="A91" s="37" t="s">
        <v>55</v>
      </c>
      <c r="E91" s="38" t="s">
        <v>986</v>
      </c>
    </row>
    <row r="92" spans="1:5" ht="76.5">
      <c r="A92" t="s">
        <v>57</v>
      </c>
      <c r="E92" s="36" t="s">
        <v>650</v>
      </c>
    </row>
    <row r="93" spans="1:16" ht="12.75">
      <c r="A93" s="24" t="s">
        <v>48</v>
      </c>
      <c r="B93" s="29" t="s">
        <v>243</v>
      </c>
      <c r="C93" s="29" t="s">
        <v>655</v>
      </c>
      <c r="D93" s="24" t="s">
        <v>56</v>
      </c>
      <c r="E93" s="30" t="s">
        <v>656</v>
      </c>
      <c r="F93" s="31" t="s">
        <v>130</v>
      </c>
      <c r="G93" s="32">
        <v>42.37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56</v>
      </c>
    </row>
    <row r="95" spans="1:5" ht="12.75">
      <c r="A95" s="37" t="s">
        <v>55</v>
      </c>
      <c r="E95" s="38" t="s">
        <v>1000</v>
      </c>
    </row>
    <row r="96" spans="1:5" ht="102">
      <c r="A96" t="s">
        <v>57</v>
      </c>
      <c r="E96" s="36" t="s">
        <v>654</v>
      </c>
    </row>
    <row r="97" spans="1:16" ht="12.75">
      <c r="A97" s="24" t="s">
        <v>48</v>
      </c>
      <c r="B97" s="29" t="s">
        <v>249</v>
      </c>
      <c r="C97" s="29" t="s">
        <v>660</v>
      </c>
      <c r="D97" s="24" t="s">
        <v>56</v>
      </c>
      <c r="E97" s="30" t="s">
        <v>661</v>
      </c>
      <c r="F97" s="31" t="s">
        <v>130</v>
      </c>
      <c r="G97" s="32">
        <v>68.14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12.75">
      <c r="A98" s="35" t="s">
        <v>53</v>
      </c>
      <c r="E98" s="36" t="s">
        <v>56</v>
      </c>
    </row>
    <row r="99" spans="1:5" ht="12.75">
      <c r="A99" s="37" t="s">
        <v>55</v>
      </c>
      <c r="E99" s="38" t="s">
        <v>986</v>
      </c>
    </row>
    <row r="100" spans="1:5" ht="76.5">
      <c r="A100" t="s">
        <v>57</v>
      </c>
      <c r="E100" s="36" t="s">
        <v>662</v>
      </c>
    </row>
    <row r="101" spans="1:16" ht="12.75">
      <c r="A101" s="24" t="s">
        <v>48</v>
      </c>
      <c r="B101" s="29" t="s">
        <v>255</v>
      </c>
      <c r="C101" s="29" t="s">
        <v>663</v>
      </c>
      <c r="D101" s="24" t="s">
        <v>50</v>
      </c>
      <c r="E101" s="30" t="s">
        <v>664</v>
      </c>
      <c r="F101" s="31" t="s">
        <v>429</v>
      </c>
      <c r="G101" s="32">
        <v>10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1013</v>
      </c>
    </row>
    <row r="103" spans="1:5" ht="12.75">
      <c r="A103" s="37" t="s">
        <v>55</v>
      </c>
      <c r="E103" s="38" t="s">
        <v>1014</v>
      </c>
    </row>
    <row r="104" spans="1:5" ht="63.75">
      <c r="A104" t="s">
        <v>57</v>
      </c>
      <c r="E104" s="36" t="s">
        <v>667</v>
      </c>
    </row>
    <row r="105" spans="1:16" ht="12.75">
      <c r="A105" s="24" t="s">
        <v>48</v>
      </c>
      <c r="B105" s="29" t="s">
        <v>261</v>
      </c>
      <c r="C105" s="29" t="s">
        <v>663</v>
      </c>
      <c r="D105" s="24" t="s">
        <v>59</v>
      </c>
      <c r="E105" s="30" t="s">
        <v>664</v>
      </c>
      <c r="F105" s="31" t="s">
        <v>429</v>
      </c>
      <c r="G105" s="32">
        <v>2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12.75">
      <c r="A106" s="35" t="s">
        <v>53</v>
      </c>
      <c r="E106" s="36" t="s">
        <v>1015</v>
      </c>
    </row>
    <row r="107" spans="1:5" ht="12.75">
      <c r="A107" s="37" t="s">
        <v>55</v>
      </c>
      <c r="E107" s="38" t="s">
        <v>56</v>
      </c>
    </row>
    <row r="108" spans="1:5" ht="63.75">
      <c r="A108" t="s">
        <v>57</v>
      </c>
      <c r="E108" s="36" t="s">
        <v>667</v>
      </c>
    </row>
    <row r="109" spans="1:18" ht="12.75" customHeight="1">
      <c r="A109" s="6" t="s">
        <v>46</v>
      </c>
      <c r="B109" s="6"/>
      <c r="C109" s="41" t="s">
        <v>43</v>
      </c>
      <c r="D109" s="6"/>
      <c r="E109" s="27" t="s">
        <v>143</v>
      </c>
      <c r="F109" s="6"/>
      <c r="G109" s="6"/>
      <c r="H109" s="6"/>
      <c r="I109" s="42">
        <f>0+Q109</f>
      </c>
      <c r="O109">
        <f>0+R109</f>
      </c>
      <c r="Q109">
        <f>0+I110</f>
      </c>
      <c r="R109">
        <f>0+O110</f>
      </c>
    </row>
    <row r="110" spans="1:16" ht="12.75">
      <c r="A110" s="24" t="s">
        <v>48</v>
      </c>
      <c r="B110" s="29" t="s">
        <v>267</v>
      </c>
      <c r="C110" s="29" t="s">
        <v>1016</v>
      </c>
      <c r="D110" s="24" t="s">
        <v>56</v>
      </c>
      <c r="E110" s="30" t="s">
        <v>1017</v>
      </c>
      <c r="F110" s="31" t="s">
        <v>130</v>
      </c>
      <c r="G110" s="32">
        <v>26.79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1018</v>
      </c>
    </row>
    <row r="113" spans="1:5" ht="89.25">
      <c r="A113" t="s">
        <v>57</v>
      </c>
      <c r="E113" s="36" t="s">
        <v>549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1019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1019</v>
      </c>
      <c r="D5" s="6"/>
      <c r="E5" s="18" t="s">
        <v>1020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1021</v>
      </c>
      <c r="D10" s="24" t="s">
        <v>56</v>
      </c>
      <c r="E10" s="30" t="s">
        <v>1022</v>
      </c>
      <c r="F10" s="31" t="s">
        <v>63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38.25">
      <c r="A11" s="35" t="s">
        <v>53</v>
      </c>
      <c r="E11" s="36" t="s">
        <v>1023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1024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1025</v>
      </c>
      <c r="D4" s="1"/>
      <c r="E4" s="14" t="s">
        <v>1026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0+I10+I14+I18+I22+I26+I30+I34+I38+I42+I46+I50+I54</f>
      </c>
      <c r="R9">
        <f>0+O10+O14+O18+O22+O26+O30+O34+O38+O42+O46+O50+O54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10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91.25">
      <c r="A11" s="35" t="s">
        <v>53</v>
      </c>
      <c r="E11" s="36" t="s">
        <v>54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58</v>
      </c>
    </row>
    <row r="14" spans="1:16" ht="12.75">
      <c r="A14" s="24" t="s">
        <v>48</v>
      </c>
      <c r="B14" s="29" t="s">
        <v>26</v>
      </c>
      <c r="C14" s="29" t="s">
        <v>49</v>
      </c>
      <c r="D14" s="24" t="s">
        <v>59</v>
      </c>
      <c r="E14" s="30" t="s">
        <v>51</v>
      </c>
      <c r="F14" s="31" t="s">
        <v>52</v>
      </c>
      <c r="G14" s="32">
        <v>10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40.25">
      <c r="A15" s="35" t="s">
        <v>53</v>
      </c>
      <c r="E15" s="36" t="s">
        <v>60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61</v>
      </c>
      <c r="D18" s="24" t="s">
        <v>56</v>
      </c>
      <c r="E18" s="30" t="s">
        <v>62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25.5">
      <c r="A19" s="35" t="s">
        <v>53</v>
      </c>
      <c r="E19" s="36" t="s">
        <v>64</v>
      </c>
    </row>
    <row r="20" spans="1:5" ht="12.75">
      <c r="A20" s="37" t="s">
        <v>55</v>
      </c>
      <c r="E20" s="38" t="s">
        <v>56</v>
      </c>
    </row>
    <row r="21" spans="1:5" ht="89.25">
      <c r="A21" t="s">
        <v>57</v>
      </c>
      <c r="E21" s="36" t="s">
        <v>65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50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51">
      <c r="A23" s="35" t="s">
        <v>53</v>
      </c>
      <c r="E23" s="36" t="s">
        <v>68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69</v>
      </c>
      <c r="D26" s="24" t="s">
        <v>56</v>
      </c>
      <c r="E26" s="30" t="s">
        <v>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6" ht="12.75">
      <c r="A30" s="24" t="s">
        <v>48</v>
      </c>
      <c r="B30" s="29" t="s">
        <v>40</v>
      </c>
      <c r="C30" s="29" t="s">
        <v>72</v>
      </c>
      <c r="D30" s="24" t="s">
        <v>56</v>
      </c>
      <c r="E30" s="30" t="s">
        <v>73</v>
      </c>
      <c r="F30" s="31" t="s">
        <v>63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25.5">
      <c r="A31" s="35" t="s">
        <v>53</v>
      </c>
      <c r="E31" s="36" t="s">
        <v>74</v>
      </c>
    </row>
    <row r="32" spans="1:5" ht="12.75">
      <c r="A32" s="37" t="s">
        <v>55</v>
      </c>
      <c r="E32" s="38" t="s">
        <v>56</v>
      </c>
    </row>
    <row r="33" spans="1:5" ht="51">
      <c r="A33" t="s">
        <v>57</v>
      </c>
      <c r="E33" s="36" t="s">
        <v>58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56</v>
      </c>
      <c r="E34" s="30" t="s">
        <v>77</v>
      </c>
      <c r="F34" s="31" t="s">
        <v>63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</v>
      </c>
    </row>
    <row r="37" spans="1:5" ht="102">
      <c r="A37" t="s">
        <v>57</v>
      </c>
      <c r="E37" s="36" t="s">
        <v>78</v>
      </c>
    </row>
    <row r="38" spans="1:16" ht="12.75">
      <c r="A38" s="24" t="s">
        <v>48</v>
      </c>
      <c r="B38" s="29" t="s">
        <v>79</v>
      </c>
      <c r="C38" s="29" t="s">
        <v>80</v>
      </c>
      <c r="D38" s="24" t="s">
        <v>56</v>
      </c>
      <c r="E38" s="30" t="s">
        <v>81</v>
      </c>
      <c r="F38" s="31" t="s">
        <v>82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26</v>
      </c>
    </row>
    <row r="39" spans="1:5" ht="12.75">
      <c r="A39" s="35" t="s">
        <v>53</v>
      </c>
      <c r="E39" s="36" t="s">
        <v>83</v>
      </c>
    </row>
    <row r="40" spans="1:5" ht="12.75">
      <c r="A40" s="37" t="s">
        <v>55</v>
      </c>
      <c r="E40" s="38" t="s">
        <v>56</v>
      </c>
    </row>
    <row r="41" spans="1:5" ht="51">
      <c r="A41" t="s">
        <v>57</v>
      </c>
      <c r="E41" s="36" t="s">
        <v>58</v>
      </c>
    </row>
    <row r="42" spans="1:16" ht="12.75">
      <c r="A42" s="24" t="s">
        <v>48</v>
      </c>
      <c r="B42" s="29" t="s">
        <v>43</v>
      </c>
      <c r="C42" s="29" t="s">
        <v>84</v>
      </c>
      <c r="D42" s="24" t="s">
        <v>50</v>
      </c>
      <c r="E42" s="30" t="s">
        <v>85</v>
      </c>
      <c r="F42" s="31" t="s">
        <v>63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26</v>
      </c>
    </row>
    <row r="43" spans="1:5" ht="12.75">
      <c r="A43" s="35" t="s">
        <v>53</v>
      </c>
      <c r="E43" s="36" t="s">
        <v>86</v>
      </c>
    </row>
    <row r="44" spans="1:5" ht="12.75">
      <c r="A44" s="37" t="s">
        <v>55</v>
      </c>
      <c r="E44" s="38" t="s">
        <v>56</v>
      </c>
    </row>
    <row r="45" spans="1:5" ht="51">
      <c r="A45" t="s">
        <v>57</v>
      </c>
      <c r="E45" s="36" t="s">
        <v>58</v>
      </c>
    </row>
    <row r="46" spans="1:16" ht="12.75">
      <c r="A46" s="24" t="s">
        <v>48</v>
      </c>
      <c r="B46" s="29" t="s">
        <v>45</v>
      </c>
      <c r="C46" s="29" t="s">
        <v>84</v>
      </c>
      <c r="D46" s="24" t="s">
        <v>59</v>
      </c>
      <c r="E46" s="30" t="s">
        <v>85</v>
      </c>
      <c r="F46" s="31" t="s">
        <v>63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26</v>
      </c>
    </row>
    <row r="47" spans="1:5" ht="12.75">
      <c r="A47" s="35" t="s">
        <v>53</v>
      </c>
      <c r="E47" s="36" t="s">
        <v>87</v>
      </c>
    </row>
    <row r="48" spans="1:5" ht="12.75">
      <c r="A48" s="37" t="s">
        <v>55</v>
      </c>
      <c r="E48" s="38" t="s">
        <v>56</v>
      </c>
    </row>
    <row r="49" spans="1:5" ht="51">
      <c r="A49" t="s">
        <v>57</v>
      </c>
      <c r="E49" s="36" t="s">
        <v>58</v>
      </c>
    </row>
    <row r="50" spans="1:16" ht="12.75">
      <c r="A50" s="24" t="s">
        <v>48</v>
      </c>
      <c r="B50" s="29" t="s">
        <v>88</v>
      </c>
      <c r="C50" s="29" t="s">
        <v>84</v>
      </c>
      <c r="D50" s="24" t="s">
        <v>89</v>
      </c>
      <c r="E50" s="30" t="s">
        <v>85</v>
      </c>
      <c r="F50" s="31" t="s">
        <v>63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26</v>
      </c>
    </row>
    <row r="51" spans="1:5" ht="12.75">
      <c r="A51" s="35" t="s">
        <v>53</v>
      </c>
      <c r="E51" s="36" t="s">
        <v>90</v>
      </c>
    </row>
    <row r="52" spans="1:5" ht="12.75">
      <c r="A52" s="37" t="s">
        <v>55</v>
      </c>
      <c r="E52" s="38" t="s">
        <v>56</v>
      </c>
    </row>
    <row r="53" spans="1:5" ht="51">
      <c r="A53" t="s">
        <v>57</v>
      </c>
      <c r="E53" s="36" t="s">
        <v>58</v>
      </c>
    </row>
    <row r="54" spans="1:16" ht="12.75">
      <c r="A54" s="24" t="s">
        <v>48</v>
      </c>
      <c r="B54" s="29" t="s">
        <v>91</v>
      </c>
      <c r="C54" s="29" t="s">
        <v>92</v>
      </c>
      <c r="D54" s="24" t="s">
        <v>56</v>
      </c>
      <c r="E54" s="30" t="s">
        <v>93</v>
      </c>
      <c r="F54" s="31" t="s">
        <v>63</v>
      </c>
      <c r="G54" s="32">
        <v>1</v>
      </c>
      <c r="H54" s="33">
        <v>0</v>
      </c>
      <c r="I54" s="34">
        <f>ROUND(ROUND(H54,2)*ROUND(G54,3),2)</f>
      </c>
      <c r="O54">
        <f>(I54*21)/100</f>
      </c>
      <c r="P54" t="s">
        <v>26</v>
      </c>
    </row>
    <row r="55" spans="1:5" ht="12.75">
      <c r="A55" s="35" t="s">
        <v>53</v>
      </c>
      <c r="E55" s="36" t="s">
        <v>56</v>
      </c>
    </row>
    <row r="56" spans="1:5" ht="12.75">
      <c r="A56" s="37" t="s">
        <v>55</v>
      </c>
      <c r="E56" s="38" t="s">
        <v>56</v>
      </c>
    </row>
    <row r="57" spans="1:5" ht="63.75">
      <c r="A57" t="s">
        <v>57</v>
      </c>
      <c r="E57" s="36" t="s">
        <v>94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0+O9+O18+O51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95</v>
      </c>
      <c r="I3" s="39">
        <f>0+I9+I18+I51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1025</v>
      </c>
      <c r="D4" s="1"/>
      <c r="E4" s="14" t="s">
        <v>1026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95</v>
      </c>
      <c r="D5" s="6"/>
      <c r="E5" s="18" t="s">
        <v>96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1312.755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100</v>
      </c>
    </row>
    <row r="12" spans="1:5" ht="102">
      <c r="A12" s="37" t="s">
        <v>55</v>
      </c>
      <c r="E12" s="38" t="s">
        <v>1027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103</v>
      </c>
      <c r="D14" s="24" t="s">
        <v>56</v>
      </c>
      <c r="E14" s="30" t="s">
        <v>104</v>
      </c>
      <c r="F14" s="31" t="s">
        <v>99</v>
      </c>
      <c r="G14" s="32">
        <v>33.123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51">
      <c r="A15" s="35" t="s">
        <v>53</v>
      </c>
      <c r="E15" s="36" t="s">
        <v>105</v>
      </c>
    </row>
    <row r="16" spans="1:5" ht="38.25">
      <c r="A16" s="37" t="s">
        <v>55</v>
      </c>
      <c r="E16" s="38" t="s">
        <v>1028</v>
      </c>
    </row>
    <row r="17" spans="1:5" ht="51">
      <c r="A17" t="s">
        <v>57</v>
      </c>
      <c r="E17" s="36" t="s">
        <v>102</v>
      </c>
    </row>
    <row r="18" spans="1:18" ht="12.75" customHeight="1">
      <c r="A18" s="6" t="s">
        <v>46</v>
      </c>
      <c r="B18" s="6"/>
      <c r="C18" s="41" t="s">
        <v>32</v>
      </c>
      <c r="D18" s="6"/>
      <c r="E18" s="27" t="s">
        <v>107</v>
      </c>
      <c r="F18" s="6"/>
      <c r="G18" s="6"/>
      <c r="H18" s="6"/>
      <c r="I18" s="42">
        <f>0+Q18</f>
      </c>
      <c r="O18">
        <f>0+R18</f>
      </c>
      <c r="Q18">
        <f>0+I19+I23+I27+I31+I35+I39+I43+I47</f>
      </c>
      <c r="R18">
        <f>0+O19+O23+O27+O31+O35+O39+O43+O47</f>
      </c>
    </row>
    <row r="19" spans="1:16" ht="12.75">
      <c r="A19" s="24" t="s">
        <v>48</v>
      </c>
      <c r="B19" s="29" t="s">
        <v>25</v>
      </c>
      <c r="C19" s="29" t="s">
        <v>108</v>
      </c>
      <c r="D19" s="24" t="s">
        <v>56</v>
      </c>
      <c r="E19" s="30" t="s">
        <v>109</v>
      </c>
      <c r="F19" s="31" t="s">
        <v>110</v>
      </c>
      <c r="G19" s="32">
        <v>20.6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51">
      <c r="A20" s="35" t="s">
        <v>53</v>
      </c>
      <c r="E20" s="36" t="s">
        <v>1029</v>
      </c>
    </row>
    <row r="21" spans="1:5" ht="25.5">
      <c r="A21" s="37" t="s">
        <v>55</v>
      </c>
      <c r="E21" s="38" t="s">
        <v>1030</v>
      </c>
    </row>
    <row r="22" spans="1:5" ht="89.25">
      <c r="A22" t="s">
        <v>57</v>
      </c>
      <c r="E22" s="36" t="s">
        <v>113</v>
      </c>
    </row>
    <row r="23" spans="1:16" ht="12.75">
      <c r="A23" s="24" t="s">
        <v>48</v>
      </c>
      <c r="B23" s="29" t="s">
        <v>36</v>
      </c>
      <c r="C23" s="29" t="s">
        <v>119</v>
      </c>
      <c r="D23" s="24" t="s">
        <v>56</v>
      </c>
      <c r="E23" s="30" t="s">
        <v>120</v>
      </c>
      <c r="F23" s="31" t="s">
        <v>110</v>
      </c>
      <c r="G23" s="32">
        <v>23.6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1031</v>
      </c>
    </row>
    <row r="25" spans="1:5" ht="25.5">
      <c r="A25" s="37" t="s">
        <v>55</v>
      </c>
      <c r="E25" s="38" t="s">
        <v>1032</v>
      </c>
    </row>
    <row r="26" spans="1:5" ht="102">
      <c r="A26" t="s">
        <v>57</v>
      </c>
      <c r="E26" s="36" t="s">
        <v>118</v>
      </c>
    </row>
    <row r="27" spans="1:16" ht="25.5">
      <c r="A27" s="24" t="s">
        <v>48</v>
      </c>
      <c r="B27" s="29" t="s">
        <v>38</v>
      </c>
      <c r="C27" s="29" t="s">
        <v>122</v>
      </c>
      <c r="D27" s="24" t="s">
        <v>56</v>
      </c>
      <c r="E27" s="30" t="s">
        <v>123</v>
      </c>
      <c r="F27" s="31" t="s">
        <v>110</v>
      </c>
      <c r="G27" s="32">
        <v>129.45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1031</v>
      </c>
    </row>
    <row r="29" spans="1:5" ht="76.5">
      <c r="A29" s="37" t="s">
        <v>55</v>
      </c>
      <c r="E29" s="38" t="s">
        <v>1033</v>
      </c>
    </row>
    <row r="30" spans="1:5" ht="89.25">
      <c r="A30" t="s">
        <v>57</v>
      </c>
      <c r="E30" s="36" t="s">
        <v>113</v>
      </c>
    </row>
    <row r="31" spans="1:16" ht="12.75">
      <c r="A31" s="24" t="s">
        <v>48</v>
      </c>
      <c r="B31" s="29" t="s">
        <v>40</v>
      </c>
      <c r="C31" s="29" t="s">
        <v>125</v>
      </c>
      <c r="D31" s="24" t="s">
        <v>56</v>
      </c>
      <c r="E31" s="30" t="s">
        <v>126</v>
      </c>
      <c r="F31" s="31" t="s">
        <v>110</v>
      </c>
      <c r="G31" s="32">
        <v>297.35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1031</v>
      </c>
    </row>
    <row r="33" spans="1:5" ht="127.5">
      <c r="A33" s="37" t="s">
        <v>55</v>
      </c>
      <c r="E33" s="38" t="s">
        <v>1034</v>
      </c>
    </row>
    <row r="34" spans="1:5" ht="89.25">
      <c r="A34" t="s">
        <v>57</v>
      </c>
      <c r="E34" s="36" t="s">
        <v>113</v>
      </c>
    </row>
    <row r="35" spans="1:16" ht="12.75">
      <c r="A35" s="24" t="s">
        <v>48</v>
      </c>
      <c r="B35" s="29" t="s">
        <v>75</v>
      </c>
      <c r="C35" s="29" t="s">
        <v>1035</v>
      </c>
      <c r="D35" s="24" t="s">
        <v>56</v>
      </c>
      <c r="E35" s="30" t="s">
        <v>1036</v>
      </c>
      <c r="F35" s="31" t="s">
        <v>130</v>
      </c>
      <c r="G35" s="32">
        <v>58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25.5">
      <c r="A36" s="35" t="s">
        <v>53</v>
      </c>
      <c r="E36" s="36" t="s">
        <v>1031</v>
      </c>
    </row>
    <row r="37" spans="1:5" ht="25.5">
      <c r="A37" s="37" t="s">
        <v>55</v>
      </c>
      <c r="E37" s="38" t="s">
        <v>1037</v>
      </c>
    </row>
    <row r="38" spans="1:5" ht="89.25">
      <c r="A38" t="s">
        <v>57</v>
      </c>
      <c r="E38" s="36" t="s">
        <v>113</v>
      </c>
    </row>
    <row r="39" spans="1:16" ht="12.75">
      <c r="A39" s="24" t="s">
        <v>48</v>
      </c>
      <c r="B39" s="29" t="s">
        <v>79</v>
      </c>
      <c r="C39" s="29" t="s">
        <v>128</v>
      </c>
      <c r="D39" s="24" t="s">
        <v>50</v>
      </c>
      <c r="E39" s="30" t="s">
        <v>129</v>
      </c>
      <c r="F39" s="31" t="s">
        <v>130</v>
      </c>
      <c r="G39" s="32">
        <v>57.9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51">
      <c r="A40" s="35" t="s">
        <v>53</v>
      </c>
      <c r="E40" s="36" t="s">
        <v>131</v>
      </c>
    </row>
    <row r="41" spans="1:5" ht="25.5">
      <c r="A41" s="37" t="s">
        <v>55</v>
      </c>
      <c r="E41" s="38" t="s">
        <v>1038</v>
      </c>
    </row>
    <row r="42" spans="1:5" ht="89.25">
      <c r="A42" t="s">
        <v>57</v>
      </c>
      <c r="E42" s="36" t="s">
        <v>113</v>
      </c>
    </row>
    <row r="43" spans="1:16" ht="12.75">
      <c r="A43" s="24" t="s">
        <v>48</v>
      </c>
      <c r="B43" s="29" t="s">
        <v>43</v>
      </c>
      <c r="C43" s="29" t="s">
        <v>128</v>
      </c>
      <c r="D43" s="24" t="s">
        <v>59</v>
      </c>
      <c r="E43" s="30" t="s">
        <v>129</v>
      </c>
      <c r="F43" s="31" t="s">
        <v>130</v>
      </c>
      <c r="G43" s="32">
        <v>135.1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38.25">
      <c r="A44" s="35" t="s">
        <v>53</v>
      </c>
      <c r="E44" s="36" t="s">
        <v>133</v>
      </c>
    </row>
    <row r="45" spans="1:5" ht="25.5">
      <c r="A45" s="37" t="s">
        <v>55</v>
      </c>
      <c r="E45" s="38" t="s">
        <v>1039</v>
      </c>
    </row>
    <row r="46" spans="1:5" ht="89.25">
      <c r="A46" t="s">
        <v>57</v>
      </c>
      <c r="E46" s="36" t="s">
        <v>113</v>
      </c>
    </row>
    <row r="47" spans="1:16" ht="12.75">
      <c r="A47" s="24" t="s">
        <v>48</v>
      </c>
      <c r="B47" s="29" t="s">
        <v>45</v>
      </c>
      <c r="C47" s="29" t="s">
        <v>135</v>
      </c>
      <c r="D47" s="24" t="s">
        <v>56</v>
      </c>
      <c r="E47" s="30" t="s">
        <v>136</v>
      </c>
      <c r="F47" s="31" t="s">
        <v>110</v>
      </c>
      <c r="G47" s="32">
        <v>129.96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51">
      <c r="A48" s="35" t="s">
        <v>53</v>
      </c>
      <c r="E48" s="36" t="s">
        <v>1029</v>
      </c>
    </row>
    <row r="49" spans="1:5" ht="51">
      <c r="A49" s="37" t="s">
        <v>55</v>
      </c>
      <c r="E49" s="38" t="s">
        <v>1040</v>
      </c>
    </row>
    <row r="50" spans="1:5" ht="89.25">
      <c r="A50" t="s">
        <v>57</v>
      </c>
      <c r="E50" s="36" t="s">
        <v>113</v>
      </c>
    </row>
    <row r="51" spans="1:18" ht="12.75" customHeight="1">
      <c r="A51" s="6" t="s">
        <v>46</v>
      </c>
      <c r="B51" s="6"/>
      <c r="C51" s="41" t="s">
        <v>43</v>
      </c>
      <c r="D51" s="6"/>
      <c r="E51" s="27" t="s">
        <v>143</v>
      </c>
      <c r="F51" s="6"/>
      <c r="G51" s="6"/>
      <c r="H51" s="6"/>
      <c r="I51" s="42">
        <f>0+Q51</f>
      </c>
      <c r="O51">
        <f>0+R51</f>
      </c>
      <c r="Q51">
        <f>0+I52</f>
      </c>
      <c r="R51">
        <f>0+O52</f>
      </c>
    </row>
    <row r="52" spans="1:16" ht="12.75">
      <c r="A52" s="24" t="s">
        <v>48</v>
      </c>
      <c r="B52" s="29" t="s">
        <v>88</v>
      </c>
      <c r="C52" s="29" t="s">
        <v>150</v>
      </c>
      <c r="D52" s="24" t="s">
        <v>56</v>
      </c>
      <c r="E52" s="30" t="s">
        <v>151</v>
      </c>
      <c r="F52" s="31" t="s">
        <v>130</v>
      </c>
      <c r="G52" s="32">
        <v>10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25.5">
      <c r="A53" s="35" t="s">
        <v>53</v>
      </c>
      <c r="E53" s="36" t="s">
        <v>146</v>
      </c>
    </row>
    <row r="54" spans="1:5" ht="25.5">
      <c r="A54" s="37" t="s">
        <v>55</v>
      </c>
      <c r="E54" s="38" t="s">
        <v>1041</v>
      </c>
    </row>
    <row r="55" spans="1:5" ht="63.75">
      <c r="A55" t="s">
        <v>57</v>
      </c>
      <c r="E55" s="36" t="s">
        <v>148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0+O9+O30+O79+O100+O105+O178+O191+O212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1042</v>
      </c>
      <c r="I3" s="39">
        <f>0+I9+I30+I79+I100+I105+I178+I191+I212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1025</v>
      </c>
      <c r="D4" s="1"/>
      <c r="E4" s="14" t="s">
        <v>1026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1042</v>
      </c>
      <c r="D5" s="6"/>
      <c r="E5" s="18" t="s">
        <v>1043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286.28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100</v>
      </c>
    </row>
    <row r="12" spans="1:5" ht="38.25">
      <c r="A12" s="37" t="s">
        <v>55</v>
      </c>
      <c r="E12" s="38" t="s">
        <v>1044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97</v>
      </c>
      <c r="D14" s="24" t="s">
        <v>59</v>
      </c>
      <c r="E14" s="30" t="s">
        <v>98</v>
      </c>
      <c r="F14" s="31" t="s">
        <v>99</v>
      </c>
      <c r="G14" s="32">
        <v>824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161</v>
      </c>
    </row>
    <row r="16" spans="1:5" ht="12.75">
      <c r="A16" s="37" t="s">
        <v>55</v>
      </c>
      <c r="E16" s="38" t="s">
        <v>1045</v>
      </c>
    </row>
    <row r="17" spans="1:5" ht="51">
      <c r="A17" t="s">
        <v>57</v>
      </c>
      <c r="E17" s="36" t="s">
        <v>102</v>
      </c>
    </row>
    <row r="18" spans="1:16" ht="12.75">
      <c r="A18" s="24" t="s">
        <v>48</v>
      </c>
      <c r="B18" s="29" t="s">
        <v>25</v>
      </c>
      <c r="C18" s="29" t="s">
        <v>97</v>
      </c>
      <c r="D18" s="24" t="s">
        <v>89</v>
      </c>
      <c r="E18" s="30" t="s">
        <v>98</v>
      </c>
      <c r="F18" s="31" t="s">
        <v>99</v>
      </c>
      <c r="G18" s="32">
        <v>71.07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163</v>
      </c>
    </row>
    <row r="20" spans="1:5" ht="12.75">
      <c r="A20" s="37" t="s">
        <v>55</v>
      </c>
      <c r="E20" s="38" t="s">
        <v>1046</v>
      </c>
    </row>
    <row r="21" spans="1:5" ht="51">
      <c r="A21" t="s">
        <v>57</v>
      </c>
      <c r="E21" s="36" t="s">
        <v>102</v>
      </c>
    </row>
    <row r="22" spans="1:16" ht="12.75">
      <c r="A22" s="24" t="s">
        <v>48</v>
      </c>
      <c r="B22" s="29" t="s">
        <v>36</v>
      </c>
      <c r="C22" s="29" t="s">
        <v>97</v>
      </c>
      <c r="D22" s="24" t="s">
        <v>165</v>
      </c>
      <c r="E22" s="30" t="s">
        <v>98</v>
      </c>
      <c r="F22" s="31" t="s">
        <v>99</v>
      </c>
      <c r="G22" s="32">
        <v>206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166</v>
      </c>
    </row>
    <row r="24" spans="1:5" ht="12.75">
      <c r="A24" s="37" t="s">
        <v>55</v>
      </c>
      <c r="E24" s="38" t="s">
        <v>1047</v>
      </c>
    </row>
    <row r="25" spans="1:5" ht="25.5">
      <c r="A25" t="s">
        <v>57</v>
      </c>
      <c r="E25" s="36" t="s">
        <v>168</v>
      </c>
    </row>
    <row r="26" spans="1:16" ht="12.75">
      <c r="A26" s="24" t="s">
        <v>48</v>
      </c>
      <c r="B26" s="29" t="s">
        <v>38</v>
      </c>
      <c r="C26" s="29" t="s">
        <v>169</v>
      </c>
      <c r="D26" s="24" t="s">
        <v>56</v>
      </c>
      <c r="E26" s="30" t="s">
        <v>170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63.75">
      <c r="A27" s="35" t="s">
        <v>53</v>
      </c>
      <c r="E27" s="36" t="s">
        <v>1048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8" ht="12.75" customHeight="1">
      <c r="A30" s="6" t="s">
        <v>46</v>
      </c>
      <c r="B30" s="6"/>
      <c r="C30" s="41" t="s">
        <v>32</v>
      </c>
      <c r="D30" s="6"/>
      <c r="E30" s="27" t="s">
        <v>107</v>
      </c>
      <c r="F30" s="6"/>
      <c r="G30" s="6"/>
      <c r="H30" s="6"/>
      <c r="I30" s="42">
        <f>0+Q30</f>
      </c>
      <c r="O30">
        <f>0+R30</f>
      </c>
      <c r="Q30">
        <f>0+I31+I35+I39+I43+I47+I51+I55+I59+I63+I67+I71+I75</f>
      </c>
      <c r="R30">
        <f>0+O31+O35+O39+O43+O47+O51+O55+O59+O63+O67+O71+O75</f>
      </c>
    </row>
    <row r="31" spans="1:16" ht="12.75">
      <c r="A31" s="24" t="s">
        <v>48</v>
      </c>
      <c r="B31" s="29" t="s">
        <v>40</v>
      </c>
      <c r="C31" s="29" t="s">
        <v>172</v>
      </c>
      <c r="D31" s="24" t="s">
        <v>56</v>
      </c>
      <c r="E31" s="30" t="s">
        <v>173</v>
      </c>
      <c r="F31" s="31" t="s">
        <v>130</v>
      </c>
      <c r="G31" s="32">
        <v>199.5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174</v>
      </c>
    </row>
    <row r="33" spans="1:5" ht="63.75">
      <c r="A33" s="37" t="s">
        <v>55</v>
      </c>
      <c r="E33" s="38" t="s">
        <v>1049</v>
      </c>
    </row>
    <row r="34" spans="1:5" ht="63.75">
      <c r="A34" t="s">
        <v>57</v>
      </c>
      <c r="E34" s="36" t="s">
        <v>176</v>
      </c>
    </row>
    <row r="35" spans="1:16" ht="12.75">
      <c r="A35" s="24" t="s">
        <v>48</v>
      </c>
      <c r="B35" s="29" t="s">
        <v>75</v>
      </c>
      <c r="C35" s="29" t="s">
        <v>177</v>
      </c>
      <c r="D35" s="24" t="s">
        <v>50</v>
      </c>
      <c r="E35" s="30" t="s">
        <v>178</v>
      </c>
      <c r="F35" s="31" t="s">
        <v>110</v>
      </c>
      <c r="G35" s="32">
        <v>123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51">
      <c r="A36" s="35" t="s">
        <v>53</v>
      </c>
      <c r="E36" s="36" t="s">
        <v>179</v>
      </c>
    </row>
    <row r="37" spans="1:5" ht="38.25">
      <c r="A37" s="37" t="s">
        <v>55</v>
      </c>
      <c r="E37" s="38" t="s">
        <v>1050</v>
      </c>
    </row>
    <row r="38" spans="1:5" ht="395.25">
      <c r="A38" t="s">
        <v>57</v>
      </c>
      <c r="E38" s="36" t="s">
        <v>181</v>
      </c>
    </row>
    <row r="39" spans="1:16" ht="12.75">
      <c r="A39" s="24" t="s">
        <v>48</v>
      </c>
      <c r="B39" s="29" t="s">
        <v>79</v>
      </c>
      <c r="C39" s="29" t="s">
        <v>177</v>
      </c>
      <c r="D39" s="24" t="s">
        <v>59</v>
      </c>
      <c r="E39" s="30" t="s">
        <v>178</v>
      </c>
      <c r="F39" s="31" t="s">
        <v>110</v>
      </c>
      <c r="G39" s="32">
        <v>515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63.75">
      <c r="A40" s="35" t="s">
        <v>53</v>
      </c>
      <c r="E40" s="36" t="s">
        <v>182</v>
      </c>
    </row>
    <row r="41" spans="1:5" ht="38.25">
      <c r="A41" s="37" t="s">
        <v>55</v>
      </c>
      <c r="E41" s="38" t="s">
        <v>1051</v>
      </c>
    </row>
    <row r="42" spans="1:5" ht="395.25">
      <c r="A42" t="s">
        <v>57</v>
      </c>
      <c r="E42" s="36" t="s">
        <v>181</v>
      </c>
    </row>
    <row r="43" spans="1:16" ht="12.75">
      <c r="A43" s="24" t="s">
        <v>48</v>
      </c>
      <c r="B43" s="29" t="s">
        <v>43</v>
      </c>
      <c r="C43" s="29" t="s">
        <v>184</v>
      </c>
      <c r="D43" s="24" t="s">
        <v>56</v>
      </c>
      <c r="E43" s="30" t="s">
        <v>185</v>
      </c>
      <c r="F43" s="31" t="s">
        <v>110</v>
      </c>
      <c r="G43" s="32">
        <v>0.9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2.75">
      <c r="A45" s="37" t="s">
        <v>55</v>
      </c>
      <c r="E45" s="38" t="s">
        <v>1052</v>
      </c>
    </row>
    <row r="46" spans="1:5" ht="318.7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188</v>
      </c>
      <c r="D47" s="24" t="s">
        <v>56</v>
      </c>
      <c r="E47" s="30" t="s">
        <v>189</v>
      </c>
      <c r="F47" s="31" t="s">
        <v>110</v>
      </c>
      <c r="G47" s="32">
        <v>16.875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51">
      <c r="A48" s="35" t="s">
        <v>53</v>
      </c>
      <c r="E48" s="36" t="s">
        <v>179</v>
      </c>
    </row>
    <row r="49" spans="1:5" ht="76.5">
      <c r="A49" s="37" t="s">
        <v>55</v>
      </c>
      <c r="E49" s="38" t="s">
        <v>1053</v>
      </c>
    </row>
    <row r="50" spans="1:5" ht="344.25">
      <c r="A50" t="s">
        <v>57</v>
      </c>
      <c r="E50" s="36" t="s">
        <v>191</v>
      </c>
    </row>
    <row r="51" spans="1:16" ht="12.75">
      <c r="A51" s="24" t="s">
        <v>48</v>
      </c>
      <c r="B51" s="29" t="s">
        <v>88</v>
      </c>
      <c r="C51" s="29" t="s">
        <v>192</v>
      </c>
      <c r="D51" s="24" t="s">
        <v>56</v>
      </c>
      <c r="E51" s="30" t="s">
        <v>193</v>
      </c>
      <c r="F51" s="31" t="s">
        <v>110</v>
      </c>
      <c r="G51" s="32">
        <v>37.8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51">
      <c r="A52" s="35" t="s">
        <v>53</v>
      </c>
      <c r="E52" s="36" t="s">
        <v>179</v>
      </c>
    </row>
    <row r="53" spans="1:5" ht="38.25">
      <c r="A53" s="37" t="s">
        <v>55</v>
      </c>
      <c r="E53" s="38" t="s">
        <v>1054</v>
      </c>
    </row>
    <row r="54" spans="1:5" ht="344.25">
      <c r="A54" t="s">
        <v>57</v>
      </c>
      <c r="E54" s="36" t="s">
        <v>191</v>
      </c>
    </row>
    <row r="55" spans="1:16" ht="12.75">
      <c r="A55" s="24" t="s">
        <v>48</v>
      </c>
      <c r="B55" s="29" t="s">
        <v>91</v>
      </c>
      <c r="C55" s="29" t="s">
        <v>195</v>
      </c>
      <c r="D55" s="24" t="s">
        <v>50</v>
      </c>
      <c r="E55" s="30" t="s">
        <v>196</v>
      </c>
      <c r="F55" s="31" t="s">
        <v>110</v>
      </c>
      <c r="G55" s="32">
        <v>177.675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38.25">
      <c r="A56" s="35" t="s">
        <v>53</v>
      </c>
      <c r="E56" s="36" t="s">
        <v>197</v>
      </c>
    </row>
    <row r="57" spans="1:5" ht="51">
      <c r="A57" s="37" t="s">
        <v>55</v>
      </c>
      <c r="E57" s="38" t="s">
        <v>1055</v>
      </c>
    </row>
    <row r="58" spans="1:5" ht="216.75">
      <c r="A58" t="s">
        <v>57</v>
      </c>
      <c r="E58" s="36" t="s">
        <v>199</v>
      </c>
    </row>
    <row r="59" spans="1:16" ht="12.75">
      <c r="A59" s="24" t="s">
        <v>48</v>
      </c>
      <c r="B59" s="29" t="s">
        <v>149</v>
      </c>
      <c r="C59" s="29" t="s">
        <v>195</v>
      </c>
      <c r="D59" s="24" t="s">
        <v>59</v>
      </c>
      <c r="E59" s="30" t="s">
        <v>196</v>
      </c>
      <c r="F59" s="31" t="s">
        <v>110</v>
      </c>
      <c r="G59" s="32">
        <v>515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51">
      <c r="A60" s="35" t="s">
        <v>53</v>
      </c>
      <c r="E60" s="36" t="s">
        <v>200</v>
      </c>
    </row>
    <row r="61" spans="1:5" ht="12.75">
      <c r="A61" s="37" t="s">
        <v>55</v>
      </c>
      <c r="E61" s="38" t="s">
        <v>1056</v>
      </c>
    </row>
    <row r="62" spans="1:5" ht="216.75">
      <c r="A62" t="s">
        <v>57</v>
      </c>
      <c r="E62" s="36" t="s">
        <v>199</v>
      </c>
    </row>
    <row r="63" spans="1:16" ht="12.75">
      <c r="A63" s="24" t="s">
        <v>48</v>
      </c>
      <c r="B63" s="29" t="s">
        <v>153</v>
      </c>
      <c r="C63" s="29" t="s">
        <v>202</v>
      </c>
      <c r="D63" s="24" t="s">
        <v>56</v>
      </c>
      <c r="E63" s="30" t="s">
        <v>203</v>
      </c>
      <c r="F63" s="31" t="s">
        <v>110</v>
      </c>
      <c r="G63" s="32">
        <v>42.257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25.5">
      <c r="A64" s="35" t="s">
        <v>53</v>
      </c>
      <c r="E64" s="36" t="s">
        <v>204</v>
      </c>
    </row>
    <row r="65" spans="1:5" ht="127.5">
      <c r="A65" s="37" t="s">
        <v>55</v>
      </c>
      <c r="E65" s="38" t="s">
        <v>1057</v>
      </c>
    </row>
    <row r="66" spans="1:5" ht="255">
      <c r="A66" t="s">
        <v>57</v>
      </c>
      <c r="E66" s="36" t="s">
        <v>206</v>
      </c>
    </row>
    <row r="67" spans="1:16" ht="12.75">
      <c r="A67" s="24" t="s">
        <v>48</v>
      </c>
      <c r="B67" s="29" t="s">
        <v>207</v>
      </c>
      <c r="C67" s="29" t="s">
        <v>208</v>
      </c>
      <c r="D67" s="24" t="s">
        <v>56</v>
      </c>
      <c r="E67" s="30" t="s">
        <v>209</v>
      </c>
      <c r="F67" s="31" t="s">
        <v>210</v>
      </c>
      <c r="G67" s="32">
        <v>1807.65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56</v>
      </c>
    </row>
    <row r="69" spans="1:5" ht="153">
      <c r="A69" s="37" t="s">
        <v>55</v>
      </c>
      <c r="E69" s="38" t="s">
        <v>1058</v>
      </c>
    </row>
    <row r="70" spans="1:5" ht="51">
      <c r="A70" t="s">
        <v>57</v>
      </c>
      <c r="E70" s="36" t="s">
        <v>212</v>
      </c>
    </row>
    <row r="71" spans="1:16" ht="12.75">
      <c r="A71" s="24" t="s">
        <v>48</v>
      </c>
      <c r="B71" s="29" t="s">
        <v>213</v>
      </c>
      <c r="C71" s="29" t="s">
        <v>214</v>
      </c>
      <c r="D71" s="24" t="s">
        <v>56</v>
      </c>
      <c r="E71" s="30" t="s">
        <v>215</v>
      </c>
      <c r="F71" s="31" t="s">
        <v>110</v>
      </c>
      <c r="G71" s="32">
        <v>0.9</v>
      </c>
      <c r="H71" s="33">
        <v>0</v>
      </c>
      <c r="I71" s="34">
        <f>ROUND(ROUND(H71,2)*ROUND(G71,3),2)</f>
      </c>
      <c r="O71">
        <f>(I71*21)/100</f>
      </c>
      <c r="P71" t="s">
        <v>26</v>
      </c>
    </row>
    <row r="72" spans="1:5" ht="12.75">
      <c r="A72" s="35" t="s">
        <v>53</v>
      </c>
      <c r="E72" s="36" t="s">
        <v>216</v>
      </c>
    </row>
    <row r="73" spans="1:5" ht="25.5">
      <c r="A73" s="37" t="s">
        <v>55</v>
      </c>
      <c r="E73" s="38" t="s">
        <v>1059</v>
      </c>
    </row>
    <row r="74" spans="1:5" ht="38.25">
      <c r="A74" t="s">
        <v>57</v>
      </c>
      <c r="E74" s="36" t="s">
        <v>218</v>
      </c>
    </row>
    <row r="75" spans="1:16" ht="12.75">
      <c r="A75" s="24" t="s">
        <v>48</v>
      </c>
      <c r="B75" s="29" t="s">
        <v>219</v>
      </c>
      <c r="C75" s="29" t="s">
        <v>220</v>
      </c>
      <c r="D75" s="24" t="s">
        <v>56</v>
      </c>
      <c r="E75" s="30" t="s">
        <v>221</v>
      </c>
      <c r="F75" s="31" t="s">
        <v>210</v>
      </c>
      <c r="G75" s="32">
        <v>6</v>
      </c>
      <c r="H75" s="33">
        <v>0</v>
      </c>
      <c r="I75" s="34">
        <f>ROUND(ROUND(H75,2)*ROUND(G75,3),2)</f>
      </c>
      <c r="O75">
        <f>(I75*21)/100</f>
      </c>
      <c r="P75" t="s">
        <v>26</v>
      </c>
    </row>
    <row r="76" spans="1:5" ht="12.75">
      <c r="A76" s="35" t="s">
        <v>53</v>
      </c>
      <c r="E76" s="36" t="s">
        <v>56</v>
      </c>
    </row>
    <row r="77" spans="1:5" ht="25.5">
      <c r="A77" s="37" t="s">
        <v>55</v>
      </c>
      <c r="E77" s="38" t="s">
        <v>1060</v>
      </c>
    </row>
    <row r="78" spans="1:5" ht="63.75">
      <c r="A78" t="s">
        <v>57</v>
      </c>
      <c r="E78" s="36" t="s">
        <v>223</v>
      </c>
    </row>
    <row r="79" spans="1:18" ht="12.75" customHeight="1">
      <c r="A79" s="6" t="s">
        <v>46</v>
      </c>
      <c r="B79" s="6"/>
      <c r="C79" s="41" t="s">
        <v>26</v>
      </c>
      <c r="D79" s="6"/>
      <c r="E79" s="27" t="s">
        <v>224</v>
      </c>
      <c r="F79" s="6"/>
      <c r="G79" s="6"/>
      <c r="H79" s="6"/>
      <c r="I79" s="42">
        <f>0+Q79</f>
      </c>
      <c r="O79">
        <f>0+R79</f>
      </c>
      <c r="Q79">
        <f>0+I80+I84+I88+I92+I96</f>
      </c>
      <c r="R79">
        <f>0+O80+O84+O88+O92+O96</f>
      </c>
    </row>
    <row r="80" spans="1:16" ht="12.75">
      <c r="A80" s="24" t="s">
        <v>48</v>
      </c>
      <c r="B80" s="29" t="s">
        <v>225</v>
      </c>
      <c r="C80" s="29" t="s">
        <v>226</v>
      </c>
      <c r="D80" s="24" t="s">
        <v>56</v>
      </c>
      <c r="E80" s="30" t="s">
        <v>227</v>
      </c>
      <c r="F80" s="31" t="s">
        <v>210</v>
      </c>
      <c r="G80" s="32">
        <v>748.8</v>
      </c>
      <c r="H80" s="33">
        <v>0</v>
      </c>
      <c r="I80" s="34">
        <f>ROUND(ROUND(H80,2)*ROUND(G80,3),2)</f>
      </c>
      <c r="O80">
        <f>(I80*21)/100</f>
      </c>
      <c r="P80" t="s">
        <v>26</v>
      </c>
    </row>
    <row r="81" spans="1:5" ht="12.75">
      <c r="A81" s="35" t="s">
        <v>53</v>
      </c>
      <c r="E81" s="36" t="s">
        <v>228</v>
      </c>
    </row>
    <row r="82" spans="1:5" ht="12.75">
      <c r="A82" s="37" t="s">
        <v>55</v>
      </c>
      <c r="E82" s="38" t="s">
        <v>1061</v>
      </c>
    </row>
    <row r="83" spans="1:5" ht="89.25">
      <c r="A83" t="s">
        <v>57</v>
      </c>
      <c r="E83" s="36" t="s">
        <v>230</v>
      </c>
    </row>
    <row r="84" spans="1:16" ht="12.75">
      <c r="A84" s="24" t="s">
        <v>48</v>
      </c>
      <c r="B84" s="29" t="s">
        <v>231</v>
      </c>
      <c r="C84" s="29" t="s">
        <v>232</v>
      </c>
      <c r="D84" s="24" t="s">
        <v>56</v>
      </c>
      <c r="E84" s="30" t="s">
        <v>233</v>
      </c>
      <c r="F84" s="31" t="s">
        <v>130</v>
      </c>
      <c r="G84" s="32">
        <v>180</v>
      </c>
      <c r="H84" s="33">
        <v>0</v>
      </c>
      <c r="I84" s="34">
        <f>ROUND(ROUND(H84,2)*ROUND(G84,3),2)</f>
      </c>
      <c r="O84">
        <f>(I84*21)/100</f>
      </c>
      <c r="P84" t="s">
        <v>26</v>
      </c>
    </row>
    <row r="85" spans="1:5" ht="25.5">
      <c r="A85" s="35" t="s">
        <v>53</v>
      </c>
      <c r="E85" s="36" t="s">
        <v>234</v>
      </c>
    </row>
    <row r="86" spans="1:5" ht="25.5">
      <c r="A86" s="37" t="s">
        <v>55</v>
      </c>
      <c r="E86" s="38" t="s">
        <v>1062</v>
      </c>
    </row>
    <row r="87" spans="1:5" ht="191.25">
      <c r="A87" t="s">
        <v>57</v>
      </c>
      <c r="E87" s="36" t="s">
        <v>236</v>
      </c>
    </row>
    <row r="88" spans="1:16" ht="12.75">
      <c r="A88" s="24" t="s">
        <v>48</v>
      </c>
      <c r="B88" s="29" t="s">
        <v>237</v>
      </c>
      <c r="C88" s="29" t="s">
        <v>238</v>
      </c>
      <c r="D88" s="24" t="s">
        <v>56</v>
      </c>
      <c r="E88" s="30" t="s">
        <v>239</v>
      </c>
      <c r="F88" s="31" t="s">
        <v>110</v>
      </c>
      <c r="G88" s="32">
        <v>487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12.75">
      <c r="A89" s="35" t="s">
        <v>53</v>
      </c>
      <c r="E89" s="36" t="s">
        <v>240</v>
      </c>
    </row>
    <row r="90" spans="1:5" ht="38.25">
      <c r="A90" s="37" t="s">
        <v>55</v>
      </c>
      <c r="E90" s="38" t="s">
        <v>1063</v>
      </c>
    </row>
    <row r="91" spans="1:5" ht="76.5">
      <c r="A91" t="s">
        <v>57</v>
      </c>
      <c r="E91" s="36" t="s">
        <v>242</v>
      </c>
    </row>
    <row r="92" spans="1:16" ht="12.75">
      <c r="A92" s="24" t="s">
        <v>48</v>
      </c>
      <c r="B92" s="29" t="s">
        <v>243</v>
      </c>
      <c r="C92" s="29" t="s">
        <v>256</v>
      </c>
      <c r="D92" s="24" t="s">
        <v>56</v>
      </c>
      <c r="E92" s="30" t="s">
        <v>257</v>
      </c>
      <c r="F92" s="31" t="s">
        <v>210</v>
      </c>
      <c r="G92" s="32">
        <v>1266.2</v>
      </c>
      <c r="H92" s="33">
        <v>0</v>
      </c>
      <c r="I92" s="34">
        <f>ROUND(ROUND(H92,2)*ROUND(G92,3),2)</f>
      </c>
      <c r="O92">
        <f>(I92*21)/100</f>
      </c>
      <c r="P92" t="s">
        <v>26</v>
      </c>
    </row>
    <row r="93" spans="1:5" ht="38.25">
      <c r="A93" s="35" t="s">
        <v>53</v>
      </c>
      <c r="E93" s="36" t="s">
        <v>258</v>
      </c>
    </row>
    <row r="94" spans="1:5" ht="12.75">
      <c r="A94" s="37" t="s">
        <v>55</v>
      </c>
      <c r="E94" s="38" t="s">
        <v>1064</v>
      </c>
    </row>
    <row r="95" spans="1:5" ht="153">
      <c r="A95" t="s">
        <v>57</v>
      </c>
      <c r="E95" s="36" t="s">
        <v>260</v>
      </c>
    </row>
    <row r="96" spans="1:16" ht="12.75">
      <c r="A96" s="24" t="s">
        <v>48</v>
      </c>
      <c r="B96" s="29" t="s">
        <v>249</v>
      </c>
      <c r="C96" s="29" t="s">
        <v>262</v>
      </c>
      <c r="D96" s="24" t="s">
        <v>56</v>
      </c>
      <c r="E96" s="30" t="s">
        <v>263</v>
      </c>
      <c r="F96" s="31" t="s">
        <v>210</v>
      </c>
      <c r="G96" s="32">
        <v>1266.2</v>
      </c>
      <c r="H96" s="33">
        <v>0</v>
      </c>
      <c r="I96" s="34">
        <f>ROUND(ROUND(H96,2)*ROUND(G96,3),2)</f>
      </c>
      <c r="O96">
        <f>(I96*21)/100</f>
      </c>
      <c r="P96" t="s">
        <v>26</v>
      </c>
    </row>
    <row r="97" spans="1:5" ht="38.25">
      <c r="A97" s="35" t="s">
        <v>53</v>
      </c>
      <c r="E97" s="36" t="s">
        <v>264</v>
      </c>
    </row>
    <row r="98" spans="1:5" ht="12.75">
      <c r="A98" s="37" t="s">
        <v>55</v>
      </c>
      <c r="E98" s="38" t="s">
        <v>1064</v>
      </c>
    </row>
    <row r="99" spans="1:5" ht="153">
      <c r="A99" t="s">
        <v>57</v>
      </c>
      <c r="E99" s="36" t="s">
        <v>265</v>
      </c>
    </row>
    <row r="100" spans="1:18" ht="12.75" customHeight="1">
      <c r="A100" s="6" t="s">
        <v>46</v>
      </c>
      <c r="B100" s="6"/>
      <c r="C100" s="41" t="s">
        <v>36</v>
      </c>
      <c r="D100" s="6"/>
      <c r="E100" s="27" t="s">
        <v>272</v>
      </c>
      <c r="F100" s="6"/>
      <c r="G100" s="6"/>
      <c r="H100" s="6"/>
      <c r="I100" s="42">
        <f>0+Q100</f>
      </c>
      <c r="O100">
        <f>0+R100</f>
      </c>
      <c r="Q100">
        <f>0+I101</f>
      </c>
      <c r="R100">
        <f>0+O101</f>
      </c>
    </row>
    <row r="101" spans="1:16" ht="12.75">
      <c r="A101" s="24" t="s">
        <v>48</v>
      </c>
      <c r="B101" s="29" t="s">
        <v>255</v>
      </c>
      <c r="C101" s="29" t="s">
        <v>300</v>
      </c>
      <c r="D101" s="24" t="s">
        <v>56</v>
      </c>
      <c r="E101" s="30" t="s">
        <v>301</v>
      </c>
      <c r="F101" s="31" t="s">
        <v>110</v>
      </c>
      <c r="G101" s="32">
        <v>8.4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302</v>
      </c>
    </row>
    <row r="103" spans="1:5" ht="38.25">
      <c r="A103" s="37" t="s">
        <v>55</v>
      </c>
      <c r="E103" s="38" t="s">
        <v>1065</v>
      </c>
    </row>
    <row r="104" spans="1:5" ht="76.5">
      <c r="A104" t="s">
        <v>57</v>
      </c>
      <c r="E104" s="36" t="s">
        <v>242</v>
      </c>
    </row>
    <row r="105" spans="1:18" ht="12.75" customHeight="1">
      <c r="A105" s="6" t="s">
        <v>46</v>
      </c>
      <c r="B105" s="6"/>
      <c r="C105" s="41" t="s">
        <v>38</v>
      </c>
      <c r="D105" s="6"/>
      <c r="E105" s="27" t="s">
        <v>309</v>
      </c>
      <c r="F105" s="6"/>
      <c r="G105" s="6"/>
      <c r="H105" s="6"/>
      <c r="I105" s="42">
        <f>0+Q105</f>
      </c>
      <c r="O105">
        <f>0+R105</f>
      </c>
      <c r="Q105">
        <f>0+I106+I110+I114+I118+I122+I126+I130+I134+I138+I142+I146+I150+I154+I158+I162+I166+I170+I174</f>
      </c>
      <c r="R105">
        <f>0+O106+O110+O114+O118+O122+O126+O130+O134+O138+O142+O146+O150+O154+O158+O162+O166+O170+O174</f>
      </c>
    </row>
    <row r="106" spans="1:16" ht="12.75">
      <c r="A106" s="24" t="s">
        <v>48</v>
      </c>
      <c r="B106" s="29" t="s">
        <v>261</v>
      </c>
      <c r="C106" s="29" t="s">
        <v>317</v>
      </c>
      <c r="D106" s="24" t="s">
        <v>56</v>
      </c>
      <c r="E106" s="30" t="s">
        <v>318</v>
      </c>
      <c r="F106" s="31" t="s">
        <v>210</v>
      </c>
      <c r="G106" s="32">
        <v>756.7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319</v>
      </c>
    </row>
    <row r="108" spans="1:5" ht="76.5">
      <c r="A108" s="37" t="s">
        <v>55</v>
      </c>
      <c r="E108" s="38" t="s">
        <v>1066</v>
      </c>
    </row>
    <row r="109" spans="1:5" ht="76.5">
      <c r="A109" t="s">
        <v>57</v>
      </c>
      <c r="E109" s="36" t="s">
        <v>321</v>
      </c>
    </row>
    <row r="110" spans="1:16" ht="12.75">
      <c r="A110" s="24" t="s">
        <v>48</v>
      </c>
      <c r="B110" s="29" t="s">
        <v>267</v>
      </c>
      <c r="C110" s="29" t="s">
        <v>323</v>
      </c>
      <c r="D110" s="24" t="s">
        <v>50</v>
      </c>
      <c r="E110" s="30" t="s">
        <v>324</v>
      </c>
      <c r="F110" s="31" t="s">
        <v>210</v>
      </c>
      <c r="G110" s="32">
        <v>639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319</v>
      </c>
    </row>
    <row r="112" spans="1:5" ht="89.25">
      <c r="A112" s="37" t="s">
        <v>55</v>
      </c>
      <c r="E112" s="38" t="s">
        <v>1067</v>
      </c>
    </row>
    <row r="113" spans="1:5" ht="76.5">
      <c r="A113" t="s">
        <v>57</v>
      </c>
      <c r="E113" s="36" t="s">
        <v>321</v>
      </c>
    </row>
    <row r="114" spans="1:16" ht="12.75">
      <c r="A114" s="24" t="s">
        <v>48</v>
      </c>
      <c r="B114" s="29" t="s">
        <v>273</v>
      </c>
      <c r="C114" s="29" t="s">
        <v>323</v>
      </c>
      <c r="D114" s="24" t="s">
        <v>59</v>
      </c>
      <c r="E114" s="30" t="s">
        <v>324</v>
      </c>
      <c r="F114" s="31" t="s">
        <v>210</v>
      </c>
      <c r="G114" s="32">
        <v>822.5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319</v>
      </c>
    </row>
    <row r="116" spans="1:5" ht="76.5">
      <c r="A116" s="37" t="s">
        <v>55</v>
      </c>
      <c r="E116" s="38" t="s">
        <v>1068</v>
      </c>
    </row>
    <row r="117" spans="1:5" ht="76.5">
      <c r="A117" t="s">
        <v>57</v>
      </c>
      <c r="E117" s="36" t="s">
        <v>321</v>
      </c>
    </row>
    <row r="118" spans="1:16" ht="12.75">
      <c r="A118" s="24" t="s">
        <v>48</v>
      </c>
      <c r="B118" s="29" t="s">
        <v>279</v>
      </c>
      <c r="C118" s="29" t="s">
        <v>329</v>
      </c>
      <c r="D118" s="24" t="s">
        <v>56</v>
      </c>
      <c r="E118" s="30" t="s">
        <v>330</v>
      </c>
      <c r="F118" s="31" t="s">
        <v>210</v>
      </c>
      <c r="G118" s="32">
        <v>346.15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331</v>
      </c>
    </row>
    <row r="120" spans="1:5" ht="25.5">
      <c r="A120" s="37" t="s">
        <v>55</v>
      </c>
      <c r="E120" s="38" t="s">
        <v>1069</v>
      </c>
    </row>
    <row r="121" spans="1:5" ht="76.5">
      <c r="A121" t="s">
        <v>57</v>
      </c>
      <c r="E121" s="36" t="s">
        <v>321</v>
      </c>
    </row>
    <row r="122" spans="1:16" ht="12.75">
      <c r="A122" s="24" t="s">
        <v>48</v>
      </c>
      <c r="B122" s="29" t="s">
        <v>284</v>
      </c>
      <c r="C122" s="29" t="s">
        <v>334</v>
      </c>
      <c r="D122" s="24" t="s">
        <v>56</v>
      </c>
      <c r="E122" s="30" t="s">
        <v>335</v>
      </c>
      <c r="F122" s="31" t="s">
        <v>210</v>
      </c>
      <c r="G122" s="32">
        <v>756.7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56</v>
      </c>
    </row>
    <row r="124" spans="1:5" ht="63.75">
      <c r="A124" s="37" t="s">
        <v>55</v>
      </c>
      <c r="E124" s="38" t="s">
        <v>1070</v>
      </c>
    </row>
    <row r="125" spans="1:5" ht="89.25">
      <c r="A125" t="s">
        <v>57</v>
      </c>
      <c r="E125" s="36" t="s">
        <v>337</v>
      </c>
    </row>
    <row r="126" spans="1:16" ht="12.75">
      <c r="A126" s="24" t="s">
        <v>48</v>
      </c>
      <c r="B126" s="29" t="s">
        <v>288</v>
      </c>
      <c r="C126" s="29" t="s">
        <v>339</v>
      </c>
      <c r="D126" s="24" t="s">
        <v>56</v>
      </c>
      <c r="E126" s="30" t="s">
        <v>340</v>
      </c>
      <c r="F126" s="31" t="s">
        <v>210</v>
      </c>
      <c r="G126" s="32">
        <v>30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341</v>
      </c>
    </row>
    <row r="128" spans="1:5" ht="25.5">
      <c r="A128" s="37" t="s">
        <v>55</v>
      </c>
      <c r="E128" s="38" t="s">
        <v>1071</v>
      </c>
    </row>
    <row r="129" spans="1:5" ht="89.25">
      <c r="A129" t="s">
        <v>57</v>
      </c>
      <c r="E129" s="36" t="s">
        <v>337</v>
      </c>
    </row>
    <row r="130" spans="1:16" ht="12.75">
      <c r="A130" s="24" t="s">
        <v>48</v>
      </c>
      <c r="B130" s="29" t="s">
        <v>293</v>
      </c>
      <c r="C130" s="29" t="s">
        <v>344</v>
      </c>
      <c r="D130" s="24" t="s">
        <v>56</v>
      </c>
      <c r="E130" s="30" t="s">
        <v>345</v>
      </c>
      <c r="F130" s="31" t="s">
        <v>210</v>
      </c>
      <c r="G130" s="32">
        <v>1256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341</v>
      </c>
    </row>
    <row r="132" spans="1:5" ht="25.5">
      <c r="A132" s="37" t="s">
        <v>55</v>
      </c>
      <c r="E132" s="38" t="s">
        <v>1072</v>
      </c>
    </row>
    <row r="133" spans="1:5" ht="89.25">
      <c r="A133" t="s">
        <v>57</v>
      </c>
      <c r="E133" s="36" t="s">
        <v>337</v>
      </c>
    </row>
    <row r="134" spans="1:16" ht="12.75">
      <c r="A134" s="24" t="s">
        <v>48</v>
      </c>
      <c r="B134" s="29" t="s">
        <v>299</v>
      </c>
      <c r="C134" s="29" t="s">
        <v>348</v>
      </c>
      <c r="D134" s="24" t="s">
        <v>56</v>
      </c>
      <c r="E134" s="30" t="s">
        <v>349</v>
      </c>
      <c r="F134" s="31" t="s">
        <v>210</v>
      </c>
      <c r="G134" s="32">
        <v>30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12.75">
      <c r="A135" s="35" t="s">
        <v>53</v>
      </c>
      <c r="E135" s="36" t="s">
        <v>350</v>
      </c>
    </row>
    <row r="136" spans="1:5" ht="25.5">
      <c r="A136" s="37" t="s">
        <v>55</v>
      </c>
      <c r="E136" s="38" t="s">
        <v>1071</v>
      </c>
    </row>
    <row r="137" spans="1:5" ht="165.75">
      <c r="A137" t="s">
        <v>57</v>
      </c>
      <c r="E137" s="36" t="s">
        <v>352</v>
      </c>
    </row>
    <row r="138" spans="1:16" ht="12.75">
      <c r="A138" s="24" t="s">
        <v>48</v>
      </c>
      <c r="B138" s="29" t="s">
        <v>304</v>
      </c>
      <c r="C138" s="29" t="s">
        <v>354</v>
      </c>
      <c r="D138" s="24" t="s">
        <v>56</v>
      </c>
      <c r="E138" s="30" t="s">
        <v>355</v>
      </c>
      <c r="F138" s="31" t="s">
        <v>210</v>
      </c>
      <c r="G138" s="32">
        <v>628</v>
      </c>
      <c r="H138" s="33">
        <v>0</v>
      </c>
      <c r="I138" s="34">
        <f>ROUND(ROUND(H138,2)*ROUND(G138,3),2)</f>
      </c>
      <c r="O138">
        <f>(I138*21)/100</f>
      </c>
      <c r="P138" t="s">
        <v>26</v>
      </c>
    </row>
    <row r="139" spans="1:5" ht="12.75">
      <c r="A139" s="35" t="s">
        <v>53</v>
      </c>
      <c r="E139" s="36" t="s">
        <v>350</v>
      </c>
    </row>
    <row r="140" spans="1:5" ht="38.25">
      <c r="A140" s="37" t="s">
        <v>55</v>
      </c>
      <c r="E140" s="38" t="s">
        <v>1073</v>
      </c>
    </row>
    <row r="141" spans="1:5" ht="165.75">
      <c r="A141" t="s">
        <v>57</v>
      </c>
      <c r="E141" s="36" t="s">
        <v>352</v>
      </c>
    </row>
    <row r="142" spans="1:16" ht="12.75">
      <c r="A142" s="24" t="s">
        <v>48</v>
      </c>
      <c r="B142" s="29" t="s">
        <v>310</v>
      </c>
      <c r="C142" s="29" t="s">
        <v>358</v>
      </c>
      <c r="D142" s="24" t="s">
        <v>50</v>
      </c>
      <c r="E142" s="30" t="s">
        <v>359</v>
      </c>
      <c r="F142" s="31" t="s">
        <v>210</v>
      </c>
      <c r="G142" s="32">
        <v>628</v>
      </c>
      <c r="H142" s="33">
        <v>0</v>
      </c>
      <c r="I142" s="34">
        <f>ROUND(ROUND(H142,2)*ROUND(G142,3),2)</f>
      </c>
      <c r="O142">
        <f>(I142*21)/100</f>
      </c>
      <c r="P142" t="s">
        <v>26</v>
      </c>
    </row>
    <row r="143" spans="1:5" ht="12.75">
      <c r="A143" s="35" t="s">
        <v>53</v>
      </c>
      <c r="E143" s="36" t="s">
        <v>360</v>
      </c>
    </row>
    <row r="144" spans="1:5" ht="38.25">
      <c r="A144" s="37" t="s">
        <v>55</v>
      </c>
      <c r="E144" s="38" t="s">
        <v>1073</v>
      </c>
    </row>
    <row r="145" spans="1:5" ht="165.75">
      <c r="A145" t="s">
        <v>57</v>
      </c>
      <c r="E145" s="36" t="s">
        <v>352</v>
      </c>
    </row>
    <row r="146" spans="1:16" ht="12.75">
      <c r="A146" s="24" t="s">
        <v>48</v>
      </c>
      <c r="B146" s="29" t="s">
        <v>316</v>
      </c>
      <c r="C146" s="29" t="s">
        <v>365</v>
      </c>
      <c r="D146" s="24" t="s">
        <v>56</v>
      </c>
      <c r="E146" s="30" t="s">
        <v>366</v>
      </c>
      <c r="F146" s="31" t="s">
        <v>210</v>
      </c>
      <c r="G146" s="32">
        <v>628</v>
      </c>
      <c r="H146" s="33">
        <v>0</v>
      </c>
      <c r="I146" s="34">
        <f>ROUND(ROUND(H146,2)*ROUND(G146,3),2)</f>
      </c>
      <c r="O146">
        <f>(I146*21)/100</f>
      </c>
      <c r="P146" t="s">
        <v>26</v>
      </c>
    </row>
    <row r="147" spans="1:5" ht="12.75">
      <c r="A147" s="35" t="s">
        <v>53</v>
      </c>
      <c r="E147" s="36" t="s">
        <v>367</v>
      </c>
    </row>
    <row r="148" spans="1:5" ht="38.25">
      <c r="A148" s="37" t="s">
        <v>55</v>
      </c>
      <c r="E148" s="38" t="s">
        <v>1073</v>
      </c>
    </row>
    <row r="149" spans="1:5" ht="165.75">
      <c r="A149" t="s">
        <v>57</v>
      </c>
      <c r="E149" s="36" t="s">
        <v>352</v>
      </c>
    </row>
    <row r="150" spans="1:16" ht="12.75">
      <c r="A150" s="24" t="s">
        <v>48</v>
      </c>
      <c r="B150" s="29" t="s">
        <v>322</v>
      </c>
      <c r="C150" s="29" t="s">
        <v>369</v>
      </c>
      <c r="D150" s="24" t="s">
        <v>56</v>
      </c>
      <c r="E150" s="30" t="s">
        <v>370</v>
      </c>
      <c r="F150" s="31" t="s">
        <v>210</v>
      </c>
      <c r="G150" s="32">
        <v>30</v>
      </c>
      <c r="H150" s="33">
        <v>0</v>
      </c>
      <c r="I150" s="34">
        <f>ROUND(ROUND(H150,2)*ROUND(G150,3),2)</f>
      </c>
      <c r="O150">
        <f>(I150*21)/100</f>
      </c>
      <c r="P150" t="s">
        <v>26</v>
      </c>
    </row>
    <row r="151" spans="1:5" ht="12.75">
      <c r="A151" s="35" t="s">
        <v>53</v>
      </c>
      <c r="E151" s="36" t="s">
        <v>367</v>
      </c>
    </row>
    <row r="152" spans="1:5" ht="25.5">
      <c r="A152" s="37" t="s">
        <v>55</v>
      </c>
      <c r="E152" s="38" t="s">
        <v>1071</v>
      </c>
    </row>
    <row r="153" spans="1:5" ht="165.75">
      <c r="A153" t="s">
        <v>57</v>
      </c>
      <c r="E153" s="36" t="s">
        <v>352</v>
      </c>
    </row>
    <row r="154" spans="1:16" ht="12.75">
      <c r="A154" s="24" t="s">
        <v>48</v>
      </c>
      <c r="B154" s="29" t="s">
        <v>326</v>
      </c>
      <c r="C154" s="29" t="s">
        <v>386</v>
      </c>
      <c r="D154" s="24" t="s">
        <v>50</v>
      </c>
      <c r="E154" s="30" t="s">
        <v>387</v>
      </c>
      <c r="F154" s="31" t="s">
        <v>210</v>
      </c>
      <c r="G154" s="32">
        <v>71</v>
      </c>
      <c r="H154" s="33">
        <v>0</v>
      </c>
      <c r="I154" s="34">
        <f>ROUND(ROUND(H154,2)*ROUND(G154,3),2)</f>
      </c>
      <c r="O154">
        <f>(I154*21)/100</f>
      </c>
      <c r="P154" t="s">
        <v>26</v>
      </c>
    </row>
    <row r="155" spans="1:5" ht="25.5">
      <c r="A155" s="35" t="s">
        <v>53</v>
      </c>
      <c r="E155" s="36" t="s">
        <v>388</v>
      </c>
    </row>
    <row r="156" spans="1:5" ht="25.5">
      <c r="A156" s="37" t="s">
        <v>55</v>
      </c>
      <c r="E156" s="38" t="s">
        <v>1074</v>
      </c>
    </row>
    <row r="157" spans="1:5" ht="178.5">
      <c r="A157" t="s">
        <v>57</v>
      </c>
      <c r="E157" s="36" t="s">
        <v>384</v>
      </c>
    </row>
    <row r="158" spans="1:16" ht="12.75">
      <c r="A158" s="24" t="s">
        <v>48</v>
      </c>
      <c r="B158" s="29" t="s">
        <v>328</v>
      </c>
      <c r="C158" s="29" t="s">
        <v>386</v>
      </c>
      <c r="D158" s="24" t="s">
        <v>59</v>
      </c>
      <c r="E158" s="30" t="s">
        <v>387</v>
      </c>
      <c r="F158" s="31" t="s">
        <v>210</v>
      </c>
      <c r="G158" s="32">
        <v>301</v>
      </c>
      <c r="H158" s="33">
        <v>0</v>
      </c>
      <c r="I158" s="34">
        <f>ROUND(ROUND(H158,2)*ROUND(G158,3),2)</f>
      </c>
      <c r="O158">
        <f>(I158*21)/100</f>
      </c>
      <c r="P158" t="s">
        <v>26</v>
      </c>
    </row>
    <row r="159" spans="1:5" ht="25.5">
      <c r="A159" s="35" t="s">
        <v>53</v>
      </c>
      <c r="E159" s="36" t="s">
        <v>388</v>
      </c>
    </row>
    <row r="160" spans="1:5" ht="25.5">
      <c r="A160" s="37" t="s">
        <v>55</v>
      </c>
      <c r="E160" s="38" t="s">
        <v>1075</v>
      </c>
    </row>
    <row r="161" spans="1:5" ht="178.5">
      <c r="A161" t="s">
        <v>57</v>
      </c>
      <c r="E161" s="36" t="s">
        <v>384</v>
      </c>
    </row>
    <row r="162" spans="1:16" ht="25.5">
      <c r="A162" s="24" t="s">
        <v>48</v>
      </c>
      <c r="B162" s="29" t="s">
        <v>333</v>
      </c>
      <c r="C162" s="29" t="s">
        <v>393</v>
      </c>
      <c r="D162" s="24" t="s">
        <v>56</v>
      </c>
      <c r="E162" s="30" t="s">
        <v>394</v>
      </c>
      <c r="F162" s="31" t="s">
        <v>210</v>
      </c>
      <c r="G162" s="32">
        <v>499</v>
      </c>
      <c r="H162" s="33">
        <v>0</v>
      </c>
      <c r="I162" s="34">
        <f>ROUND(ROUND(H162,2)*ROUND(G162,3),2)</f>
      </c>
      <c r="O162">
        <f>(I162*21)/100</f>
      </c>
      <c r="P162" t="s">
        <v>26</v>
      </c>
    </row>
    <row r="163" spans="1:5" ht="25.5">
      <c r="A163" s="35" t="s">
        <v>53</v>
      </c>
      <c r="E163" s="36" t="s">
        <v>395</v>
      </c>
    </row>
    <row r="164" spans="1:5" ht="25.5">
      <c r="A164" s="37" t="s">
        <v>55</v>
      </c>
      <c r="E164" s="38" t="s">
        <v>1076</v>
      </c>
    </row>
    <row r="165" spans="1:5" ht="178.5">
      <c r="A165" t="s">
        <v>57</v>
      </c>
      <c r="E165" s="36" t="s">
        <v>384</v>
      </c>
    </row>
    <row r="166" spans="1:16" ht="25.5">
      <c r="A166" s="24" t="s">
        <v>48</v>
      </c>
      <c r="B166" s="29" t="s">
        <v>338</v>
      </c>
      <c r="C166" s="29" t="s">
        <v>398</v>
      </c>
      <c r="D166" s="24" t="s">
        <v>50</v>
      </c>
      <c r="E166" s="30" t="s">
        <v>399</v>
      </c>
      <c r="F166" s="31" t="s">
        <v>210</v>
      </c>
      <c r="G166" s="32">
        <v>40</v>
      </c>
      <c r="H166" s="33">
        <v>0</v>
      </c>
      <c r="I166" s="34">
        <f>ROUND(ROUND(H166,2)*ROUND(G166,3),2)</f>
      </c>
      <c r="O166">
        <f>(I166*21)/100</f>
      </c>
      <c r="P166" t="s">
        <v>26</v>
      </c>
    </row>
    <row r="167" spans="1:5" ht="25.5">
      <c r="A167" s="35" t="s">
        <v>53</v>
      </c>
      <c r="E167" s="36" t="s">
        <v>400</v>
      </c>
    </row>
    <row r="168" spans="1:5" ht="38.25">
      <c r="A168" s="37" t="s">
        <v>55</v>
      </c>
      <c r="E168" s="38" t="s">
        <v>1077</v>
      </c>
    </row>
    <row r="169" spans="1:5" ht="178.5">
      <c r="A169" t="s">
        <v>57</v>
      </c>
      <c r="E169" s="36" t="s">
        <v>384</v>
      </c>
    </row>
    <row r="170" spans="1:16" ht="12.75">
      <c r="A170" s="24" t="s">
        <v>48</v>
      </c>
      <c r="B170" s="29" t="s">
        <v>343</v>
      </c>
      <c r="C170" s="29" t="s">
        <v>406</v>
      </c>
      <c r="D170" s="24" t="s">
        <v>56</v>
      </c>
      <c r="E170" s="30" t="s">
        <v>407</v>
      </c>
      <c r="F170" s="31" t="s">
        <v>210</v>
      </c>
      <c r="G170" s="32">
        <v>29</v>
      </c>
      <c r="H170" s="33">
        <v>0</v>
      </c>
      <c r="I170" s="34">
        <f>ROUND(ROUND(H170,2)*ROUND(G170,3),2)</f>
      </c>
      <c r="O170">
        <f>(I170*21)/100</f>
      </c>
      <c r="P170" t="s">
        <v>26</v>
      </c>
    </row>
    <row r="171" spans="1:5" ht="25.5">
      <c r="A171" s="35" t="s">
        <v>53</v>
      </c>
      <c r="E171" s="36" t="s">
        <v>408</v>
      </c>
    </row>
    <row r="172" spans="1:5" ht="25.5">
      <c r="A172" s="37" t="s">
        <v>55</v>
      </c>
      <c r="E172" s="38" t="s">
        <v>1078</v>
      </c>
    </row>
    <row r="173" spans="1:5" ht="178.5">
      <c r="A173" t="s">
        <v>57</v>
      </c>
      <c r="E173" s="36" t="s">
        <v>384</v>
      </c>
    </row>
    <row r="174" spans="1:16" ht="12.75">
      <c r="A174" s="24" t="s">
        <v>48</v>
      </c>
      <c r="B174" s="29" t="s">
        <v>347</v>
      </c>
      <c r="C174" s="29" t="s">
        <v>411</v>
      </c>
      <c r="D174" s="24" t="s">
        <v>56</v>
      </c>
      <c r="E174" s="30" t="s">
        <v>412</v>
      </c>
      <c r="F174" s="31" t="s">
        <v>130</v>
      </c>
      <c r="G174" s="32">
        <v>270.5</v>
      </c>
      <c r="H174" s="33">
        <v>0</v>
      </c>
      <c r="I174" s="34">
        <f>ROUND(ROUND(H174,2)*ROUND(G174,3),2)</f>
      </c>
      <c r="O174">
        <f>(I174*21)/100</f>
      </c>
      <c r="P174" t="s">
        <v>26</v>
      </c>
    </row>
    <row r="175" spans="1:5" ht="12.75">
      <c r="A175" s="35" t="s">
        <v>53</v>
      </c>
      <c r="E175" s="36" t="s">
        <v>56</v>
      </c>
    </row>
    <row r="176" spans="1:5" ht="76.5">
      <c r="A176" s="37" t="s">
        <v>55</v>
      </c>
      <c r="E176" s="38" t="s">
        <v>1079</v>
      </c>
    </row>
    <row r="177" spans="1:5" ht="63.75">
      <c r="A177" t="s">
        <v>57</v>
      </c>
      <c r="E177" s="36" t="s">
        <v>414</v>
      </c>
    </row>
    <row r="178" spans="1:18" ht="12.75" customHeight="1">
      <c r="A178" s="6" t="s">
        <v>46</v>
      </c>
      <c r="B178" s="6"/>
      <c r="C178" s="41" t="s">
        <v>75</v>
      </c>
      <c r="D178" s="6"/>
      <c r="E178" s="27" t="s">
        <v>415</v>
      </c>
      <c r="F178" s="6"/>
      <c r="G178" s="6"/>
      <c r="H178" s="6"/>
      <c r="I178" s="42">
        <f>0+Q178</f>
      </c>
      <c r="O178">
        <f>0+R178</f>
      </c>
      <c r="Q178">
        <f>0+I179+I183+I187</f>
      </c>
      <c r="R178">
        <f>0+O179+O183+O187</f>
      </c>
    </row>
    <row r="179" spans="1:16" ht="12.75">
      <c r="A179" s="24" t="s">
        <v>48</v>
      </c>
      <c r="B179" s="29" t="s">
        <v>353</v>
      </c>
      <c r="C179" s="29" t="s">
        <v>417</v>
      </c>
      <c r="D179" s="24" t="s">
        <v>56</v>
      </c>
      <c r="E179" s="30" t="s">
        <v>418</v>
      </c>
      <c r="F179" s="31" t="s">
        <v>210</v>
      </c>
      <c r="G179" s="32">
        <v>185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12.75">
      <c r="A180" s="35" t="s">
        <v>53</v>
      </c>
      <c r="E180" s="36" t="s">
        <v>419</v>
      </c>
    </row>
    <row r="181" spans="1:5" ht="12.75">
      <c r="A181" s="37" t="s">
        <v>55</v>
      </c>
      <c r="E181" s="38" t="s">
        <v>1080</v>
      </c>
    </row>
    <row r="182" spans="1:5" ht="63.75">
      <c r="A182" t="s">
        <v>57</v>
      </c>
      <c r="E182" s="36" t="s">
        <v>421</v>
      </c>
    </row>
    <row r="183" spans="1:16" ht="12.75">
      <c r="A183" s="24" t="s">
        <v>48</v>
      </c>
      <c r="B183" s="29" t="s">
        <v>357</v>
      </c>
      <c r="C183" s="29" t="s">
        <v>423</v>
      </c>
      <c r="D183" s="24" t="s">
        <v>56</v>
      </c>
      <c r="E183" s="30" t="s">
        <v>424</v>
      </c>
      <c r="F183" s="31" t="s">
        <v>210</v>
      </c>
      <c r="G183" s="32">
        <v>185</v>
      </c>
      <c r="H183" s="33">
        <v>0</v>
      </c>
      <c r="I183" s="34">
        <f>ROUND(ROUND(H183,2)*ROUND(G183,3),2)</f>
      </c>
      <c r="O183">
        <f>(I183*21)/100</f>
      </c>
      <c r="P183" t="s">
        <v>26</v>
      </c>
    </row>
    <row r="184" spans="1:5" ht="12.75">
      <c r="A184" s="35" t="s">
        <v>53</v>
      </c>
      <c r="E184" s="36" t="s">
        <v>425</v>
      </c>
    </row>
    <row r="185" spans="1:5" ht="12.75">
      <c r="A185" s="37" t="s">
        <v>55</v>
      </c>
      <c r="E185" s="38" t="s">
        <v>1080</v>
      </c>
    </row>
    <row r="186" spans="1:5" ht="63.75">
      <c r="A186" t="s">
        <v>57</v>
      </c>
      <c r="E186" s="36" t="s">
        <v>421</v>
      </c>
    </row>
    <row r="187" spans="1:16" ht="12.75">
      <c r="A187" s="24" t="s">
        <v>48</v>
      </c>
      <c r="B187" s="29" t="s">
        <v>361</v>
      </c>
      <c r="C187" s="29" t="s">
        <v>427</v>
      </c>
      <c r="D187" s="24" t="s">
        <v>56</v>
      </c>
      <c r="E187" s="30" t="s">
        <v>428</v>
      </c>
      <c r="F187" s="31" t="s">
        <v>429</v>
      </c>
      <c r="G187" s="32">
        <v>12</v>
      </c>
      <c r="H187" s="33">
        <v>0</v>
      </c>
      <c r="I187" s="34">
        <f>ROUND(ROUND(H187,2)*ROUND(G187,3),2)</f>
      </c>
      <c r="O187">
        <f>(I187*21)/100</f>
      </c>
      <c r="P187" t="s">
        <v>26</v>
      </c>
    </row>
    <row r="188" spans="1:5" ht="12.75">
      <c r="A188" s="35" t="s">
        <v>53</v>
      </c>
      <c r="E188" s="36" t="s">
        <v>430</v>
      </c>
    </row>
    <row r="189" spans="1:5" ht="12.75">
      <c r="A189" s="37" t="s">
        <v>55</v>
      </c>
      <c r="E189" s="38" t="s">
        <v>56</v>
      </c>
    </row>
    <row r="190" spans="1:5" ht="191.25">
      <c r="A190" t="s">
        <v>57</v>
      </c>
      <c r="E190" s="36" t="s">
        <v>431</v>
      </c>
    </row>
    <row r="191" spans="1:18" ht="12.75" customHeight="1">
      <c r="A191" s="6" t="s">
        <v>46</v>
      </c>
      <c r="B191" s="6"/>
      <c r="C191" s="41" t="s">
        <v>79</v>
      </c>
      <c r="D191" s="6"/>
      <c r="E191" s="27" t="s">
        <v>442</v>
      </c>
      <c r="F191" s="6"/>
      <c r="G191" s="6"/>
      <c r="H191" s="6"/>
      <c r="I191" s="42">
        <f>0+Q191</f>
      </c>
      <c r="O191">
        <f>0+R191</f>
      </c>
      <c r="Q191">
        <f>0+I192+I196+I200+I204+I208</f>
      </c>
      <c r="R191">
        <f>0+O192+O196+O200+O204+O208</f>
      </c>
    </row>
    <row r="192" spans="1:16" ht="12.75">
      <c r="A192" s="24" t="s">
        <v>48</v>
      </c>
      <c r="B192" s="29" t="s">
        <v>364</v>
      </c>
      <c r="C192" s="29" t="s">
        <v>444</v>
      </c>
      <c r="D192" s="24" t="s">
        <v>56</v>
      </c>
      <c r="E192" s="30" t="s">
        <v>445</v>
      </c>
      <c r="F192" s="31" t="s">
        <v>130</v>
      </c>
      <c r="G192" s="32">
        <v>140</v>
      </c>
      <c r="H192" s="33">
        <v>0</v>
      </c>
      <c r="I192" s="34">
        <f>ROUND(ROUND(H192,2)*ROUND(G192,3),2)</f>
      </c>
      <c r="O192">
        <f>(I192*21)/100</f>
      </c>
      <c r="P192" t="s">
        <v>26</v>
      </c>
    </row>
    <row r="193" spans="1:5" ht="12.75">
      <c r="A193" s="35" t="s">
        <v>53</v>
      </c>
      <c r="E193" s="36" t="s">
        <v>446</v>
      </c>
    </row>
    <row r="194" spans="1:5" ht="38.25">
      <c r="A194" s="37" t="s">
        <v>55</v>
      </c>
      <c r="E194" s="38" t="s">
        <v>1081</v>
      </c>
    </row>
    <row r="195" spans="1:5" ht="255">
      <c r="A195" t="s">
        <v>57</v>
      </c>
      <c r="E195" s="36" t="s">
        <v>448</v>
      </c>
    </row>
    <row r="196" spans="1:16" ht="12.75">
      <c r="A196" s="24" t="s">
        <v>48</v>
      </c>
      <c r="B196" s="29" t="s">
        <v>368</v>
      </c>
      <c r="C196" s="29" t="s">
        <v>450</v>
      </c>
      <c r="D196" s="24" t="s">
        <v>56</v>
      </c>
      <c r="E196" s="30" t="s">
        <v>451</v>
      </c>
      <c r="F196" s="31" t="s">
        <v>130</v>
      </c>
      <c r="G196" s="32">
        <v>31</v>
      </c>
      <c r="H196" s="33">
        <v>0</v>
      </c>
      <c r="I196" s="34">
        <f>ROUND(ROUND(H196,2)*ROUND(G196,3),2)</f>
      </c>
      <c r="O196">
        <f>(I196*21)/100</f>
      </c>
      <c r="P196" t="s">
        <v>26</v>
      </c>
    </row>
    <row r="197" spans="1:5" ht="12.75">
      <c r="A197" s="35" t="s">
        <v>53</v>
      </c>
      <c r="E197" s="36" t="s">
        <v>452</v>
      </c>
    </row>
    <row r="198" spans="1:5" ht="63.75">
      <c r="A198" s="37" t="s">
        <v>55</v>
      </c>
      <c r="E198" s="38" t="s">
        <v>1082</v>
      </c>
    </row>
    <row r="199" spans="1:5" ht="255">
      <c r="A199" t="s">
        <v>57</v>
      </c>
      <c r="E199" s="36" t="s">
        <v>454</v>
      </c>
    </row>
    <row r="200" spans="1:16" ht="12.75">
      <c r="A200" s="24" t="s">
        <v>48</v>
      </c>
      <c r="B200" s="29" t="s">
        <v>371</v>
      </c>
      <c r="C200" s="29" t="s">
        <v>456</v>
      </c>
      <c r="D200" s="24" t="s">
        <v>56</v>
      </c>
      <c r="E200" s="30" t="s">
        <v>457</v>
      </c>
      <c r="F200" s="31" t="s">
        <v>429</v>
      </c>
      <c r="G200" s="32">
        <v>5</v>
      </c>
      <c r="H200" s="33">
        <v>0</v>
      </c>
      <c r="I200" s="34">
        <f>ROUND(ROUND(H200,2)*ROUND(G200,3),2)</f>
      </c>
      <c r="O200">
        <f>(I200*21)/100</f>
      </c>
      <c r="P200" t="s">
        <v>26</v>
      </c>
    </row>
    <row r="201" spans="1:5" ht="12.75">
      <c r="A201" s="35" t="s">
        <v>53</v>
      </c>
      <c r="E201" s="36" t="s">
        <v>458</v>
      </c>
    </row>
    <row r="202" spans="1:5" ht="12.75">
      <c r="A202" s="37" t="s">
        <v>55</v>
      </c>
      <c r="E202" s="38" t="s">
        <v>1083</v>
      </c>
    </row>
    <row r="203" spans="1:5" ht="102">
      <c r="A203" t="s">
        <v>57</v>
      </c>
      <c r="E203" s="36" t="s">
        <v>460</v>
      </c>
    </row>
    <row r="204" spans="1:16" ht="12.75">
      <c r="A204" s="24" t="s">
        <v>48</v>
      </c>
      <c r="B204" s="29" t="s">
        <v>375</v>
      </c>
      <c r="C204" s="29" t="s">
        <v>462</v>
      </c>
      <c r="D204" s="24" t="s">
        <v>56</v>
      </c>
      <c r="E204" s="30" t="s">
        <v>463</v>
      </c>
      <c r="F204" s="31" t="s">
        <v>429</v>
      </c>
      <c r="G204" s="32">
        <v>3</v>
      </c>
      <c r="H204" s="33">
        <v>0</v>
      </c>
      <c r="I204" s="34">
        <f>ROUND(ROUND(H204,2)*ROUND(G204,3),2)</f>
      </c>
      <c r="O204">
        <f>(I204*21)/100</f>
      </c>
      <c r="P204" t="s">
        <v>26</v>
      </c>
    </row>
    <row r="205" spans="1:5" ht="12.75">
      <c r="A205" s="35" t="s">
        <v>53</v>
      </c>
      <c r="E205" s="36" t="s">
        <v>464</v>
      </c>
    </row>
    <row r="206" spans="1:5" ht="12.75">
      <c r="A206" s="37" t="s">
        <v>55</v>
      </c>
      <c r="E206" s="38" t="s">
        <v>56</v>
      </c>
    </row>
    <row r="207" spans="1:5" ht="51">
      <c r="A207" t="s">
        <v>57</v>
      </c>
      <c r="E207" s="36" t="s">
        <v>465</v>
      </c>
    </row>
    <row r="208" spans="1:16" ht="12.75">
      <c r="A208" s="24" t="s">
        <v>48</v>
      </c>
      <c r="B208" s="29" t="s">
        <v>379</v>
      </c>
      <c r="C208" s="29" t="s">
        <v>470</v>
      </c>
      <c r="D208" s="24" t="s">
        <v>56</v>
      </c>
      <c r="E208" s="30" t="s">
        <v>471</v>
      </c>
      <c r="F208" s="31" t="s">
        <v>429</v>
      </c>
      <c r="G208" s="32">
        <v>20</v>
      </c>
      <c r="H208" s="33">
        <v>0</v>
      </c>
      <c r="I208" s="34">
        <f>ROUND(ROUND(H208,2)*ROUND(G208,3),2)</f>
      </c>
      <c r="O208">
        <f>(I208*21)/100</f>
      </c>
      <c r="P208" t="s">
        <v>26</v>
      </c>
    </row>
    <row r="209" spans="1:5" ht="12.75">
      <c r="A209" s="35" t="s">
        <v>53</v>
      </c>
      <c r="E209" s="36" t="s">
        <v>56</v>
      </c>
    </row>
    <row r="210" spans="1:5" ht="12.75">
      <c r="A210" s="37" t="s">
        <v>55</v>
      </c>
      <c r="E210" s="38" t="s">
        <v>1084</v>
      </c>
    </row>
    <row r="211" spans="1:5" ht="63.75">
      <c r="A211" t="s">
        <v>57</v>
      </c>
      <c r="E211" s="36" t="s">
        <v>473</v>
      </c>
    </row>
    <row r="212" spans="1:18" ht="12.75" customHeight="1">
      <c r="A212" s="6" t="s">
        <v>46</v>
      </c>
      <c r="B212" s="6"/>
      <c r="C212" s="41" t="s">
        <v>43</v>
      </c>
      <c r="D212" s="6"/>
      <c r="E212" s="27" t="s">
        <v>143</v>
      </c>
      <c r="F212" s="6"/>
      <c r="G212" s="6"/>
      <c r="H212" s="6"/>
      <c r="I212" s="42">
        <f>0+Q212</f>
      </c>
      <c r="O212">
        <f>0+R212</f>
      </c>
      <c r="Q212">
        <f>0+I213+I217+I221+I225+I229+I233+I237+I241+I245+I249+I253</f>
      </c>
      <c r="R212">
        <f>0+O213+O217+O221+O225+O229+O233+O237+O241+O245+O249+O253</f>
      </c>
    </row>
    <row r="213" spans="1:16" ht="12.75">
      <c r="A213" s="24" t="s">
        <v>48</v>
      </c>
      <c r="B213" s="29" t="s">
        <v>385</v>
      </c>
      <c r="C213" s="29" t="s">
        <v>1085</v>
      </c>
      <c r="D213" s="24" t="s">
        <v>56</v>
      </c>
      <c r="E213" s="30" t="s">
        <v>1086</v>
      </c>
      <c r="F213" s="31" t="s">
        <v>130</v>
      </c>
      <c r="G213" s="32">
        <v>9.5</v>
      </c>
      <c r="H213" s="33">
        <v>0</v>
      </c>
      <c r="I213" s="34">
        <f>ROUND(ROUND(H213,2)*ROUND(G213,3),2)</f>
      </c>
      <c r="O213">
        <f>(I213*21)/100</f>
      </c>
      <c r="P213" t="s">
        <v>26</v>
      </c>
    </row>
    <row r="214" spans="1:5" ht="51">
      <c r="A214" s="35" t="s">
        <v>53</v>
      </c>
      <c r="E214" s="36" t="s">
        <v>1087</v>
      </c>
    </row>
    <row r="215" spans="1:5" ht="12.75">
      <c r="A215" s="37" t="s">
        <v>55</v>
      </c>
      <c r="E215" s="38" t="s">
        <v>1088</v>
      </c>
    </row>
    <row r="216" spans="1:5" ht="89.25">
      <c r="A216" t="s">
        <v>57</v>
      </c>
      <c r="E216" s="36" t="s">
        <v>1089</v>
      </c>
    </row>
    <row r="217" spans="1:16" ht="12.75">
      <c r="A217" s="24" t="s">
        <v>48</v>
      </c>
      <c r="B217" s="29" t="s">
        <v>390</v>
      </c>
      <c r="C217" s="29" t="s">
        <v>475</v>
      </c>
      <c r="D217" s="24" t="s">
        <v>56</v>
      </c>
      <c r="E217" s="30" t="s">
        <v>476</v>
      </c>
      <c r="F217" s="31" t="s">
        <v>130</v>
      </c>
      <c r="G217" s="32">
        <v>11</v>
      </c>
      <c r="H217" s="33">
        <v>0</v>
      </c>
      <c r="I217" s="34">
        <f>ROUND(ROUND(H217,2)*ROUND(G217,3),2)</f>
      </c>
      <c r="O217">
        <f>(I217*21)/100</f>
      </c>
      <c r="P217" t="s">
        <v>26</v>
      </c>
    </row>
    <row r="218" spans="1:5" ht="12.75">
      <c r="A218" s="35" t="s">
        <v>53</v>
      </c>
      <c r="E218" s="36" t="s">
        <v>477</v>
      </c>
    </row>
    <row r="219" spans="1:5" ht="12.75">
      <c r="A219" s="37" t="s">
        <v>55</v>
      </c>
      <c r="E219" s="38" t="s">
        <v>1090</v>
      </c>
    </row>
    <row r="220" spans="1:5" ht="63.75">
      <c r="A220" t="s">
        <v>57</v>
      </c>
      <c r="E220" s="36" t="s">
        <v>479</v>
      </c>
    </row>
    <row r="221" spans="1:16" ht="12.75">
      <c r="A221" s="24" t="s">
        <v>48</v>
      </c>
      <c r="B221" s="29" t="s">
        <v>392</v>
      </c>
      <c r="C221" s="29" t="s">
        <v>487</v>
      </c>
      <c r="D221" s="24" t="s">
        <v>56</v>
      </c>
      <c r="E221" s="30" t="s">
        <v>488</v>
      </c>
      <c r="F221" s="31" t="s">
        <v>429</v>
      </c>
      <c r="G221" s="32">
        <v>17</v>
      </c>
      <c r="H221" s="33">
        <v>0</v>
      </c>
      <c r="I221" s="34">
        <f>ROUND(ROUND(H221,2)*ROUND(G221,3),2)</f>
      </c>
      <c r="O221">
        <f>(I221*21)/100</f>
      </c>
      <c r="P221" t="s">
        <v>26</v>
      </c>
    </row>
    <row r="222" spans="1:5" ht="12.75">
      <c r="A222" s="35" t="s">
        <v>53</v>
      </c>
      <c r="E222" s="36" t="s">
        <v>430</v>
      </c>
    </row>
    <row r="223" spans="1:5" ht="12.75">
      <c r="A223" s="37" t="s">
        <v>55</v>
      </c>
      <c r="E223" s="38" t="s">
        <v>1091</v>
      </c>
    </row>
    <row r="224" spans="1:5" ht="51">
      <c r="A224" t="s">
        <v>57</v>
      </c>
      <c r="E224" s="36" t="s">
        <v>490</v>
      </c>
    </row>
    <row r="225" spans="1:16" ht="12.75">
      <c r="A225" s="24" t="s">
        <v>48</v>
      </c>
      <c r="B225" s="29" t="s">
        <v>397</v>
      </c>
      <c r="C225" s="29" t="s">
        <v>492</v>
      </c>
      <c r="D225" s="24" t="s">
        <v>56</v>
      </c>
      <c r="E225" s="30" t="s">
        <v>493</v>
      </c>
      <c r="F225" s="31" t="s">
        <v>130</v>
      </c>
      <c r="G225" s="32">
        <v>192</v>
      </c>
      <c r="H225" s="33">
        <v>0</v>
      </c>
      <c r="I225" s="34">
        <f>ROUND(ROUND(H225,2)*ROUND(G225,3),2)</f>
      </c>
      <c r="O225">
        <f>(I225*21)/100</f>
      </c>
      <c r="P225" t="s">
        <v>26</v>
      </c>
    </row>
    <row r="226" spans="1:5" ht="25.5">
      <c r="A226" s="35" t="s">
        <v>53</v>
      </c>
      <c r="E226" s="36" t="s">
        <v>494</v>
      </c>
    </row>
    <row r="227" spans="1:5" ht="25.5">
      <c r="A227" s="37" t="s">
        <v>55</v>
      </c>
      <c r="E227" s="38" t="s">
        <v>1092</v>
      </c>
    </row>
    <row r="228" spans="1:5" ht="76.5">
      <c r="A228" t="s">
        <v>57</v>
      </c>
      <c r="E228" s="36" t="s">
        <v>496</v>
      </c>
    </row>
    <row r="229" spans="1:16" ht="12.75">
      <c r="A229" s="24" t="s">
        <v>48</v>
      </c>
      <c r="B229" s="29" t="s">
        <v>402</v>
      </c>
      <c r="C229" s="29" t="s">
        <v>498</v>
      </c>
      <c r="D229" s="24" t="s">
        <v>56</v>
      </c>
      <c r="E229" s="30" t="s">
        <v>499</v>
      </c>
      <c r="F229" s="31" t="s">
        <v>130</v>
      </c>
      <c r="G229" s="32">
        <v>200</v>
      </c>
      <c r="H229" s="33">
        <v>0</v>
      </c>
      <c r="I229" s="34">
        <f>ROUND(ROUND(H229,2)*ROUND(G229,3),2)</f>
      </c>
      <c r="O229">
        <f>(I229*21)/100</f>
      </c>
      <c r="P229" t="s">
        <v>26</v>
      </c>
    </row>
    <row r="230" spans="1:5" ht="25.5">
      <c r="A230" s="35" t="s">
        <v>53</v>
      </c>
      <c r="E230" s="36" t="s">
        <v>500</v>
      </c>
    </row>
    <row r="231" spans="1:5" ht="25.5">
      <c r="A231" s="37" t="s">
        <v>55</v>
      </c>
      <c r="E231" s="38" t="s">
        <v>1093</v>
      </c>
    </row>
    <row r="232" spans="1:5" ht="76.5">
      <c r="A232" t="s">
        <v>57</v>
      </c>
      <c r="E232" s="36" t="s">
        <v>496</v>
      </c>
    </row>
    <row r="233" spans="1:16" ht="12.75">
      <c r="A233" s="24" t="s">
        <v>48</v>
      </c>
      <c r="B233" s="29" t="s">
        <v>405</v>
      </c>
      <c r="C233" s="29" t="s">
        <v>518</v>
      </c>
      <c r="D233" s="24" t="s">
        <v>56</v>
      </c>
      <c r="E233" s="30" t="s">
        <v>519</v>
      </c>
      <c r="F233" s="31" t="s">
        <v>130</v>
      </c>
      <c r="G233" s="32">
        <v>24</v>
      </c>
      <c r="H233" s="33">
        <v>0</v>
      </c>
      <c r="I233" s="34">
        <f>ROUND(ROUND(H233,2)*ROUND(G233,3),2)</f>
      </c>
      <c r="O233">
        <f>(I233*21)/100</f>
      </c>
      <c r="P233" t="s">
        <v>26</v>
      </c>
    </row>
    <row r="234" spans="1:5" ht="12.75">
      <c r="A234" s="35" t="s">
        <v>53</v>
      </c>
      <c r="E234" s="36" t="s">
        <v>520</v>
      </c>
    </row>
    <row r="235" spans="1:5" ht="25.5">
      <c r="A235" s="37" t="s">
        <v>55</v>
      </c>
      <c r="E235" s="38" t="s">
        <v>1094</v>
      </c>
    </row>
    <row r="236" spans="1:5" ht="102">
      <c r="A236" t="s">
        <v>57</v>
      </c>
      <c r="E236" s="36" t="s">
        <v>522</v>
      </c>
    </row>
    <row r="237" spans="1:16" ht="12.75">
      <c r="A237" s="24" t="s">
        <v>48</v>
      </c>
      <c r="B237" s="29" t="s">
        <v>410</v>
      </c>
      <c r="C237" s="29" t="s">
        <v>524</v>
      </c>
      <c r="D237" s="24" t="s">
        <v>56</v>
      </c>
      <c r="E237" s="30" t="s">
        <v>525</v>
      </c>
      <c r="F237" s="31" t="s">
        <v>110</v>
      </c>
      <c r="G237" s="32">
        <v>1.44</v>
      </c>
      <c r="H237" s="33">
        <v>0</v>
      </c>
      <c r="I237" s="34">
        <f>ROUND(ROUND(H237,2)*ROUND(G237,3),2)</f>
      </c>
      <c r="O237">
        <f>(I237*21)/100</f>
      </c>
      <c r="P237" t="s">
        <v>26</v>
      </c>
    </row>
    <row r="238" spans="1:5" ht="12.75">
      <c r="A238" s="35" t="s">
        <v>53</v>
      </c>
      <c r="E238" s="36" t="s">
        <v>526</v>
      </c>
    </row>
    <row r="239" spans="1:5" ht="12.75">
      <c r="A239" s="37" t="s">
        <v>55</v>
      </c>
      <c r="E239" s="38" t="s">
        <v>527</v>
      </c>
    </row>
    <row r="240" spans="1:5" ht="114.75">
      <c r="A240" t="s">
        <v>57</v>
      </c>
      <c r="E240" s="36" t="s">
        <v>157</v>
      </c>
    </row>
    <row r="241" spans="1:16" ht="12.75">
      <c r="A241" s="24" t="s">
        <v>48</v>
      </c>
      <c r="B241" s="29" t="s">
        <v>416</v>
      </c>
      <c r="C241" s="29" t="s">
        <v>538</v>
      </c>
      <c r="D241" s="24" t="s">
        <v>539</v>
      </c>
      <c r="E241" s="30" t="s">
        <v>540</v>
      </c>
      <c r="F241" s="31" t="s">
        <v>429</v>
      </c>
      <c r="G241" s="32">
        <v>4</v>
      </c>
      <c r="H241" s="33">
        <v>0</v>
      </c>
      <c r="I241" s="34">
        <f>ROUND(ROUND(H241,2)*ROUND(G241,3),2)</f>
      </c>
      <c r="O241">
        <f>(I241*21)/100</f>
      </c>
      <c r="P241" t="s">
        <v>26</v>
      </c>
    </row>
    <row r="242" spans="1:5" ht="12.75">
      <c r="A242" s="35" t="s">
        <v>53</v>
      </c>
      <c r="E242" s="36" t="s">
        <v>477</v>
      </c>
    </row>
    <row r="243" spans="1:5" ht="12.75">
      <c r="A243" s="37" t="s">
        <v>55</v>
      </c>
      <c r="E243" s="38" t="s">
        <v>56</v>
      </c>
    </row>
    <row r="244" spans="1:5" ht="12.75">
      <c r="A244" t="s">
        <v>57</v>
      </c>
      <c r="E244" s="36" t="s">
        <v>56</v>
      </c>
    </row>
    <row r="245" spans="1:16" ht="12.75">
      <c r="A245" s="24" t="s">
        <v>48</v>
      </c>
      <c r="B245" s="29" t="s">
        <v>422</v>
      </c>
      <c r="C245" s="29" t="s">
        <v>1095</v>
      </c>
      <c r="D245" s="24" t="s">
        <v>56</v>
      </c>
      <c r="E245" s="30" t="s">
        <v>1096</v>
      </c>
      <c r="F245" s="31" t="s">
        <v>130</v>
      </c>
      <c r="G245" s="32">
        <v>20</v>
      </c>
      <c r="H245" s="33">
        <v>0</v>
      </c>
      <c r="I245" s="34">
        <f>ROUND(ROUND(H245,2)*ROUND(G245,3),2)</f>
      </c>
      <c r="O245">
        <f>(I245*21)/100</f>
      </c>
      <c r="P245" t="s">
        <v>26</v>
      </c>
    </row>
    <row r="246" spans="1:5" ht="25.5">
      <c r="A246" s="35" t="s">
        <v>53</v>
      </c>
      <c r="E246" s="36" t="s">
        <v>1097</v>
      </c>
    </row>
    <row r="247" spans="1:5" ht="51">
      <c r="A247" s="37" t="s">
        <v>55</v>
      </c>
      <c r="E247" s="38" t="s">
        <v>1098</v>
      </c>
    </row>
    <row r="248" spans="1:5" ht="127.5">
      <c r="A248" t="s">
        <v>57</v>
      </c>
      <c r="E248" s="36" t="s">
        <v>1099</v>
      </c>
    </row>
    <row r="249" spans="1:16" ht="12.75">
      <c r="A249" s="24" t="s">
        <v>48</v>
      </c>
      <c r="B249" s="29" t="s">
        <v>426</v>
      </c>
      <c r="C249" s="29" t="s">
        <v>542</v>
      </c>
      <c r="D249" s="24" t="s">
        <v>56</v>
      </c>
      <c r="E249" s="30" t="s">
        <v>543</v>
      </c>
      <c r="F249" s="31" t="s">
        <v>429</v>
      </c>
      <c r="G249" s="32">
        <v>4</v>
      </c>
      <c r="H249" s="33">
        <v>0</v>
      </c>
      <c r="I249" s="34">
        <f>ROUND(ROUND(H249,2)*ROUND(G249,3),2)</f>
      </c>
      <c r="O249">
        <f>(I249*21)/100</f>
      </c>
      <c r="P249" t="s">
        <v>26</v>
      </c>
    </row>
    <row r="250" spans="1:5" ht="25.5">
      <c r="A250" s="35" t="s">
        <v>53</v>
      </c>
      <c r="E250" s="36" t="s">
        <v>1031</v>
      </c>
    </row>
    <row r="251" spans="1:5" ht="12.75">
      <c r="A251" s="37" t="s">
        <v>55</v>
      </c>
      <c r="E251" s="38" t="s">
        <v>56</v>
      </c>
    </row>
    <row r="252" spans="1:5" ht="102">
      <c r="A252" t="s">
        <v>57</v>
      </c>
      <c r="E252" s="36" t="s">
        <v>544</v>
      </c>
    </row>
    <row r="253" spans="1:16" ht="12.75">
      <c r="A253" s="24" t="s">
        <v>48</v>
      </c>
      <c r="B253" s="29" t="s">
        <v>432</v>
      </c>
      <c r="C253" s="29" t="s">
        <v>546</v>
      </c>
      <c r="D253" s="24" t="s">
        <v>56</v>
      </c>
      <c r="E253" s="30" t="s">
        <v>547</v>
      </c>
      <c r="F253" s="31" t="s">
        <v>429</v>
      </c>
      <c r="G253" s="32">
        <v>12</v>
      </c>
      <c r="H253" s="33">
        <v>0</v>
      </c>
      <c r="I253" s="34">
        <f>ROUND(ROUND(H253,2)*ROUND(G253,3),2)</f>
      </c>
      <c r="O253">
        <f>(I253*21)/100</f>
      </c>
      <c r="P253" t="s">
        <v>26</v>
      </c>
    </row>
    <row r="254" spans="1:5" ht="12.75">
      <c r="A254" s="35" t="s">
        <v>53</v>
      </c>
      <c r="E254" s="36" t="s">
        <v>477</v>
      </c>
    </row>
    <row r="255" spans="1:5" ht="12.75">
      <c r="A255" s="37" t="s">
        <v>55</v>
      </c>
      <c r="E255" s="38" t="s">
        <v>1100</v>
      </c>
    </row>
    <row r="256" spans="1:5" ht="89.25">
      <c r="A256" t="s">
        <v>57</v>
      </c>
      <c r="E256" s="36" t="s">
        <v>549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550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1025</v>
      </c>
      <c r="D4" s="1"/>
      <c r="E4" s="14" t="s">
        <v>1026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550</v>
      </c>
      <c r="D5" s="6"/>
      <c r="E5" s="18" t="s">
        <v>551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143</v>
      </c>
      <c r="F9" s="25"/>
      <c r="G9" s="25"/>
      <c r="H9" s="25"/>
      <c r="I9" s="28">
        <f>0+Q9</f>
      </c>
      <c r="O9">
        <f>0+R9</f>
      </c>
      <c r="Q9">
        <f>0+I10+I14+I18+I22+I26+I30</f>
      </c>
      <c r="R9">
        <f>0+O10+O14+O18+O22+O26+O30</f>
      </c>
    </row>
    <row r="10" spans="1:16" ht="25.5">
      <c r="A10" s="24" t="s">
        <v>48</v>
      </c>
      <c r="B10" s="29" t="s">
        <v>32</v>
      </c>
      <c r="C10" s="29" t="s">
        <v>552</v>
      </c>
      <c r="D10" s="24" t="s">
        <v>56</v>
      </c>
      <c r="E10" s="30" t="s">
        <v>553</v>
      </c>
      <c r="F10" s="31" t="s">
        <v>429</v>
      </c>
      <c r="G10" s="32">
        <v>9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</v>
      </c>
    </row>
    <row r="12" spans="1:5" ht="89.25">
      <c r="A12" s="37" t="s">
        <v>55</v>
      </c>
      <c r="E12" s="38" t="s">
        <v>1101</v>
      </c>
    </row>
    <row r="13" spans="1:5" ht="51">
      <c r="A13" t="s">
        <v>57</v>
      </c>
      <c r="E13" s="36" t="s">
        <v>555</v>
      </c>
    </row>
    <row r="14" spans="1:16" ht="12.75">
      <c r="A14" s="24" t="s">
        <v>48</v>
      </c>
      <c r="B14" s="29" t="s">
        <v>26</v>
      </c>
      <c r="C14" s="29" t="s">
        <v>556</v>
      </c>
      <c r="D14" s="24" t="s">
        <v>56</v>
      </c>
      <c r="E14" s="30" t="s">
        <v>557</v>
      </c>
      <c r="F14" s="31" t="s">
        <v>429</v>
      </c>
      <c r="G14" s="32">
        <v>9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558</v>
      </c>
    </row>
    <row r="16" spans="1:5" ht="63.75">
      <c r="A16" s="37" t="s">
        <v>55</v>
      </c>
      <c r="E16" s="38" t="s">
        <v>1102</v>
      </c>
    </row>
    <row r="17" spans="1:5" ht="51">
      <c r="A17" t="s">
        <v>57</v>
      </c>
      <c r="E17" s="36" t="s">
        <v>560</v>
      </c>
    </row>
    <row r="18" spans="1:16" ht="12.75">
      <c r="A18" s="24" t="s">
        <v>48</v>
      </c>
      <c r="B18" s="29" t="s">
        <v>25</v>
      </c>
      <c r="C18" s="29" t="s">
        <v>561</v>
      </c>
      <c r="D18" s="24" t="s">
        <v>56</v>
      </c>
      <c r="E18" s="30" t="s">
        <v>562</v>
      </c>
      <c r="F18" s="31" t="s">
        <v>429</v>
      </c>
      <c r="G18" s="32">
        <v>4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02">
      <c r="A20" s="37" t="s">
        <v>55</v>
      </c>
      <c r="E20" s="38" t="s">
        <v>1103</v>
      </c>
    </row>
    <row r="21" spans="1:5" ht="76.5">
      <c r="A21" t="s">
        <v>57</v>
      </c>
      <c r="E21" s="36" t="s">
        <v>564</v>
      </c>
    </row>
    <row r="22" spans="1:16" ht="12.75">
      <c r="A22" s="24" t="s">
        <v>48</v>
      </c>
      <c r="B22" s="29" t="s">
        <v>36</v>
      </c>
      <c r="C22" s="29" t="s">
        <v>565</v>
      </c>
      <c r="D22" s="24" t="s">
        <v>56</v>
      </c>
      <c r="E22" s="30" t="s">
        <v>566</v>
      </c>
      <c r="F22" s="31" t="s">
        <v>429</v>
      </c>
      <c r="G22" s="32">
        <v>4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558</v>
      </c>
    </row>
    <row r="24" spans="1:5" ht="63.75">
      <c r="A24" s="37" t="s">
        <v>55</v>
      </c>
      <c r="E24" s="38" t="s">
        <v>1104</v>
      </c>
    </row>
    <row r="25" spans="1:5" ht="51">
      <c r="A25" t="s">
        <v>57</v>
      </c>
      <c r="E25" s="36" t="s">
        <v>560</v>
      </c>
    </row>
    <row r="26" spans="1:16" ht="25.5">
      <c r="A26" s="24" t="s">
        <v>48</v>
      </c>
      <c r="B26" s="29" t="s">
        <v>38</v>
      </c>
      <c r="C26" s="29" t="s">
        <v>568</v>
      </c>
      <c r="D26" s="24" t="s">
        <v>56</v>
      </c>
      <c r="E26" s="30" t="s">
        <v>569</v>
      </c>
      <c r="F26" s="31" t="s">
        <v>210</v>
      </c>
      <c r="G26" s="32">
        <v>37.325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570</v>
      </c>
    </row>
    <row r="28" spans="1:5" ht="76.5">
      <c r="A28" s="37" t="s">
        <v>55</v>
      </c>
      <c r="E28" s="38" t="s">
        <v>1105</v>
      </c>
    </row>
    <row r="29" spans="1:5" ht="89.25">
      <c r="A29" t="s">
        <v>57</v>
      </c>
      <c r="E29" s="36" t="s">
        <v>572</v>
      </c>
    </row>
    <row r="30" spans="1:16" ht="12.75">
      <c r="A30" s="24" t="s">
        <v>48</v>
      </c>
      <c r="B30" s="29" t="s">
        <v>40</v>
      </c>
      <c r="C30" s="29" t="s">
        <v>573</v>
      </c>
      <c r="D30" s="24" t="s">
        <v>56</v>
      </c>
      <c r="E30" s="30" t="s">
        <v>574</v>
      </c>
      <c r="F30" s="31" t="s">
        <v>429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1106</v>
      </c>
    </row>
    <row r="33" spans="1:5" ht="63.75">
      <c r="A33" t="s">
        <v>57</v>
      </c>
      <c r="E33" s="36" t="s">
        <v>576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0+I10+I14+I18+I22+I26+I30+I34+I38+I42+I46+I50+I54</f>
      </c>
      <c r="R9">
        <f>0+O10+O14+O18+O22+O26+O30+O34+O38+O42+O46+O50+O54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10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91.25">
      <c r="A11" s="35" t="s">
        <v>53</v>
      </c>
      <c r="E11" s="36" t="s">
        <v>54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58</v>
      </c>
    </row>
    <row r="14" spans="1:16" ht="12.75">
      <c r="A14" s="24" t="s">
        <v>48</v>
      </c>
      <c r="B14" s="29" t="s">
        <v>26</v>
      </c>
      <c r="C14" s="29" t="s">
        <v>49</v>
      </c>
      <c r="D14" s="24" t="s">
        <v>59</v>
      </c>
      <c r="E14" s="30" t="s">
        <v>51</v>
      </c>
      <c r="F14" s="31" t="s">
        <v>52</v>
      </c>
      <c r="G14" s="32">
        <v>10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40.25">
      <c r="A15" s="35" t="s">
        <v>53</v>
      </c>
      <c r="E15" s="36" t="s">
        <v>60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61</v>
      </c>
      <c r="D18" s="24" t="s">
        <v>56</v>
      </c>
      <c r="E18" s="30" t="s">
        <v>62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25.5">
      <c r="A19" s="35" t="s">
        <v>53</v>
      </c>
      <c r="E19" s="36" t="s">
        <v>64</v>
      </c>
    </row>
    <row r="20" spans="1:5" ht="12.75">
      <c r="A20" s="37" t="s">
        <v>55</v>
      </c>
      <c r="E20" s="38" t="s">
        <v>56</v>
      </c>
    </row>
    <row r="21" spans="1:5" ht="89.25">
      <c r="A21" t="s">
        <v>57</v>
      </c>
      <c r="E21" s="36" t="s">
        <v>65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50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51">
      <c r="A23" s="35" t="s">
        <v>53</v>
      </c>
      <c r="E23" s="36" t="s">
        <v>68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69</v>
      </c>
      <c r="D26" s="24" t="s">
        <v>56</v>
      </c>
      <c r="E26" s="30" t="s">
        <v>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6" ht="12.75">
      <c r="A30" s="24" t="s">
        <v>48</v>
      </c>
      <c r="B30" s="29" t="s">
        <v>40</v>
      </c>
      <c r="C30" s="29" t="s">
        <v>72</v>
      </c>
      <c r="D30" s="24" t="s">
        <v>56</v>
      </c>
      <c r="E30" s="30" t="s">
        <v>73</v>
      </c>
      <c r="F30" s="31" t="s">
        <v>63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25.5">
      <c r="A31" s="35" t="s">
        <v>53</v>
      </c>
      <c r="E31" s="36" t="s">
        <v>74</v>
      </c>
    </row>
    <row r="32" spans="1:5" ht="12.75">
      <c r="A32" s="37" t="s">
        <v>55</v>
      </c>
      <c r="E32" s="38" t="s">
        <v>56</v>
      </c>
    </row>
    <row r="33" spans="1:5" ht="51">
      <c r="A33" t="s">
        <v>57</v>
      </c>
      <c r="E33" s="36" t="s">
        <v>58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56</v>
      </c>
      <c r="E34" s="30" t="s">
        <v>77</v>
      </c>
      <c r="F34" s="31" t="s">
        <v>63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</v>
      </c>
    </row>
    <row r="37" spans="1:5" ht="102">
      <c r="A37" t="s">
        <v>57</v>
      </c>
      <c r="E37" s="36" t="s">
        <v>78</v>
      </c>
    </row>
    <row r="38" spans="1:16" ht="12.75">
      <c r="A38" s="24" t="s">
        <v>48</v>
      </c>
      <c r="B38" s="29" t="s">
        <v>79</v>
      </c>
      <c r="C38" s="29" t="s">
        <v>80</v>
      </c>
      <c r="D38" s="24" t="s">
        <v>56</v>
      </c>
      <c r="E38" s="30" t="s">
        <v>81</v>
      </c>
      <c r="F38" s="31" t="s">
        <v>82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26</v>
      </c>
    </row>
    <row r="39" spans="1:5" ht="12.75">
      <c r="A39" s="35" t="s">
        <v>53</v>
      </c>
      <c r="E39" s="36" t="s">
        <v>83</v>
      </c>
    </row>
    <row r="40" spans="1:5" ht="12.75">
      <c r="A40" s="37" t="s">
        <v>55</v>
      </c>
      <c r="E40" s="38" t="s">
        <v>56</v>
      </c>
    </row>
    <row r="41" spans="1:5" ht="51">
      <c r="A41" t="s">
        <v>57</v>
      </c>
      <c r="E41" s="36" t="s">
        <v>58</v>
      </c>
    </row>
    <row r="42" spans="1:16" ht="12.75">
      <c r="A42" s="24" t="s">
        <v>48</v>
      </c>
      <c r="B42" s="29" t="s">
        <v>43</v>
      </c>
      <c r="C42" s="29" t="s">
        <v>84</v>
      </c>
      <c r="D42" s="24" t="s">
        <v>50</v>
      </c>
      <c r="E42" s="30" t="s">
        <v>85</v>
      </c>
      <c r="F42" s="31" t="s">
        <v>63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26</v>
      </c>
    </row>
    <row r="43" spans="1:5" ht="12.75">
      <c r="A43" s="35" t="s">
        <v>53</v>
      </c>
      <c r="E43" s="36" t="s">
        <v>86</v>
      </c>
    </row>
    <row r="44" spans="1:5" ht="12.75">
      <c r="A44" s="37" t="s">
        <v>55</v>
      </c>
      <c r="E44" s="38" t="s">
        <v>56</v>
      </c>
    </row>
    <row r="45" spans="1:5" ht="51">
      <c r="A45" t="s">
        <v>57</v>
      </c>
      <c r="E45" s="36" t="s">
        <v>58</v>
      </c>
    </row>
    <row r="46" spans="1:16" ht="12.75">
      <c r="A46" s="24" t="s">
        <v>48</v>
      </c>
      <c r="B46" s="29" t="s">
        <v>45</v>
      </c>
      <c r="C46" s="29" t="s">
        <v>84</v>
      </c>
      <c r="D46" s="24" t="s">
        <v>59</v>
      </c>
      <c r="E46" s="30" t="s">
        <v>85</v>
      </c>
      <c r="F46" s="31" t="s">
        <v>63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26</v>
      </c>
    </row>
    <row r="47" spans="1:5" ht="12.75">
      <c r="A47" s="35" t="s">
        <v>53</v>
      </c>
      <c r="E47" s="36" t="s">
        <v>87</v>
      </c>
    </row>
    <row r="48" spans="1:5" ht="12.75">
      <c r="A48" s="37" t="s">
        <v>55</v>
      </c>
      <c r="E48" s="38" t="s">
        <v>56</v>
      </c>
    </row>
    <row r="49" spans="1:5" ht="51">
      <c r="A49" t="s">
        <v>57</v>
      </c>
      <c r="E49" s="36" t="s">
        <v>58</v>
      </c>
    </row>
    <row r="50" spans="1:16" ht="12.75">
      <c r="A50" s="24" t="s">
        <v>48</v>
      </c>
      <c r="B50" s="29" t="s">
        <v>88</v>
      </c>
      <c r="C50" s="29" t="s">
        <v>84</v>
      </c>
      <c r="D50" s="24" t="s">
        <v>89</v>
      </c>
      <c r="E50" s="30" t="s">
        <v>85</v>
      </c>
      <c r="F50" s="31" t="s">
        <v>63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26</v>
      </c>
    </row>
    <row r="51" spans="1:5" ht="12.75">
      <c r="A51" s="35" t="s">
        <v>53</v>
      </c>
      <c r="E51" s="36" t="s">
        <v>90</v>
      </c>
    </row>
    <row r="52" spans="1:5" ht="12.75">
      <c r="A52" s="37" t="s">
        <v>55</v>
      </c>
      <c r="E52" s="38" t="s">
        <v>56</v>
      </c>
    </row>
    <row r="53" spans="1:5" ht="51">
      <c r="A53" t="s">
        <v>57</v>
      </c>
      <c r="E53" s="36" t="s">
        <v>58</v>
      </c>
    </row>
    <row r="54" spans="1:16" ht="12.75">
      <c r="A54" s="24" t="s">
        <v>48</v>
      </c>
      <c r="B54" s="29" t="s">
        <v>91</v>
      </c>
      <c r="C54" s="29" t="s">
        <v>92</v>
      </c>
      <c r="D54" s="24" t="s">
        <v>56</v>
      </c>
      <c r="E54" s="30" t="s">
        <v>93</v>
      </c>
      <c r="F54" s="31" t="s">
        <v>63</v>
      </c>
      <c r="G54" s="32">
        <v>1</v>
      </c>
      <c r="H54" s="33">
        <v>0</v>
      </c>
      <c r="I54" s="34">
        <f>ROUND(ROUND(H54,2)*ROUND(G54,3),2)</f>
      </c>
      <c r="O54">
        <f>(I54*21)/100</f>
      </c>
      <c r="P54" t="s">
        <v>26</v>
      </c>
    </row>
    <row r="55" spans="1:5" ht="12.75">
      <c r="A55" s="35" t="s">
        <v>53</v>
      </c>
      <c r="E55" s="36" t="s">
        <v>56</v>
      </c>
    </row>
    <row r="56" spans="1:5" ht="12.75">
      <c r="A56" s="37" t="s">
        <v>55</v>
      </c>
      <c r="E56" s="38" t="s">
        <v>56</v>
      </c>
    </row>
    <row r="57" spans="1:5" ht="63.75">
      <c r="A57" t="s">
        <v>57</v>
      </c>
      <c r="E57" s="36" t="s">
        <v>94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1019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1025</v>
      </c>
      <c r="D4" s="1"/>
      <c r="E4" s="14" t="s">
        <v>1026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1019</v>
      </c>
      <c r="D5" s="6"/>
      <c r="E5" s="18" t="s">
        <v>1020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1021</v>
      </c>
      <c r="D10" s="24" t="s">
        <v>56</v>
      </c>
      <c r="E10" s="30" t="s">
        <v>1022</v>
      </c>
      <c r="F10" s="31" t="s">
        <v>63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38.25">
      <c r="A11" s="35" t="s">
        <v>53</v>
      </c>
      <c r="E11" s="36" t="s">
        <v>1023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1024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0+I10+I14+I18+I22+I26+I30+I34+I38+I42+I46+I50+I54</f>
      </c>
      <c r="R9">
        <f>0+O10+O14+O18+O22+O26+O30+O34+O38+O42+O46+O50+O54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10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91.25">
      <c r="A11" s="35" t="s">
        <v>53</v>
      </c>
      <c r="E11" s="36" t="s">
        <v>54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58</v>
      </c>
    </row>
    <row r="14" spans="1:16" ht="12.75">
      <c r="A14" s="24" t="s">
        <v>48</v>
      </c>
      <c r="B14" s="29" t="s">
        <v>26</v>
      </c>
      <c r="C14" s="29" t="s">
        <v>49</v>
      </c>
      <c r="D14" s="24" t="s">
        <v>59</v>
      </c>
      <c r="E14" s="30" t="s">
        <v>51</v>
      </c>
      <c r="F14" s="31" t="s">
        <v>52</v>
      </c>
      <c r="G14" s="32">
        <v>10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40.25">
      <c r="A15" s="35" t="s">
        <v>53</v>
      </c>
      <c r="E15" s="36" t="s">
        <v>60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61</v>
      </c>
      <c r="D18" s="24" t="s">
        <v>56</v>
      </c>
      <c r="E18" s="30" t="s">
        <v>62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25.5">
      <c r="A19" s="35" t="s">
        <v>53</v>
      </c>
      <c r="E19" s="36" t="s">
        <v>64</v>
      </c>
    </row>
    <row r="20" spans="1:5" ht="12.75">
      <c r="A20" s="37" t="s">
        <v>55</v>
      </c>
      <c r="E20" s="38" t="s">
        <v>56</v>
      </c>
    </row>
    <row r="21" spans="1:5" ht="89.25">
      <c r="A21" t="s">
        <v>57</v>
      </c>
      <c r="E21" s="36" t="s">
        <v>65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56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51">
      <c r="A23" s="35" t="s">
        <v>53</v>
      </c>
      <c r="E23" s="36" t="s">
        <v>68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69</v>
      </c>
      <c r="D26" s="24" t="s">
        <v>56</v>
      </c>
      <c r="E26" s="30" t="s">
        <v>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6" ht="12.75">
      <c r="A30" s="24" t="s">
        <v>48</v>
      </c>
      <c r="B30" s="29" t="s">
        <v>40</v>
      </c>
      <c r="C30" s="29" t="s">
        <v>72</v>
      </c>
      <c r="D30" s="24" t="s">
        <v>56</v>
      </c>
      <c r="E30" s="30" t="s">
        <v>73</v>
      </c>
      <c r="F30" s="31" t="s">
        <v>63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25.5">
      <c r="A31" s="35" t="s">
        <v>53</v>
      </c>
      <c r="E31" s="36" t="s">
        <v>74</v>
      </c>
    </row>
    <row r="32" spans="1:5" ht="12.75">
      <c r="A32" s="37" t="s">
        <v>55</v>
      </c>
      <c r="E32" s="38" t="s">
        <v>56</v>
      </c>
    </row>
    <row r="33" spans="1:5" ht="51">
      <c r="A33" t="s">
        <v>57</v>
      </c>
      <c r="E33" s="36" t="s">
        <v>58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56</v>
      </c>
      <c r="E34" s="30" t="s">
        <v>77</v>
      </c>
      <c r="F34" s="31" t="s">
        <v>63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</v>
      </c>
    </row>
    <row r="37" spans="1:5" ht="102">
      <c r="A37" t="s">
        <v>57</v>
      </c>
      <c r="E37" s="36" t="s">
        <v>78</v>
      </c>
    </row>
    <row r="38" spans="1:16" ht="12.75">
      <c r="A38" s="24" t="s">
        <v>48</v>
      </c>
      <c r="B38" s="29" t="s">
        <v>79</v>
      </c>
      <c r="C38" s="29" t="s">
        <v>80</v>
      </c>
      <c r="D38" s="24" t="s">
        <v>56</v>
      </c>
      <c r="E38" s="30" t="s">
        <v>81</v>
      </c>
      <c r="F38" s="31" t="s">
        <v>82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26</v>
      </c>
    </row>
    <row r="39" spans="1:5" ht="12.75">
      <c r="A39" s="35" t="s">
        <v>53</v>
      </c>
      <c r="E39" s="36" t="s">
        <v>83</v>
      </c>
    </row>
    <row r="40" spans="1:5" ht="12.75">
      <c r="A40" s="37" t="s">
        <v>55</v>
      </c>
      <c r="E40" s="38" t="s">
        <v>56</v>
      </c>
    </row>
    <row r="41" spans="1:5" ht="51">
      <c r="A41" t="s">
        <v>57</v>
      </c>
      <c r="E41" s="36" t="s">
        <v>58</v>
      </c>
    </row>
    <row r="42" spans="1:16" ht="12.75">
      <c r="A42" s="24" t="s">
        <v>48</v>
      </c>
      <c r="B42" s="29" t="s">
        <v>43</v>
      </c>
      <c r="C42" s="29" t="s">
        <v>84</v>
      </c>
      <c r="D42" s="24" t="s">
        <v>50</v>
      </c>
      <c r="E42" s="30" t="s">
        <v>85</v>
      </c>
      <c r="F42" s="31" t="s">
        <v>63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26</v>
      </c>
    </row>
    <row r="43" spans="1:5" ht="12.75">
      <c r="A43" s="35" t="s">
        <v>53</v>
      </c>
      <c r="E43" s="36" t="s">
        <v>86</v>
      </c>
    </row>
    <row r="44" spans="1:5" ht="12.75">
      <c r="A44" s="37" t="s">
        <v>55</v>
      </c>
      <c r="E44" s="38" t="s">
        <v>56</v>
      </c>
    </row>
    <row r="45" spans="1:5" ht="51">
      <c r="A45" t="s">
        <v>57</v>
      </c>
      <c r="E45" s="36" t="s">
        <v>58</v>
      </c>
    </row>
    <row r="46" spans="1:16" ht="12.75">
      <c r="A46" s="24" t="s">
        <v>48</v>
      </c>
      <c r="B46" s="29" t="s">
        <v>45</v>
      </c>
      <c r="C46" s="29" t="s">
        <v>84</v>
      </c>
      <c r="D46" s="24" t="s">
        <v>59</v>
      </c>
      <c r="E46" s="30" t="s">
        <v>85</v>
      </c>
      <c r="F46" s="31" t="s">
        <v>63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26</v>
      </c>
    </row>
    <row r="47" spans="1:5" ht="12.75">
      <c r="A47" s="35" t="s">
        <v>53</v>
      </c>
      <c r="E47" s="36" t="s">
        <v>87</v>
      </c>
    </row>
    <row r="48" spans="1:5" ht="12.75">
      <c r="A48" s="37" t="s">
        <v>55</v>
      </c>
      <c r="E48" s="38" t="s">
        <v>56</v>
      </c>
    </row>
    <row r="49" spans="1:5" ht="51">
      <c r="A49" t="s">
        <v>57</v>
      </c>
      <c r="E49" s="36" t="s">
        <v>58</v>
      </c>
    </row>
    <row r="50" spans="1:16" ht="12.75">
      <c r="A50" s="24" t="s">
        <v>48</v>
      </c>
      <c r="B50" s="29" t="s">
        <v>88</v>
      </c>
      <c r="C50" s="29" t="s">
        <v>84</v>
      </c>
      <c r="D50" s="24" t="s">
        <v>89</v>
      </c>
      <c r="E50" s="30" t="s">
        <v>85</v>
      </c>
      <c r="F50" s="31" t="s">
        <v>63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26</v>
      </c>
    </row>
    <row r="51" spans="1:5" ht="12.75">
      <c r="A51" s="35" t="s">
        <v>53</v>
      </c>
      <c r="E51" s="36" t="s">
        <v>90</v>
      </c>
    </row>
    <row r="52" spans="1:5" ht="12.75">
      <c r="A52" s="37" t="s">
        <v>55</v>
      </c>
      <c r="E52" s="38" t="s">
        <v>56</v>
      </c>
    </row>
    <row r="53" spans="1:5" ht="51">
      <c r="A53" t="s">
        <v>57</v>
      </c>
      <c r="E53" s="36" t="s">
        <v>58</v>
      </c>
    </row>
    <row r="54" spans="1:16" ht="12.75">
      <c r="A54" s="24" t="s">
        <v>48</v>
      </c>
      <c r="B54" s="29" t="s">
        <v>91</v>
      </c>
      <c r="C54" s="29" t="s">
        <v>92</v>
      </c>
      <c r="D54" s="24" t="s">
        <v>56</v>
      </c>
      <c r="E54" s="30" t="s">
        <v>93</v>
      </c>
      <c r="F54" s="31" t="s">
        <v>63</v>
      </c>
      <c r="G54" s="32">
        <v>1</v>
      </c>
      <c r="H54" s="33">
        <v>0</v>
      </c>
      <c r="I54" s="34">
        <f>ROUND(ROUND(H54,2)*ROUND(G54,3),2)</f>
      </c>
      <c r="O54">
        <f>(I54*21)/100</f>
      </c>
      <c r="P54" t="s">
        <v>26</v>
      </c>
    </row>
    <row r="55" spans="1:5" ht="12.75">
      <c r="A55" s="35" t="s">
        <v>53</v>
      </c>
      <c r="E55" s="36" t="s">
        <v>56</v>
      </c>
    </row>
    <row r="56" spans="1:5" ht="12.75">
      <c r="A56" s="37" t="s">
        <v>55</v>
      </c>
      <c r="E56" s="38" t="s">
        <v>56</v>
      </c>
    </row>
    <row r="57" spans="1:5" ht="63.75">
      <c r="A57" t="s">
        <v>57</v>
      </c>
      <c r="E57" s="36" t="s">
        <v>94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0+O9+O18+O55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95</v>
      </c>
      <c r="I3" s="39">
        <f>0+I9+I18+I55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95</v>
      </c>
      <c r="D5" s="6"/>
      <c r="E5" s="18" t="s">
        <v>96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4777.933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100</v>
      </c>
    </row>
    <row r="12" spans="1:5" ht="102">
      <c r="A12" s="37" t="s">
        <v>55</v>
      </c>
      <c r="E12" s="38" t="s">
        <v>1109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103</v>
      </c>
      <c r="D14" s="24" t="s">
        <v>56</v>
      </c>
      <c r="E14" s="30" t="s">
        <v>104</v>
      </c>
      <c r="F14" s="31" t="s">
        <v>99</v>
      </c>
      <c r="G14" s="32">
        <v>118.111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51">
      <c r="A15" s="35" t="s">
        <v>53</v>
      </c>
      <c r="E15" s="36" t="s">
        <v>105</v>
      </c>
    </row>
    <row r="16" spans="1:5" ht="38.25">
      <c r="A16" s="37" t="s">
        <v>55</v>
      </c>
      <c r="E16" s="38" t="s">
        <v>1110</v>
      </c>
    </row>
    <row r="17" spans="1:5" ht="51">
      <c r="A17" t="s">
        <v>57</v>
      </c>
      <c r="E17" s="36" t="s">
        <v>102</v>
      </c>
    </row>
    <row r="18" spans="1:18" ht="12.75" customHeight="1">
      <c r="A18" s="6" t="s">
        <v>46</v>
      </c>
      <c r="B18" s="6"/>
      <c r="C18" s="41" t="s">
        <v>32</v>
      </c>
      <c r="D18" s="6"/>
      <c r="E18" s="27" t="s">
        <v>107</v>
      </c>
      <c r="F18" s="6"/>
      <c r="G18" s="6"/>
      <c r="H18" s="6"/>
      <c r="I18" s="42">
        <f>0+Q18</f>
      </c>
      <c r="O18">
        <f>0+R18</f>
      </c>
      <c r="Q18">
        <f>0+I19+I23+I27+I31+I35+I39+I43+I47+I51</f>
      </c>
      <c r="R18">
        <f>0+O19+O23+O27+O31+O35+O39+O43+O47+O51</f>
      </c>
    </row>
    <row r="19" spans="1:16" ht="12.75">
      <c r="A19" s="24" t="s">
        <v>48</v>
      </c>
      <c r="B19" s="29" t="s">
        <v>25</v>
      </c>
      <c r="C19" s="29" t="s">
        <v>108</v>
      </c>
      <c r="D19" s="24" t="s">
        <v>56</v>
      </c>
      <c r="E19" s="30" t="s">
        <v>109</v>
      </c>
      <c r="F19" s="31" t="s">
        <v>110</v>
      </c>
      <c r="G19" s="32">
        <v>44.25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51">
      <c r="A20" s="35" t="s">
        <v>53</v>
      </c>
      <c r="E20" s="36" t="s">
        <v>111</v>
      </c>
    </row>
    <row r="21" spans="1:5" ht="25.5">
      <c r="A21" s="37" t="s">
        <v>55</v>
      </c>
      <c r="E21" s="38" t="s">
        <v>1111</v>
      </c>
    </row>
    <row r="22" spans="1:5" ht="89.25">
      <c r="A22" t="s">
        <v>57</v>
      </c>
      <c r="E22" s="36" t="s">
        <v>113</v>
      </c>
    </row>
    <row r="23" spans="1:16" ht="12.75">
      <c r="A23" s="24" t="s">
        <v>48</v>
      </c>
      <c r="B23" s="29" t="s">
        <v>36</v>
      </c>
      <c r="C23" s="29" t="s">
        <v>119</v>
      </c>
      <c r="D23" s="24" t="s">
        <v>56</v>
      </c>
      <c r="E23" s="30" t="s">
        <v>120</v>
      </c>
      <c r="F23" s="31" t="s">
        <v>110</v>
      </c>
      <c r="G23" s="32">
        <v>88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1031</v>
      </c>
    </row>
    <row r="25" spans="1:5" ht="51">
      <c r="A25" s="37" t="s">
        <v>55</v>
      </c>
      <c r="E25" s="38" t="s">
        <v>1112</v>
      </c>
    </row>
    <row r="26" spans="1:5" ht="102">
      <c r="A26" t="s">
        <v>57</v>
      </c>
      <c r="E26" s="36" t="s">
        <v>118</v>
      </c>
    </row>
    <row r="27" spans="1:16" ht="25.5">
      <c r="A27" s="24" t="s">
        <v>48</v>
      </c>
      <c r="B27" s="29" t="s">
        <v>38</v>
      </c>
      <c r="C27" s="29" t="s">
        <v>122</v>
      </c>
      <c r="D27" s="24" t="s">
        <v>56</v>
      </c>
      <c r="E27" s="30" t="s">
        <v>123</v>
      </c>
      <c r="F27" s="31" t="s">
        <v>110</v>
      </c>
      <c r="G27" s="32">
        <v>785.4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1031</v>
      </c>
    </row>
    <row r="29" spans="1:5" ht="63.75">
      <c r="A29" s="37" t="s">
        <v>55</v>
      </c>
      <c r="E29" s="38" t="s">
        <v>1113</v>
      </c>
    </row>
    <row r="30" spans="1:5" ht="89.25">
      <c r="A30" t="s">
        <v>57</v>
      </c>
      <c r="E30" s="36" t="s">
        <v>113</v>
      </c>
    </row>
    <row r="31" spans="1:16" ht="12.75">
      <c r="A31" s="24" t="s">
        <v>48</v>
      </c>
      <c r="B31" s="29" t="s">
        <v>40</v>
      </c>
      <c r="C31" s="29" t="s">
        <v>125</v>
      </c>
      <c r="D31" s="24" t="s">
        <v>56</v>
      </c>
      <c r="E31" s="30" t="s">
        <v>126</v>
      </c>
      <c r="F31" s="31" t="s">
        <v>110</v>
      </c>
      <c r="G31" s="32">
        <v>777.8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1031</v>
      </c>
    </row>
    <row r="33" spans="1:5" ht="89.25">
      <c r="A33" s="37" t="s">
        <v>55</v>
      </c>
      <c r="E33" s="38" t="s">
        <v>1114</v>
      </c>
    </row>
    <row r="34" spans="1:5" ht="89.25">
      <c r="A34" t="s">
        <v>57</v>
      </c>
      <c r="E34" s="36" t="s">
        <v>113</v>
      </c>
    </row>
    <row r="35" spans="1:16" ht="12.75">
      <c r="A35" s="24" t="s">
        <v>48</v>
      </c>
      <c r="B35" s="29" t="s">
        <v>75</v>
      </c>
      <c r="C35" s="29" t="s">
        <v>1035</v>
      </c>
      <c r="D35" s="24" t="s">
        <v>56</v>
      </c>
      <c r="E35" s="30" t="s">
        <v>1036</v>
      </c>
      <c r="F35" s="31" t="s">
        <v>130</v>
      </c>
      <c r="G35" s="32">
        <v>235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25.5">
      <c r="A36" s="35" t="s">
        <v>53</v>
      </c>
      <c r="E36" s="36" t="s">
        <v>1031</v>
      </c>
    </row>
    <row r="37" spans="1:5" ht="25.5">
      <c r="A37" s="37" t="s">
        <v>55</v>
      </c>
      <c r="E37" s="38" t="s">
        <v>1115</v>
      </c>
    </row>
    <row r="38" spans="1:5" ht="89.25">
      <c r="A38" t="s">
        <v>57</v>
      </c>
      <c r="E38" s="36" t="s">
        <v>113</v>
      </c>
    </row>
    <row r="39" spans="1:16" ht="12.75">
      <c r="A39" s="24" t="s">
        <v>48</v>
      </c>
      <c r="B39" s="29" t="s">
        <v>79</v>
      </c>
      <c r="C39" s="29" t="s">
        <v>128</v>
      </c>
      <c r="D39" s="24" t="s">
        <v>50</v>
      </c>
      <c r="E39" s="30" t="s">
        <v>129</v>
      </c>
      <c r="F39" s="31" t="s">
        <v>130</v>
      </c>
      <c r="G39" s="32">
        <v>169.5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51">
      <c r="A40" s="35" t="s">
        <v>53</v>
      </c>
      <c r="E40" s="36" t="s">
        <v>131</v>
      </c>
    </row>
    <row r="41" spans="1:5" ht="25.5">
      <c r="A41" s="37" t="s">
        <v>55</v>
      </c>
      <c r="E41" s="38" t="s">
        <v>1116</v>
      </c>
    </row>
    <row r="42" spans="1:5" ht="89.25">
      <c r="A42" t="s">
        <v>57</v>
      </c>
      <c r="E42" s="36" t="s">
        <v>113</v>
      </c>
    </row>
    <row r="43" spans="1:16" ht="12.75">
      <c r="A43" s="24" t="s">
        <v>48</v>
      </c>
      <c r="B43" s="29" t="s">
        <v>43</v>
      </c>
      <c r="C43" s="29" t="s">
        <v>128</v>
      </c>
      <c r="D43" s="24" t="s">
        <v>59</v>
      </c>
      <c r="E43" s="30" t="s">
        <v>129</v>
      </c>
      <c r="F43" s="31" t="s">
        <v>130</v>
      </c>
      <c r="G43" s="32">
        <v>395.5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38.25">
      <c r="A44" s="35" t="s">
        <v>53</v>
      </c>
      <c r="E44" s="36" t="s">
        <v>133</v>
      </c>
    </row>
    <row r="45" spans="1:5" ht="25.5">
      <c r="A45" s="37" t="s">
        <v>55</v>
      </c>
      <c r="E45" s="38" t="s">
        <v>1117</v>
      </c>
    </row>
    <row r="46" spans="1:5" ht="89.25">
      <c r="A46" t="s">
        <v>57</v>
      </c>
      <c r="E46" s="36" t="s">
        <v>113</v>
      </c>
    </row>
    <row r="47" spans="1:16" ht="12.75">
      <c r="A47" s="24" t="s">
        <v>48</v>
      </c>
      <c r="B47" s="29" t="s">
        <v>45</v>
      </c>
      <c r="C47" s="29" t="s">
        <v>135</v>
      </c>
      <c r="D47" s="24" t="s">
        <v>56</v>
      </c>
      <c r="E47" s="30" t="s">
        <v>136</v>
      </c>
      <c r="F47" s="31" t="s">
        <v>110</v>
      </c>
      <c r="G47" s="32">
        <v>492.62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51">
      <c r="A48" s="35" t="s">
        <v>53</v>
      </c>
      <c r="E48" s="36" t="s">
        <v>111</v>
      </c>
    </row>
    <row r="49" spans="1:5" ht="63.75">
      <c r="A49" s="37" t="s">
        <v>55</v>
      </c>
      <c r="E49" s="38" t="s">
        <v>1118</v>
      </c>
    </row>
    <row r="50" spans="1:5" ht="89.25">
      <c r="A50" t="s">
        <v>57</v>
      </c>
      <c r="E50" s="36" t="s">
        <v>113</v>
      </c>
    </row>
    <row r="51" spans="1:16" ht="12.75">
      <c r="A51" s="24" t="s">
        <v>48</v>
      </c>
      <c r="B51" s="29" t="s">
        <v>88</v>
      </c>
      <c r="C51" s="29" t="s">
        <v>138</v>
      </c>
      <c r="D51" s="24" t="s">
        <v>56</v>
      </c>
      <c r="E51" s="30" t="s">
        <v>139</v>
      </c>
      <c r="F51" s="31" t="s">
        <v>110</v>
      </c>
      <c r="G51" s="32">
        <v>16.5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25.5">
      <c r="A52" s="35" t="s">
        <v>53</v>
      </c>
      <c r="E52" s="36" t="s">
        <v>140</v>
      </c>
    </row>
    <row r="53" spans="1:5" ht="25.5">
      <c r="A53" s="37" t="s">
        <v>55</v>
      </c>
      <c r="E53" s="38" t="s">
        <v>1119</v>
      </c>
    </row>
    <row r="54" spans="1:5" ht="63.75">
      <c r="A54" t="s">
        <v>57</v>
      </c>
      <c r="E54" s="36" t="s">
        <v>142</v>
      </c>
    </row>
    <row r="55" spans="1:18" ht="12.75" customHeight="1">
      <c r="A55" s="6" t="s">
        <v>46</v>
      </c>
      <c r="B55" s="6"/>
      <c r="C55" s="41" t="s">
        <v>43</v>
      </c>
      <c r="D55" s="6"/>
      <c r="E55" s="27" t="s">
        <v>143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91</v>
      </c>
      <c r="C56" s="29" t="s">
        <v>1120</v>
      </c>
      <c r="D56" s="24" t="s">
        <v>56</v>
      </c>
      <c r="E56" s="30" t="s">
        <v>1121</v>
      </c>
      <c r="F56" s="31" t="s">
        <v>130</v>
      </c>
      <c r="G56" s="32">
        <v>50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25.5">
      <c r="A57" s="35" t="s">
        <v>53</v>
      </c>
      <c r="E57" s="36" t="s">
        <v>1122</v>
      </c>
    </row>
    <row r="58" spans="1:5" ht="63.75">
      <c r="A58" s="37" t="s">
        <v>55</v>
      </c>
      <c r="E58" s="38" t="s">
        <v>1123</v>
      </c>
    </row>
    <row r="59" spans="1:5" ht="63.75">
      <c r="A59" t="s">
        <v>57</v>
      </c>
      <c r="E59" s="36" t="s">
        <v>148</v>
      </c>
    </row>
    <row r="60" spans="1:16" ht="12.75">
      <c r="A60" s="24" t="s">
        <v>48</v>
      </c>
      <c r="B60" s="29" t="s">
        <v>149</v>
      </c>
      <c r="C60" s="29" t="s">
        <v>1124</v>
      </c>
      <c r="D60" s="24" t="s">
        <v>56</v>
      </c>
      <c r="E60" s="30" t="s">
        <v>1125</v>
      </c>
      <c r="F60" s="31" t="s">
        <v>130</v>
      </c>
      <c r="G60" s="32">
        <v>31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25.5">
      <c r="A61" s="35" t="s">
        <v>53</v>
      </c>
      <c r="E61" s="36" t="s">
        <v>1126</v>
      </c>
    </row>
    <row r="62" spans="1:5" ht="38.25">
      <c r="A62" s="37" t="s">
        <v>55</v>
      </c>
      <c r="E62" s="38" t="s">
        <v>1127</v>
      </c>
    </row>
    <row r="63" spans="1:5" ht="63.75">
      <c r="A63" t="s">
        <v>57</v>
      </c>
      <c r="E63" s="36" t="s">
        <v>148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0+O9+O30+O79+O108+O113+O130+O207+O220+O241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1128</v>
      </c>
      <c r="I3" s="39">
        <f>0+I9+I30+I79+I108+I113+I130+I207+I220+I241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1128</v>
      </c>
      <c r="D5" s="6"/>
      <c r="E5" s="18" t="s">
        <v>1043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958.492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100</v>
      </c>
    </row>
    <row r="12" spans="1:5" ht="51">
      <c r="A12" s="37" t="s">
        <v>55</v>
      </c>
      <c r="E12" s="38" t="s">
        <v>1129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97</v>
      </c>
      <c r="D14" s="24" t="s">
        <v>59</v>
      </c>
      <c r="E14" s="30" t="s">
        <v>98</v>
      </c>
      <c r="F14" s="31" t="s">
        <v>99</v>
      </c>
      <c r="G14" s="32">
        <v>2502.16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161</v>
      </c>
    </row>
    <row r="16" spans="1:5" ht="12.75">
      <c r="A16" s="37" t="s">
        <v>55</v>
      </c>
      <c r="E16" s="38" t="s">
        <v>1130</v>
      </c>
    </row>
    <row r="17" spans="1:5" ht="51">
      <c r="A17" t="s">
        <v>57</v>
      </c>
      <c r="E17" s="36" t="s">
        <v>102</v>
      </c>
    </row>
    <row r="18" spans="1:16" ht="12.75">
      <c r="A18" s="24" t="s">
        <v>48</v>
      </c>
      <c r="B18" s="29" t="s">
        <v>25</v>
      </c>
      <c r="C18" s="29" t="s">
        <v>97</v>
      </c>
      <c r="D18" s="24" t="s">
        <v>89</v>
      </c>
      <c r="E18" s="30" t="s">
        <v>98</v>
      </c>
      <c r="F18" s="31" t="s">
        <v>99</v>
      </c>
      <c r="G18" s="32">
        <v>236.998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163</v>
      </c>
    </row>
    <row r="20" spans="1:5" ht="12.75">
      <c r="A20" s="37" t="s">
        <v>55</v>
      </c>
      <c r="E20" s="38" t="s">
        <v>1131</v>
      </c>
    </row>
    <row r="21" spans="1:5" ht="51">
      <c r="A21" t="s">
        <v>57</v>
      </c>
      <c r="E21" s="36" t="s">
        <v>102</v>
      </c>
    </row>
    <row r="22" spans="1:16" ht="12.75">
      <c r="A22" s="24" t="s">
        <v>48</v>
      </c>
      <c r="B22" s="29" t="s">
        <v>36</v>
      </c>
      <c r="C22" s="29" t="s">
        <v>97</v>
      </c>
      <c r="D22" s="24" t="s">
        <v>165</v>
      </c>
      <c r="E22" s="30" t="s">
        <v>98</v>
      </c>
      <c r="F22" s="31" t="s">
        <v>99</v>
      </c>
      <c r="G22" s="32">
        <v>625.54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166</v>
      </c>
    </row>
    <row r="24" spans="1:5" ht="12.75">
      <c r="A24" s="37" t="s">
        <v>55</v>
      </c>
      <c r="E24" s="38" t="s">
        <v>1132</v>
      </c>
    </row>
    <row r="25" spans="1:5" ht="25.5">
      <c r="A25" t="s">
        <v>57</v>
      </c>
      <c r="E25" s="36" t="s">
        <v>168</v>
      </c>
    </row>
    <row r="26" spans="1:16" ht="12.75">
      <c r="A26" s="24" t="s">
        <v>48</v>
      </c>
      <c r="B26" s="29" t="s">
        <v>38</v>
      </c>
      <c r="C26" s="29" t="s">
        <v>169</v>
      </c>
      <c r="D26" s="24" t="s">
        <v>56</v>
      </c>
      <c r="E26" s="30" t="s">
        <v>170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63.75">
      <c r="A27" s="35" t="s">
        <v>53</v>
      </c>
      <c r="E27" s="36" t="s">
        <v>1133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8" ht="12.75" customHeight="1">
      <c r="A30" s="6" t="s">
        <v>46</v>
      </c>
      <c r="B30" s="6"/>
      <c r="C30" s="41" t="s">
        <v>32</v>
      </c>
      <c r="D30" s="6"/>
      <c r="E30" s="27" t="s">
        <v>107</v>
      </c>
      <c r="F30" s="6"/>
      <c r="G30" s="6"/>
      <c r="H30" s="6"/>
      <c r="I30" s="42">
        <f>0+Q30</f>
      </c>
      <c r="O30">
        <f>0+R30</f>
      </c>
      <c r="Q30">
        <f>0+I31+I35+I39+I43+I47+I51+I55+I59+I63+I67+I71+I75</f>
      </c>
      <c r="R30">
        <f>0+O31+O35+O39+O43+O47+O51+O55+O59+O63+O67+O71+O75</f>
      </c>
    </row>
    <row r="31" spans="1:16" ht="12.75">
      <c r="A31" s="24" t="s">
        <v>48</v>
      </c>
      <c r="B31" s="29" t="s">
        <v>40</v>
      </c>
      <c r="C31" s="29" t="s">
        <v>172</v>
      </c>
      <c r="D31" s="24" t="s">
        <v>56</v>
      </c>
      <c r="E31" s="30" t="s">
        <v>173</v>
      </c>
      <c r="F31" s="31" t="s">
        <v>130</v>
      </c>
      <c r="G31" s="32">
        <v>744.5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174</v>
      </c>
    </row>
    <row r="33" spans="1:5" ht="63.75">
      <c r="A33" s="37" t="s">
        <v>55</v>
      </c>
      <c r="E33" s="38" t="s">
        <v>1134</v>
      </c>
    </row>
    <row r="34" spans="1:5" ht="63.75">
      <c r="A34" t="s">
        <v>57</v>
      </c>
      <c r="E34" s="36" t="s">
        <v>176</v>
      </c>
    </row>
    <row r="35" spans="1:16" ht="12.75">
      <c r="A35" s="24" t="s">
        <v>48</v>
      </c>
      <c r="B35" s="29" t="s">
        <v>75</v>
      </c>
      <c r="C35" s="29" t="s">
        <v>177</v>
      </c>
      <c r="D35" s="24" t="s">
        <v>50</v>
      </c>
      <c r="E35" s="30" t="s">
        <v>178</v>
      </c>
      <c r="F35" s="31" t="s">
        <v>110</v>
      </c>
      <c r="G35" s="32">
        <v>413.62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51">
      <c r="A36" s="35" t="s">
        <v>53</v>
      </c>
      <c r="E36" s="36" t="s">
        <v>179</v>
      </c>
    </row>
    <row r="37" spans="1:5" ht="76.5">
      <c r="A37" s="37" t="s">
        <v>55</v>
      </c>
      <c r="E37" s="38" t="s">
        <v>1135</v>
      </c>
    </row>
    <row r="38" spans="1:5" ht="395.25">
      <c r="A38" t="s">
        <v>57</v>
      </c>
      <c r="E38" s="36" t="s">
        <v>181</v>
      </c>
    </row>
    <row r="39" spans="1:16" ht="12.75">
      <c r="A39" s="24" t="s">
        <v>48</v>
      </c>
      <c r="B39" s="29" t="s">
        <v>79</v>
      </c>
      <c r="C39" s="29" t="s">
        <v>177</v>
      </c>
      <c r="D39" s="24" t="s">
        <v>59</v>
      </c>
      <c r="E39" s="30" t="s">
        <v>178</v>
      </c>
      <c r="F39" s="31" t="s">
        <v>110</v>
      </c>
      <c r="G39" s="32">
        <v>1563.85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63.75">
      <c r="A40" s="35" t="s">
        <v>53</v>
      </c>
      <c r="E40" s="36" t="s">
        <v>182</v>
      </c>
    </row>
    <row r="41" spans="1:5" ht="76.5">
      <c r="A41" s="37" t="s">
        <v>55</v>
      </c>
      <c r="E41" s="38" t="s">
        <v>1136</v>
      </c>
    </row>
    <row r="42" spans="1:5" ht="395.25">
      <c r="A42" t="s">
        <v>57</v>
      </c>
      <c r="E42" s="36" t="s">
        <v>181</v>
      </c>
    </row>
    <row r="43" spans="1:16" ht="12.75">
      <c r="A43" s="24" t="s">
        <v>48</v>
      </c>
      <c r="B43" s="29" t="s">
        <v>43</v>
      </c>
      <c r="C43" s="29" t="s">
        <v>184</v>
      </c>
      <c r="D43" s="24" t="s">
        <v>56</v>
      </c>
      <c r="E43" s="30" t="s">
        <v>185</v>
      </c>
      <c r="F43" s="31" t="s">
        <v>110</v>
      </c>
      <c r="G43" s="32">
        <v>7.5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2.75">
      <c r="A45" s="37" t="s">
        <v>55</v>
      </c>
      <c r="E45" s="38" t="s">
        <v>1137</v>
      </c>
    </row>
    <row r="46" spans="1:5" ht="318.7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188</v>
      </c>
      <c r="D47" s="24" t="s">
        <v>56</v>
      </c>
      <c r="E47" s="30" t="s">
        <v>189</v>
      </c>
      <c r="F47" s="31" t="s">
        <v>110</v>
      </c>
      <c r="G47" s="32">
        <v>84.375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51">
      <c r="A48" s="35" t="s">
        <v>53</v>
      </c>
      <c r="E48" s="36" t="s">
        <v>179</v>
      </c>
    </row>
    <row r="49" spans="1:5" ht="76.5">
      <c r="A49" s="37" t="s">
        <v>55</v>
      </c>
      <c r="E49" s="38" t="s">
        <v>1138</v>
      </c>
    </row>
    <row r="50" spans="1:5" ht="344.25">
      <c r="A50" t="s">
        <v>57</v>
      </c>
      <c r="E50" s="36" t="s">
        <v>191</v>
      </c>
    </row>
    <row r="51" spans="1:16" ht="12.75">
      <c r="A51" s="24" t="s">
        <v>48</v>
      </c>
      <c r="B51" s="29" t="s">
        <v>88</v>
      </c>
      <c r="C51" s="29" t="s">
        <v>192</v>
      </c>
      <c r="D51" s="24" t="s">
        <v>56</v>
      </c>
      <c r="E51" s="30" t="s">
        <v>193</v>
      </c>
      <c r="F51" s="31" t="s">
        <v>110</v>
      </c>
      <c r="G51" s="32">
        <v>94.5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51">
      <c r="A52" s="35" t="s">
        <v>53</v>
      </c>
      <c r="E52" s="36" t="s">
        <v>179</v>
      </c>
    </row>
    <row r="53" spans="1:5" ht="38.25">
      <c r="A53" s="37" t="s">
        <v>55</v>
      </c>
      <c r="E53" s="38" t="s">
        <v>1139</v>
      </c>
    </row>
    <row r="54" spans="1:5" ht="344.25">
      <c r="A54" t="s">
        <v>57</v>
      </c>
      <c r="E54" s="36" t="s">
        <v>191</v>
      </c>
    </row>
    <row r="55" spans="1:16" ht="12.75">
      <c r="A55" s="24" t="s">
        <v>48</v>
      </c>
      <c r="B55" s="29" t="s">
        <v>91</v>
      </c>
      <c r="C55" s="29" t="s">
        <v>195</v>
      </c>
      <c r="D55" s="24" t="s">
        <v>50</v>
      </c>
      <c r="E55" s="30" t="s">
        <v>196</v>
      </c>
      <c r="F55" s="31" t="s">
        <v>110</v>
      </c>
      <c r="G55" s="32">
        <v>592.495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38.25">
      <c r="A56" s="35" t="s">
        <v>53</v>
      </c>
      <c r="E56" s="36" t="s">
        <v>197</v>
      </c>
    </row>
    <row r="57" spans="1:5" ht="51">
      <c r="A57" s="37" t="s">
        <v>55</v>
      </c>
      <c r="E57" s="38" t="s">
        <v>1140</v>
      </c>
    </row>
    <row r="58" spans="1:5" ht="216.75">
      <c r="A58" t="s">
        <v>57</v>
      </c>
      <c r="E58" s="36" t="s">
        <v>199</v>
      </c>
    </row>
    <row r="59" spans="1:16" ht="12.75">
      <c r="A59" s="24" t="s">
        <v>48</v>
      </c>
      <c r="B59" s="29" t="s">
        <v>149</v>
      </c>
      <c r="C59" s="29" t="s">
        <v>195</v>
      </c>
      <c r="D59" s="24" t="s">
        <v>59</v>
      </c>
      <c r="E59" s="30" t="s">
        <v>196</v>
      </c>
      <c r="F59" s="31" t="s">
        <v>110</v>
      </c>
      <c r="G59" s="32">
        <v>1563.85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51">
      <c r="A60" s="35" t="s">
        <v>53</v>
      </c>
      <c r="E60" s="36" t="s">
        <v>200</v>
      </c>
    </row>
    <row r="61" spans="1:5" ht="12.75">
      <c r="A61" s="37" t="s">
        <v>55</v>
      </c>
      <c r="E61" s="38" t="s">
        <v>1141</v>
      </c>
    </row>
    <row r="62" spans="1:5" ht="216.75">
      <c r="A62" t="s">
        <v>57</v>
      </c>
      <c r="E62" s="36" t="s">
        <v>199</v>
      </c>
    </row>
    <row r="63" spans="1:16" ht="12.75">
      <c r="A63" s="24" t="s">
        <v>48</v>
      </c>
      <c r="B63" s="29" t="s">
        <v>153</v>
      </c>
      <c r="C63" s="29" t="s">
        <v>202</v>
      </c>
      <c r="D63" s="24" t="s">
        <v>56</v>
      </c>
      <c r="E63" s="30" t="s">
        <v>203</v>
      </c>
      <c r="F63" s="31" t="s">
        <v>110</v>
      </c>
      <c r="G63" s="32">
        <v>139.063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25.5">
      <c r="A64" s="35" t="s">
        <v>53</v>
      </c>
      <c r="E64" s="36" t="s">
        <v>204</v>
      </c>
    </row>
    <row r="65" spans="1:5" ht="140.25">
      <c r="A65" s="37" t="s">
        <v>55</v>
      </c>
      <c r="E65" s="38" t="s">
        <v>1142</v>
      </c>
    </row>
    <row r="66" spans="1:5" ht="255">
      <c r="A66" t="s">
        <v>57</v>
      </c>
      <c r="E66" s="36" t="s">
        <v>206</v>
      </c>
    </row>
    <row r="67" spans="1:16" ht="12.75">
      <c r="A67" s="24" t="s">
        <v>48</v>
      </c>
      <c r="B67" s="29" t="s">
        <v>207</v>
      </c>
      <c r="C67" s="29" t="s">
        <v>208</v>
      </c>
      <c r="D67" s="24" t="s">
        <v>56</v>
      </c>
      <c r="E67" s="30" t="s">
        <v>209</v>
      </c>
      <c r="F67" s="31" t="s">
        <v>210</v>
      </c>
      <c r="G67" s="32">
        <v>5717.85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56</v>
      </c>
    </row>
    <row r="69" spans="1:5" ht="178.5">
      <c r="A69" s="37" t="s">
        <v>55</v>
      </c>
      <c r="E69" s="38" t="s">
        <v>1143</v>
      </c>
    </row>
    <row r="70" spans="1:5" ht="51">
      <c r="A70" t="s">
        <v>57</v>
      </c>
      <c r="E70" s="36" t="s">
        <v>212</v>
      </c>
    </row>
    <row r="71" spans="1:16" ht="12.75">
      <c r="A71" s="24" t="s">
        <v>48</v>
      </c>
      <c r="B71" s="29" t="s">
        <v>213</v>
      </c>
      <c r="C71" s="29" t="s">
        <v>214</v>
      </c>
      <c r="D71" s="24" t="s">
        <v>56</v>
      </c>
      <c r="E71" s="30" t="s">
        <v>215</v>
      </c>
      <c r="F71" s="31" t="s">
        <v>110</v>
      </c>
      <c r="G71" s="32">
        <v>7.5</v>
      </c>
      <c r="H71" s="33">
        <v>0</v>
      </c>
      <c r="I71" s="34">
        <f>ROUND(ROUND(H71,2)*ROUND(G71,3),2)</f>
      </c>
      <c r="O71">
        <f>(I71*21)/100</f>
      </c>
      <c r="P71" t="s">
        <v>26</v>
      </c>
    </row>
    <row r="72" spans="1:5" ht="12.75">
      <c r="A72" s="35" t="s">
        <v>53</v>
      </c>
      <c r="E72" s="36" t="s">
        <v>216</v>
      </c>
    </row>
    <row r="73" spans="1:5" ht="25.5">
      <c r="A73" s="37" t="s">
        <v>55</v>
      </c>
      <c r="E73" s="38" t="s">
        <v>1144</v>
      </c>
    </row>
    <row r="74" spans="1:5" ht="38.25">
      <c r="A74" t="s">
        <v>57</v>
      </c>
      <c r="E74" s="36" t="s">
        <v>218</v>
      </c>
    </row>
    <row r="75" spans="1:16" ht="12.75">
      <c r="A75" s="24" t="s">
        <v>48</v>
      </c>
      <c r="B75" s="29" t="s">
        <v>219</v>
      </c>
      <c r="C75" s="29" t="s">
        <v>220</v>
      </c>
      <c r="D75" s="24" t="s">
        <v>56</v>
      </c>
      <c r="E75" s="30" t="s">
        <v>221</v>
      </c>
      <c r="F75" s="31" t="s">
        <v>210</v>
      </c>
      <c r="G75" s="32">
        <v>50</v>
      </c>
      <c r="H75" s="33">
        <v>0</v>
      </c>
      <c r="I75" s="34">
        <f>ROUND(ROUND(H75,2)*ROUND(G75,3),2)</f>
      </c>
      <c r="O75">
        <f>(I75*21)/100</f>
      </c>
      <c r="P75" t="s">
        <v>26</v>
      </c>
    </row>
    <row r="76" spans="1:5" ht="12.75">
      <c r="A76" s="35" t="s">
        <v>53</v>
      </c>
      <c r="E76" s="36" t="s">
        <v>56</v>
      </c>
    </row>
    <row r="77" spans="1:5" ht="25.5">
      <c r="A77" s="37" t="s">
        <v>55</v>
      </c>
      <c r="E77" s="38" t="s">
        <v>1145</v>
      </c>
    </row>
    <row r="78" spans="1:5" ht="63.75">
      <c r="A78" t="s">
        <v>57</v>
      </c>
      <c r="E78" s="36" t="s">
        <v>223</v>
      </c>
    </row>
    <row r="79" spans="1:18" ht="12.75" customHeight="1">
      <c r="A79" s="6" t="s">
        <v>46</v>
      </c>
      <c r="B79" s="6"/>
      <c r="C79" s="41" t="s">
        <v>26</v>
      </c>
      <c r="D79" s="6"/>
      <c r="E79" s="27" t="s">
        <v>224</v>
      </c>
      <c r="F79" s="6"/>
      <c r="G79" s="6"/>
      <c r="H79" s="6"/>
      <c r="I79" s="42">
        <f>0+Q79</f>
      </c>
      <c r="O79">
        <f>0+R79</f>
      </c>
      <c r="Q79">
        <f>0+I80+I84+I88+I92+I96+I100+I104</f>
      </c>
      <c r="R79">
        <f>0+O80+O84+O88+O92+O96+O100+O104</f>
      </c>
    </row>
    <row r="80" spans="1:16" ht="12.75">
      <c r="A80" s="24" t="s">
        <v>48</v>
      </c>
      <c r="B80" s="29" t="s">
        <v>225</v>
      </c>
      <c r="C80" s="29" t="s">
        <v>226</v>
      </c>
      <c r="D80" s="24" t="s">
        <v>56</v>
      </c>
      <c r="E80" s="30" t="s">
        <v>227</v>
      </c>
      <c r="F80" s="31" t="s">
        <v>210</v>
      </c>
      <c r="G80" s="32">
        <v>2163.2</v>
      </c>
      <c r="H80" s="33">
        <v>0</v>
      </c>
      <c r="I80" s="34">
        <f>ROUND(ROUND(H80,2)*ROUND(G80,3),2)</f>
      </c>
      <c r="O80">
        <f>(I80*21)/100</f>
      </c>
      <c r="P80" t="s">
        <v>26</v>
      </c>
    </row>
    <row r="81" spans="1:5" ht="12.75">
      <c r="A81" s="35" t="s">
        <v>53</v>
      </c>
      <c r="E81" s="36" t="s">
        <v>228</v>
      </c>
    </row>
    <row r="82" spans="1:5" ht="12.75">
      <c r="A82" s="37" t="s">
        <v>55</v>
      </c>
      <c r="E82" s="38" t="s">
        <v>1146</v>
      </c>
    </row>
    <row r="83" spans="1:5" ht="89.25">
      <c r="A83" t="s">
        <v>57</v>
      </c>
      <c r="E83" s="36" t="s">
        <v>230</v>
      </c>
    </row>
    <row r="84" spans="1:16" ht="12.75">
      <c r="A84" s="24" t="s">
        <v>48</v>
      </c>
      <c r="B84" s="29" t="s">
        <v>231</v>
      </c>
      <c r="C84" s="29" t="s">
        <v>232</v>
      </c>
      <c r="D84" s="24" t="s">
        <v>56</v>
      </c>
      <c r="E84" s="30" t="s">
        <v>233</v>
      </c>
      <c r="F84" s="31" t="s">
        <v>130</v>
      </c>
      <c r="G84" s="32">
        <v>520</v>
      </c>
      <c r="H84" s="33">
        <v>0</v>
      </c>
      <c r="I84" s="34">
        <f>ROUND(ROUND(H84,2)*ROUND(G84,3),2)</f>
      </c>
      <c r="O84">
        <f>(I84*21)/100</f>
      </c>
      <c r="P84" t="s">
        <v>26</v>
      </c>
    </row>
    <row r="85" spans="1:5" ht="25.5">
      <c r="A85" s="35" t="s">
        <v>53</v>
      </c>
      <c r="E85" s="36" t="s">
        <v>234</v>
      </c>
    </row>
    <row r="86" spans="1:5" ht="25.5">
      <c r="A86" s="37" t="s">
        <v>55</v>
      </c>
      <c r="E86" s="38" t="s">
        <v>1147</v>
      </c>
    </row>
    <row r="87" spans="1:5" ht="191.25">
      <c r="A87" t="s">
        <v>57</v>
      </c>
      <c r="E87" s="36" t="s">
        <v>236</v>
      </c>
    </row>
    <row r="88" spans="1:16" ht="12.75">
      <c r="A88" s="24" t="s">
        <v>48</v>
      </c>
      <c r="B88" s="29" t="s">
        <v>237</v>
      </c>
      <c r="C88" s="29" t="s">
        <v>238</v>
      </c>
      <c r="D88" s="24" t="s">
        <v>56</v>
      </c>
      <c r="E88" s="30" t="s">
        <v>239</v>
      </c>
      <c r="F88" s="31" t="s">
        <v>110</v>
      </c>
      <c r="G88" s="32">
        <v>1577.35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12.75">
      <c r="A89" s="35" t="s">
        <v>53</v>
      </c>
      <c r="E89" s="36" t="s">
        <v>240</v>
      </c>
    </row>
    <row r="90" spans="1:5" ht="76.5">
      <c r="A90" s="37" t="s">
        <v>55</v>
      </c>
      <c r="E90" s="38" t="s">
        <v>1148</v>
      </c>
    </row>
    <row r="91" spans="1:5" ht="76.5">
      <c r="A91" t="s">
        <v>57</v>
      </c>
      <c r="E91" s="36" t="s">
        <v>242</v>
      </c>
    </row>
    <row r="92" spans="1:16" ht="12.75">
      <c r="A92" s="24" t="s">
        <v>48</v>
      </c>
      <c r="B92" s="29" t="s">
        <v>243</v>
      </c>
      <c r="C92" s="29" t="s">
        <v>244</v>
      </c>
      <c r="D92" s="24" t="s">
        <v>56</v>
      </c>
      <c r="E92" s="30" t="s">
        <v>245</v>
      </c>
      <c r="F92" s="31" t="s">
        <v>110</v>
      </c>
      <c r="G92" s="32">
        <v>25.92</v>
      </c>
      <c r="H92" s="33">
        <v>0</v>
      </c>
      <c r="I92" s="34">
        <f>ROUND(ROUND(H92,2)*ROUND(G92,3),2)</f>
      </c>
      <c r="O92">
        <f>(I92*21)/100</f>
      </c>
      <c r="P92" t="s">
        <v>26</v>
      </c>
    </row>
    <row r="93" spans="1:5" ht="12.75">
      <c r="A93" s="35" t="s">
        <v>53</v>
      </c>
      <c r="E93" s="36" t="s">
        <v>246</v>
      </c>
    </row>
    <row r="94" spans="1:5" ht="12.75">
      <c r="A94" s="37" t="s">
        <v>55</v>
      </c>
      <c r="E94" s="38" t="s">
        <v>1149</v>
      </c>
    </row>
    <row r="95" spans="1:5" ht="395.25">
      <c r="A95" t="s">
        <v>57</v>
      </c>
      <c r="E95" s="36" t="s">
        <v>248</v>
      </c>
    </row>
    <row r="96" spans="1:16" ht="12.75">
      <c r="A96" s="24" t="s">
        <v>48</v>
      </c>
      <c r="B96" s="29" t="s">
        <v>249</v>
      </c>
      <c r="C96" s="29" t="s">
        <v>250</v>
      </c>
      <c r="D96" s="24" t="s">
        <v>56</v>
      </c>
      <c r="E96" s="30" t="s">
        <v>251</v>
      </c>
      <c r="F96" s="31" t="s">
        <v>99</v>
      </c>
      <c r="G96" s="32">
        <v>0.284</v>
      </c>
      <c r="H96" s="33">
        <v>0</v>
      </c>
      <c r="I96" s="34">
        <f>ROUND(ROUND(H96,2)*ROUND(G96,3),2)</f>
      </c>
      <c r="O96">
        <f>(I96*21)/100</f>
      </c>
      <c r="P96" t="s">
        <v>26</v>
      </c>
    </row>
    <row r="97" spans="1:5" ht="12.75">
      <c r="A97" s="35" t="s">
        <v>53</v>
      </c>
      <c r="E97" s="36" t="s">
        <v>252</v>
      </c>
    </row>
    <row r="98" spans="1:5" ht="25.5">
      <c r="A98" s="37" t="s">
        <v>55</v>
      </c>
      <c r="E98" s="38" t="s">
        <v>1150</v>
      </c>
    </row>
    <row r="99" spans="1:5" ht="306">
      <c r="A99" t="s">
        <v>57</v>
      </c>
      <c r="E99" s="36" t="s">
        <v>254</v>
      </c>
    </row>
    <row r="100" spans="1:16" ht="12.75">
      <c r="A100" s="24" t="s">
        <v>48</v>
      </c>
      <c r="B100" s="29" t="s">
        <v>255</v>
      </c>
      <c r="C100" s="29" t="s">
        <v>256</v>
      </c>
      <c r="D100" s="24" t="s">
        <v>56</v>
      </c>
      <c r="E100" s="30" t="s">
        <v>257</v>
      </c>
      <c r="F100" s="31" t="s">
        <v>210</v>
      </c>
      <c r="G100" s="32">
        <v>4101.11</v>
      </c>
      <c r="H100" s="33">
        <v>0</v>
      </c>
      <c r="I100" s="34">
        <f>ROUND(ROUND(H100,2)*ROUND(G100,3),2)</f>
      </c>
      <c r="O100">
        <f>(I100*21)/100</f>
      </c>
      <c r="P100" t="s">
        <v>26</v>
      </c>
    </row>
    <row r="101" spans="1:5" ht="38.25">
      <c r="A101" s="35" t="s">
        <v>53</v>
      </c>
      <c r="E101" s="36" t="s">
        <v>258</v>
      </c>
    </row>
    <row r="102" spans="1:5" ht="12.75">
      <c r="A102" s="37" t="s">
        <v>55</v>
      </c>
      <c r="E102" s="38" t="s">
        <v>1151</v>
      </c>
    </row>
    <row r="103" spans="1:5" ht="153">
      <c r="A103" t="s">
        <v>57</v>
      </c>
      <c r="E103" s="36" t="s">
        <v>260</v>
      </c>
    </row>
    <row r="104" spans="1:16" ht="12.75">
      <c r="A104" s="24" t="s">
        <v>48</v>
      </c>
      <c r="B104" s="29" t="s">
        <v>261</v>
      </c>
      <c r="C104" s="29" t="s">
        <v>262</v>
      </c>
      <c r="D104" s="24" t="s">
        <v>56</v>
      </c>
      <c r="E104" s="30" t="s">
        <v>263</v>
      </c>
      <c r="F104" s="31" t="s">
        <v>210</v>
      </c>
      <c r="G104" s="32">
        <v>4101.11</v>
      </c>
      <c r="H104" s="33">
        <v>0</v>
      </c>
      <c r="I104" s="34">
        <f>ROUND(ROUND(H104,2)*ROUND(G104,3),2)</f>
      </c>
      <c r="O104">
        <f>(I104*21)/100</f>
      </c>
      <c r="P104" t="s">
        <v>26</v>
      </c>
    </row>
    <row r="105" spans="1:5" ht="38.25">
      <c r="A105" s="35" t="s">
        <v>53</v>
      </c>
      <c r="E105" s="36" t="s">
        <v>264</v>
      </c>
    </row>
    <row r="106" spans="1:5" ht="12.75">
      <c r="A106" s="37" t="s">
        <v>55</v>
      </c>
      <c r="E106" s="38" t="s">
        <v>1151</v>
      </c>
    </row>
    <row r="107" spans="1:5" ht="153">
      <c r="A107" t="s">
        <v>57</v>
      </c>
      <c r="E107" s="36" t="s">
        <v>265</v>
      </c>
    </row>
    <row r="108" spans="1:18" ht="12.75" customHeight="1">
      <c r="A108" s="6" t="s">
        <v>46</v>
      </c>
      <c r="B108" s="6"/>
      <c r="C108" s="41" t="s">
        <v>25</v>
      </c>
      <c r="D108" s="6"/>
      <c r="E108" s="27" t="s">
        <v>266</v>
      </c>
      <c r="F108" s="6"/>
      <c r="G108" s="6"/>
      <c r="H108" s="6"/>
      <c r="I108" s="42">
        <f>0+Q108</f>
      </c>
      <c r="O108">
        <f>0+R108</f>
      </c>
      <c r="Q108">
        <f>0+I109</f>
      </c>
      <c r="R108">
        <f>0+O109</f>
      </c>
    </row>
    <row r="109" spans="1:16" ht="12.75">
      <c r="A109" s="24" t="s">
        <v>48</v>
      </c>
      <c r="B109" s="29" t="s">
        <v>267</v>
      </c>
      <c r="C109" s="29" t="s">
        <v>268</v>
      </c>
      <c r="D109" s="24" t="s">
        <v>56</v>
      </c>
      <c r="E109" s="30" t="s">
        <v>269</v>
      </c>
      <c r="F109" s="31" t="s">
        <v>110</v>
      </c>
      <c r="G109" s="32">
        <v>18.225</v>
      </c>
      <c r="H109" s="33">
        <v>0</v>
      </c>
      <c r="I109" s="34">
        <f>ROUND(ROUND(H109,2)*ROUND(G109,3),2)</f>
      </c>
      <c r="O109">
        <f>(I109*21)/100</f>
      </c>
      <c r="P109" t="s">
        <v>26</v>
      </c>
    </row>
    <row r="110" spans="1:5" ht="12.75">
      <c r="A110" s="35" t="s">
        <v>53</v>
      </c>
      <c r="E110" s="36" t="s">
        <v>56</v>
      </c>
    </row>
    <row r="111" spans="1:5" ht="63.75">
      <c r="A111" s="37" t="s">
        <v>55</v>
      </c>
      <c r="E111" s="38" t="s">
        <v>1152</v>
      </c>
    </row>
    <row r="112" spans="1:5" ht="89.25">
      <c r="A112" t="s">
        <v>57</v>
      </c>
      <c r="E112" s="36" t="s">
        <v>271</v>
      </c>
    </row>
    <row r="113" spans="1:18" ht="12.75" customHeight="1">
      <c r="A113" s="6" t="s">
        <v>46</v>
      </c>
      <c r="B113" s="6"/>
      <c r="C113" s="41" t="s">
        <v>36</v>
      </c>
      <c r="D113" s="6"/>
      <c r="E113" s="27" t="s">
        <v>272</v>
      </c>
      <c r="F113" s="6"/>
      <c r="G113" s="6"/>
      <c r="H113" s="6"/>
      <c r="I113" s="42">
        <f>0+Q113</f>
      </c>
      <c r="O113">
        <f>0+R113</f>
      </c>
      <c r="Q113">
        <f>0+I114+I118+I122+I126</f>
      </c>
      <c r="R113">
        <f>0+O114+O118+O122+O126</f>
      </c>
    </row>
    <row r="114" spans="1:16" ht="12.75">
      <c r="A114" s="24" t="s">
        <v>48</v>
      </c>
      <c r="B114" s="29" t="s">
        <v>273</v>
      </c>
      <c r="C114" s="29" t="s">
        <v>274</v>
      </c>
      <c r="D114" s="24" t="s">
        <v>56</v>
      </c>
      <c r="E114" s="30" t="s">
        <v>275</v>
      </c>
      <c r="F114" s="31" t="s">
        <v>110</v>
      </c>
      <c r="G114" s="32">
        <v>1.64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63.75">
      <c r="A115" s="35" t="s">
        <v>53</v>
      </c>
      <c r="E115" s="36" t="s">
        <v>1153</v>
      </c>
    </row>
    <row r="116" spans="1:5" ht="38.25">
      <c r="A116" s="37" t="s">
        <v>55</v>
      </c>
      <c r="E116" s="38" t="s">
        <v>1154</v>
      </c>
    </row>
    <row r="117" spans="1:5" ht="76.5">
      <c r="A117" t="s">
        <v>57</v>
      </c>
      <c r="E117" s="36" t="s">
        <v>278</v>
      </c>
    </row>
    <row r="118" spans="1:16" ht="12.75">
      <c r="A118" s="24" t="s">
        <v>48</v>
      </c>
      <c r="B118" s="29" t="s">
        <v>279</v>
      </c>
      <c r="C118" s="29" t="s">
        <v>280</v>
      </c>
      <c r="D118" s="24" t="s">
        <v>56</v>
      </c>
      <c r="E118" s="30" t="s">
        <v>281</v>
      </c>
      <c r="F118" s="31" t="s">
        <v>110</v>
      </c>
      <c r="G118" s="32">
        <v>3.78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282</v>
      </c>
    </row>
    <row r="120" spans="1:5" ht="12.75">
      <c r="A120" s="37" t="s">
        <v>55</v>
      </c>
      <c r="E120" s="38" t="s">
        <v>1155</v>
      </c>
    </row>
    <row r="121" spans="1:5" ht="395.25">
      <c r="A121" t="s">
        <v>57</v>
      </c>
      <c r="E121" s="36" t="s">
        <v>248</v>
      </c>
    </row>
    <row r="122" spans="1:16" ht="12.75">
      <c r="A122" s="24" t="s">
        <v>48</v>
      </c>
      <c r="B122" s="29" t="s">
        <v>284</v>
      </c>
      <c r="C122" s="29" t="s">
        <v>289</v>
      </c>
      <c r="D122" s="24" t="s">
        <v>56</v>
      </c>
      <c r="E122" s="30" t="s">
        <v>290</v>
      </c>
      <c r="F122" s="31" t="s">
        <v>110</v>
      </c>
      <c r="G122" s="32">
        <v>8.85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291</v>
      </c>
    </row>
    <row r="124" spans="1:5" ht="12.75">
      <c r="A124" s="37" t="s">
        <v>55</v>
      </c>
      <c r="E124" s="38" t="s">
        <v>1156</v>
      </c>
    </row>
    <row r="125" spans="1:5" ht="395.25">
      <c r="A125" t="s">
        <v>57</v>
      </c>
      <c r="E125" s="36" t="s">
        <v>248</v>
      </c>
    </row>
    <row r="126" spans="1:16" ht="12.75">
      <c r="A126" s="24" t="s">
        <v>48</v>
      </c>
      <c r="B126" s="29" t="s">
        <v>288</v>
      </c>
      <c r="C126" s="29" t="s">
        <v>300</v>
      </c>
      <c r="D126" s="24" t="s">
        <v>56</v>
      </c>
      <c r="E126" s="30" t="s">
        <v>301</v>
      </c>
      <c r="F126" s="31" t="s">
        <v>110</v>
      </c>
      <c r="G126" s="32">
        <v>22.5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302</v>
      </c>
    </row>
    <row r="128" spans="1:5" ht="38.25">
      <c r="A128" s="37" t="s">
        <v>55</v>
      </c>
      <c r="E128" s="38" t="s">
        <v>1157</v>
      </c>
    </row>
    <row r="129" spans="1:5" ht="76.5">
      <c r="A129" t="s">
        <v>57</v>
      </c>
      <c r="E129" s="36" t="s">
        <v>242</v>
      </c>
    </row>
    <row r="130" spans="1:18" ht="12.75" customHeight="1">
      <c r="A130" s="6" t="s">
        <v>46</v>
      </c>
      <c r="B130" s="6"/>
      <c r="C130" s="41" t="s">
        <v>38</v>
      </c>
      <c r="D130" s="6"/>
      <c r="E130" s="27" t="s">
        <v>309</v>
      </c>
      <c r="F130" s="6"/>
      <c r="G130" s="6"/>
      <c r="H130" s="6"/>
      <c r="I130" s="42">
        <f>0+Q130</f>
      </c>
      <c r="O130">
        <f>0+R130</f>
      </c>
      <c r="Q130">
        <f>0+I131+I135+I139+I143+I147+I151+I155+I159+I163+I167+I171+I175+I179+I183+I187+I191+I195+I199+I203</f>
      </c>
      <c r="R130">
        <f>0+O131+O135+O139+O143+O147+O151+O155+O159+O163+O167+O171+O175+O179+O183+O187+O191+O195+O199+O203</f>
      </c>
    </row>
    <row r="131" spans="1:16" ht="12.75">
      <c r="A131" s="24" t="s">
        <v>48</v>
      </c>
      <c r="B131" s="29" t="s">
        <v>293</v>
      </c>
      <c r="C131" s="29" t="s">
        <v>317</v>
      </c>
      <c r="D131" s="24" t="s">
        <v>56</v>
      </c>
      <c r="E131" s="30" t="s">
        <v>318</v>
      </c>
      <c r="F131" s="31" t="s">
        <v>210</v>
      </c>
      <c r="G131" s="32">
        <v>2607.05</v>
      </c>
      <c r="H131" s="33">
        <v>0</v>
      </c>
      <c r="I131" s="34">
        <f>ROUND(ROUND(H131,2)*ROUND(G131,3),2)</f>
      </c>
      <c r="O131">
        <f>(I131*21)/100</f>
      </c>
      <c r="P131" t="s">
        <v>26</v>
      </c>
    </row>
    <row r="132" spans="1:5" ht="12.75">
      <c r="A132" s="35" t="s">
        <v>53</v>
      </c>
      <c r="E132" s="36" t="s">
        <v>319</v>
      </c>
    </row>
    <row r="133" spans="1:5" ht="102">
      <c r="A133" s="37" t="s">
        <v>55</v>
      </c>
      <c r="E133" s="38" t="s">
        <v>1158</v>
      </c>
    </row>
    <row r="134" spans="1:5" ht="76.5">
      <c r="A134" t="s">
        <v>57</v>
      </c>
      <c r="E134" s="36" t="s">
        <v>321</v>
      </c>
    </row>
    <row r="135" spans="1:16" ht="12.75">
      <c r="A135" s="24" t="s">
        <v>48</v>
      </c>
      <c r="B135" s="29" t="s">
        <v>299</v>
      </c>
      <c r="C135" s="29" t="s">
        <v>323</v>
      </c>
      <c r="D135" s="24" t="s">
        <v>50</v>
      </c>
      <c r="E135" s="30" t="s">
        <v>324</v>
      </c>
      <c r="F135" s="31" t="s">
        <v>210</v>
      </c>
      <c r="G135" s="32">
        <v>2063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319</v>
      </c>
    </row>
    <row r="137" spans="1:5" ht="89.25">
      <c r="A137" s="37" t="s">
        <v>55</v>
      </c>
      <c r="E137" s="38" t="s">
        <v>1159</v>
      </c>
    </row>
    <row r="138" spans="1:5" ht="76.5">
      <c r="A138" t="s">
        <v>57</v>
      </c>
      <c r="E138" s="36" t="s">
        <v>321</v>
      </c>
    </row>
    <row r="139" spans="1:16" ht="12.75">
      <c r="A139" s="24" t="s">
        <v>48</v>
      </c>
      <c r="B139" s="29" t="s">
        <v>304</v>
      </c>
      <c r="C139" s="29" t="s">
        <v>323</v>
      </c>
      <c r="D139" s="24" t="s">
        <v>59</v>
      </c>
      <c r="E139" s="30" t="s">
        <v>324</v>
      </c>
      <c r="F139" s="31" t="s">
        <v>210</v>
      </c>
      <c r="G139" s="32">
        <v>2833.75</v>
      </c>
      <c r="H139" s="33">
        <v>0</v>
      </c>
      <c r="I139" s="34">
        <f>ROUND(ROUND(H139,2)*ROUND(G139,3),2)</f>
      </c>
      <c r="O139">
        <f>(I139*21)/100</f>
      </c>
      <c r="P139" t="s">
        <v>26</v>
      </c>
    </row>
    <row r="140" spans="1:5" ht="12.75">
      <c r="A140" s="35" t="s">
        <v>53</v>
      </c>
      <c r="E140" s="36" t="s">
        <v>319</v>
      </c>
    </row>
    <row r="141" spans="1:5" ht="102">
      <c r="A141" s="37" t="s">
        <v>55</v>
      </c>
      <c r="E141" s="38" t="s">
        <v>1160</v>
      </c>
    </row>
    <row r="142" spans="1:5" ht="76.5">
      <c r="A142" t="s">
        <v>57</v>
      </c>
      <c r="E142" s="36" t="s">
        <v>321</v>
      </c>
    </row>
    <row r="143" spans="1:16" ht="12.75">
      <c r="A143" s="24" t="s">
        <v>48</v>
      </c>
      <c r="B143" s="29" t="s">
        <v>310</v>
      </c>
      <c r="C143" s="29" t="s">
        <v>329</v>
      </c>
      <c r="D143" s="24" t="s">
        <v>56</v>
      </c>
      <c r="E143" s="30" t="s">
        <v>330</v>
      </c>
      <c r="F143" s="31" t="s">
        <v>210</v>
      </c>
      <c r="G143" s="32">
        <v>821.1</v>
      </c>
      <c r="H143" s="33">
        <v>0</v>
      </c>
      <c r="I143" s="34">
        <f>ROUND(ROUND(H143,2)*ROUND(G143,3),2)</f>
      </c>
      <c r="O143">
        <f>(I143*21)/100</f>
      </c>
      <c r="P143" t="s">
        <v>26</v>
      </c>
    </row>
    <row r="144" spans="1:5" ht="12.75">
      <c r="A144" s="35" t="s">
        <v>53</v>
      </c>
      <c r="E144" s="36" t="s">
        <v>331</v>
      </c>
    </row>
    <row r="145" spans="1:5" ht="25.5">
      <c r="A145" s="37" t="s">
        <v>55</v>
      </c>
      <c r="E145" s="38" t="s">
        <v>1161</v>
      </c>
    </row>
    <row r="146" spans="1:5" ht="76.5">
      <c r="A146" t="s">
        <v>57</v>
      </c>
      <c r="E146" s="36" t="s">
        <v>321</v>
      </c>
    </row>
    <row r="147" spans="1:16" ht="12.75">
      <c r="A147" s="24" t="s">
        <v>48</v>
      </c>
      <c r="B147" s="29" t="s">
        <v>316</v>
      </c>
      <c r="C147" s="29" t="s">
        <v>334</v>
      </c>
      <c r="D147" s="24" t="s">
        <v>56</v>
      </c>
      <c r="E147" s="30" t="s">
        <v>335</v>
      </c>
      <c r="F147" s="31" t="s">
        <v>210</v>
      </c>
      <c r="G147" s="32">
        <v>2607.05</v>
      </c>
      <c r="H147" s="33">
        <v>0</v>
      </c>
      <c r="I147" s="34">
        <f>ROUND(ROUND(H147,2)*ROUND(G147,3),2)</f>
      </c>
      <c r="O147">
        <f>(I147*21)/100</f>
      </c>
      <c r="P147" t="s">
        <v>26</v>
      </c>
    </row>
    <row r="148" spans="1:5" ht="12.75">
      <c r="A148" s="35" t="s">
        <v>53</v>
      </c>
      <c r="E148" s="36" t="s">
        <v>56</v>
      </c>
    </row>
    <row r="149" spans="1:5" ht="89.25">
      <c r="A149" s="37" t="s">
        <v>55</v>
      </c>
      <c r="E149" s="38" t="s">
        <v>1162</v>
      </c>
    </row>
    <row r="150" spans="1:5" ht="89.25">
      <c r="A150" t="s">
        <v>57</v>
      </c>
      <c r="E150" s="36" t="s">
        <v>337</v>
      </c>
    </row>
    <row r="151" spans="1:16" ht="12.75">
      <c r="A151" s="24" t="s">
        <v>48</v>
      </c>
      <c r="B151" s="29" t="s">
        <v>322</v>
      </c>
      <c r="C151" s="29" t="s">
        <v>339</v>
      </c>
      <c r="D151" s="24" t="s">
        <v>56</v>
      </c>
      <c r="E151" s="30" t="s">
        <v>340</v>
      </c>
      <c r="F151" s="31" t="s">
        <v>210</v>
      </c>
      <c r="G151" s="32">
        <v>510</v>
      </c>
      <c r="H151" s="33">
        <v>0</v>
      </c>
      <c r="I151" s="34">
        <f>ROUND(ROUND(H151,2)*ROUND(G151,3),2)</f>
      </c>
      <c r="O151">
        <f>(I151*21)/100</f>
      </c>
      <c r="P151" t="s">
        <v>26</v>
      </c>
    </row>
    <row r="152" spans="1:5" ht="12.75">
      <c r="A152" s="35" t="s">
        <v>53</v>
      </c>
      <c r="E152" s="36" t="s">
        <v>341</v>
      </c>
    </row>
    <row r="153" spans="1:5" ht="76.5">
      <c r="A153" s="37" t="s">
        <v>55</v>
      </c>
      <c r="E153" s="38" t="s">
        <v>1163</v>
      </c>
    </row>
    <row r="154" spans="1:5" ht="89.25">
      <c r="A154" t="s">
        <v>57</v>
      </c>
      <c r="E154" s="36" t="s">
        <v>337</v>
      </c>
    </row>
    <row r="155" spans="1:16" ht="12.75">
      <c r="A155" s="24" t="s">
        <v>48</v>
      </c>
      <c r="B155" s="29" t="s">
        <v>326</v>
      </c>
      <c r="C155" s="29" t="s">
        <v>344</v>
      </c>
      <c r="D155" s="24" t="s">
        <v>56</v>
      </c>
      <c r="E155" s="30" t="s">
        <v>345</v>
      </c>
      <c r="F155" s="31" t="s">
        <v>210</v>
      </c>
      <c r="G155" s="32">
        <v>3514</v>
      </c>
      <c r="H155" s="33">
        <v>0</v>
      </c>
      <c r="I155" s="34">
        <f>ROUND(ROUND(H155,2)*ROUND(G155,3),2)</f>
      </c>
      <c r="O155">
        <f>(I155*21)/100</f>
      </c>
      <c r="P155" t="s">
        <v>26</v>
      </c>
    </row>
    <row r="156" spans="1:5" ht="12.75">
      <c r="A156" s="35" t="s">
        <v>53</v>
      </c>
      <c r="E156" s="36" t="s">
        <v>341</v>
      </c>
    </row>
    <row r="157" spans="1:5" ht="25.5">
      <c r="A157" s="37" t="s">
        <v>55</v>
      </c>
      <c r="E157" s="38" t="s">
        <v>1164</v>
      </c>
    </row>
    <row r="158" spans="1:5" ht="89.25">
      <c r="A158" t="s">
        <v>57</v>
      </c>
      <c r="E158" s="36" t="s">
        <v>337</v>
      </c>
    </row>
    <row r="159" spans="1:16" ht="12.75">
      <c r="A159" s="24" t="s">
        <v>48</v>
      </c>
      <c r="B159" s="29" t="s">
        <v>328</v>
      </c>
      <c r="C159" s="29" t="s">
        <v>348</v>
      </c>
      <c r="D159" s="24" t="s">
        <v>56</v>
      </c>
      <c r="E159" s="30" t="s">
        <v>349</v>
      </c>
      <c r="F159" s="31" t="s">
        <v>210</v>
      </c>
      <c r="G159" s="32">
        <v>510</v>
      </c>
      <c r="H159" s="33">
        <v>0</v>
      </c>
      <c r="I159" s="34">
        <f>ROUND(ROUND(H159,2)*ROUND(G159,3),2)</f>
      </c>
      <c r="O159">
        <f>(I159*21)/100</f>
      </c>
      <c r="P159" t="s">
        <v>26</v>
      </c>
    </row>
    <row r="160" spans="1:5" ht="12.75">
      <c r="A160" s="35" t="s">
        <v>53</v>
      </c>
      <c r="E160" s="36" t="s">
        <v>350</v>
      </c>
    </row>
    <row r="161" spans="1:5" ht="76.5">
      <c r="A161" s="37" t="s">
        <v>55</v>
      </c>
      <c r="E161" s="38" t="s">
        <v>1163</v>
      </c>
    </row>
    <row r="162" spans="1:5" ht="165.75">
      <c r="A162" t="s">
        <v>57</v>
      </c>
      <c r="E162" s="36" t="s">
        <v>352</v>
      </c>
    </row>
    <row r="163" spans="1:16" ht="12.75">
      <c r="A163" s="24" t="s">
        <v>48</v>
      </c>
      <c r="B163" s="29" t="s">
        <v>333</v>
      </c>
      <c r="C163" s="29" t="s">
        <v>354</v>
      </c>
      <c r="D163" s="24" t="s">
        <v>56</v>
      </c>
      <c r="E163" s="30" t="s">
        <v>355</v>
      </c>
      <c r="F163" s="31" t="s">
        <v>210</v>
      </c>
      <c r="G163" s="32">
        <v>1757</v>
      </c>
      <c r="H163" s="33">
        <v>0</v>
      </c>
      <c r="I163" s="34">
        <f>ROUND(ROUND(H163,2)*ROUND(G163,3),2)</f>
      </c>
      <c r="O163">
        <f>(I163*21)/100</f>
      </c>
      <c r="P163" t="s">
        <v>26</v>
      </c>
    </row>
    <row r="164" spans="1:5" ht="12.75">
      <c r="A164" s="35" t="s">
        <v>53</v>
      </c>
      <c r="E164" s="36" t="s">
        <v>350</v>
      </c>
    </row>
    <row r="165" spans="1:5" ht="38.25">
      <c r="A165" s="37" t="s">
        <v>55</v>
      </c>
      <c r="E165" s="38" t="s">
        <v>1165</v>
      </c>
    </row>
    <row r="166" spans="1:5" ht="165.75">
      <c r="A166" t="s">
        <v>57</v>
      </c>
      <c r="E166" s="36" t="s">
        <v>352</v>
      </c>
    </row>
    <row r="167" spans="1:16" ht="12.75">
      <c r="A167" s="24" t="s">
        <v>48</v>
      </c>
      <c r="B167" s="29" t="s">
        <v>338</v>
      </c>
      <c r="C167" s="29" t="s">
        <v>358</v>
      </c>
      <c r="D167" s="24" t="s">
        <v>50</v>
      </c>
      <c r="E167" s="30" t="s">
        <v>359</v>
      </c>
      <c r="F167" s="31" t="s">
        <v>210</v>
      </c>
      <c r="G167" s="32">
        <v>1757</v>
      </c>
      <c r="H167" s="33">
        <v>0</v>
      </c>
      <c r="I167" s="34">
        <f>ROUND(ROUND(H167,2)*ROUND(G167,3),2)</f>
      </c>
      <c r="O167">
        <f>(I167*21)/100</f>
      </c>
      <c r="P167" t="s">
        <v>26</v>
      </c>
    </row>
    <row r="168" spans="1:5" ht="12.75">
      <c r="A168" s="35" t="s">
        <v>53</v>
      </c>
      <c r="E168" s="36" t="s">
        <v>360</v>
      </c>
    </row>
    <row r="169" spans="1:5" ht="38.25">
      <c r="A169" s="37" t="s">
        <v>55</v>
      </c>
      <c r="E169" s="38" t="s">
        <v>1165</v>
      </c>
    </row>
    <row r="170" spans="1:5" ht="165.75">
      <c r="A170" t="s">
        <v>57</v>
      </c>
      <c r="E170" s="36" t="s">
        <v>352</v>
      </c>
    </row>
    <row r="171" spans="1:16" ht="12.75">
      <c r="A171" s="24" t="s">
        <v>48</v>
      </c>
      <c r="B171" s="29" t="s">
        <v>343</v>
      </c>
      <c r="C171" s="29" t="s">
        <v>365</v>
      </c>
      <c r="D171" s="24" t="s">
        <v>56</v>
      </c>
      <c r="E171" s="30" t="s">
        <v>366</v>
      </c>
      <c r="F171" s="31" t="s">
        <v>210</v>
      </c>
      <c r="G171" s="32">
        <v>1757</v>
      </c>
      <c r="H171" s="33">
        <v>0</v>
      </c>
      <c r="I171" s="34">
        <f>ROUND(ROUND(H171,2)*ROUND(G171,3),2)</f>
      </c>
      <c r="O171">
        <f>(I171*21)/100</f>
      </c>
      <c r="P171" t="s">
        <v>26</v>
      </c>
    </row>
    <row r="172" spans="1:5" ht="12.75">
      <c r="A172" s="35" t="s">
        <v>53</v>
      </c>
      <c r="E172" s="36" t="s">
        <v>367</v>
      </c>
    </row>
    <row r="173" spans="1:5" ht="38.25">
      <c r="A173" s="37" t="s">
        <v>55</v>
      </c>
      <c r="E173" s="38" t="s">
        <v>1165</v>
      </c>
    </row>
    <row r="174" spans="1:5" ht="165.75">
      <c r="A174" t="s">
        <v>57</v>
      </c>
      <c r="E174" s="36" t="s">
        <v>352</v>
      </c>
    </row>
    <row r="175" spans="1:16" ht="12.75">
      <c r="A175" s="24" t="s">
        <v>48</v>
      </c>
      <c r="B175" s="29" t="s">
        <v>347</v>
      </c>
      <c r="C175" s="29" t="s">
        <v>369</v>
      </c>
      <c r="D175" s="24" t="s">
        <v>56</v>
      </c>
      <c r="E175" s="30" t="s">
        <v>370</v>
      </c>
      <c r="F175" s="31" t="s">
        <v>210</v>
      </c>
      <c r="G175" s="32">
        <v>510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12.75">
      <c r="A176" s="35" t="s">
        <v>53</v>
      </c>
      <c r="E176" s="36" t="s">
        <v>367</v>
      </c>
    </row>
    <row r="177" spans="1:5" ht="76.5">
      <c r="A177" s="37" t="s">
        <v>55</v>
      </c>
      <c r="E177" s="38" t="s">
        <v>1163</v>
      </c>
    </row>
    <row r="178" spans="1:5" ht="165.75">
      <c r="A178" t="s">
        <v>57</v>
      </c>
      <c r="E178" s="36" t="s">
        <v>352</v>
      </c>
    </row>
    <row r="179" spans="1:16" ht="12.75">
      <c r="A179" s="24" t="s">
        <v>48</v>
      </c>
      <c r="B179" s="29" t="s">
        <v>353</v>
      </c>
      <c r="C179" s="29" t="s">
        <v>386</v>
      </c>
      <c r="D179" s="24" t="s">
        <v>50</v>
      </c>
      <c r="E179" s="30" t="s">
        <v>387</v>
      </c>
      <c r="F179" s="31" t="s">
        <v>210</v>
      </c>
      <c r="G179" s="32">
        <v>191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25.5">
      <c r="A180" s="35" t="s">
        <v>53</v>
      </c>
      <c r="E180" s="36" t="s">
        <v>388</v>
      </c>
    </row>
    <row r="181" spans="1:5" ht="25.5">
      <c r="A181" s="37" t="s">
        <v>55</v>
      </c>
      <c r="E181" s="38" t="s">
        <v>1166</v>
      </c>
    </row>
    <row r="182" spans="1:5" ht="178.5">
      <c r="A182" t="s">
        <v>57</v>
      </c>
      <c r="E182" s="36" t="s">
        <v>384</v>
      </c>
    </row>
    <row r="183" spans="1:16" ht="12.75">
      <c r="A183" s="24" t="s">
        <v>48</v>
      </c>
      <c r="B183" s="29" t="s">
        <v>357</v>
      </c>
      <c r="C183" s="29" t="s">
        <v>386</v>
      </c>
      <c r="D183" s="24" t="s">
        <v>59</v>
      </c>
      <c r="E183" s="30" t="s">
        <v>387</v>
      </c>
      <c r="F183" s="31" t="s">
        <v>210</v>
      </c>
      <c r="G183" s="32">
        <v>714</v>
      </c>
      <c r="H183" s="33">
        <v>0</v>
      </c>
      <c r="I183" s="34">
        <f>ROUND(ROUND(H183,2)*ROUND(G183,3),2)</f>
      </c>
      <c r="O183">
        <f>(I183*21)/100</f>
      </c>
      <c r="P183" t="s">
        <v>26</v>
      </c>
    </row>
    <row r="184" spans="1:5" ht="25.5">
      <c r="A184" s="35" t="s">
        <v>53</v>
      </c>
      <c r="E184" s="36" t="s">
        <v>388</v>
      </c>
    </row>
    <row r="185" spans="1:5" ht="25.5">
      <c r="A185" s="37" t="s">
        <v>55</v>
      </c>
      <c r="E185" s="38" t="s">
        <v>1167</v>
      </c>
    </row>
    <row r="186" spans="1:5" ht="178.5">
      <c r="A186" t="s">
        <v>57</v>
      </c>
      <c r="E186" s="36" t="s">
        <v>384</v>
      </c>
    </row>
    <row r="187" spans="1:16" ht="25.5">
      <c r="A187" s="24" t="s">
        <v>48</v>
      </c>
      <c r="B187" s="29" t="s">
        <v>361</v>
      </c>
      <c r="C187" s="29" t="s">
        <v>393</v>
      </c>
      <c r="D187" s="24" t="s">
        <v>56</v>
      </c>
      <c r="E187" s="30" t="s">
        <v>394</v>
      </c>
      <c r="F187" s="31" t="s">
        <v>210</v>
      </c>
      <c r="G187" s="32">
        <v>1686</v>
      </c>
      <c r="H187" s="33">
        <v>0</v>
      </c>
      <c r="I187" s="34">
        <f>ROUND(ROUND(H187,2)*ROUND(G187,3),2)</f>
      </c>
      <c r="O187">
        <f>(I187*21)/100</f>
      </c>
      <c r="P187" t="s">
        <v>26</v>
      </c>
    </row>
    <row r="188" spans="1:5" ht="25.5">
      <c r="A188" s="35" t="s">
        <v>53</v>
      </c>
      <c r="E188" s="36" t="s">
        <v>395</v>
      </c>
    </row>
    <row r="189" spans="1:5" ht="25.5">
      <c r="A189" s="37" t="s">
        <v>55</v>
      </c>
      <c r="E189" s="38" t="s">
        <v>1168</v>
      </c>
    </row>
    <row r="190" spans="1:5" ht="178.5">
      <c r="A190" t="s">
        <v>57</v>
      </c>
      <c r="E190" s="36" t="s">
        <v>384</v>
      </c>
    </row>
    <row r="191" spans="1:16" ht="25.5">
      <c r="A191" s="24" t="s">
        <v>48</v>
      </c>
      <c r="B191" s="29" t="s">
        <v>364</v>
      </c>
      <c r="C191" s="29" t="s">
        <v>398</v>
      </c>
      <c r="D191" s="24" t="s">
        <v>50</v>
      </c>
      <c r="E191" s="30" t="s">
        <v>399</v>
      </c>
      <c r="F191" s="31" t="s">
        <v>210</v>
      </c>
      <c r="G191" s="32">
        <v>110</v>
      </c>
      <c r="H191" s="33">
        <v>0</v>
      </c>
      <c r="I191" s="34">
        <f>ROUND(ROUND(H191,2)*ROUND(G191,3),2)</f>
      </c>
      <c r="O191">
        <f>(I191*21)/100</f>
      </c>
      <c r="P191" t="s">
        <v>26</v>
      </c>
    </row>
    <row r="192" spans="1:5" ht="25.5">
      <c r="A192" s="35" t="s">
        <v>53</v>
      </c>
      <c r="E192" s="36" t="s">
        <v>400</v>
      </c>
    </row>
    <row r="193" spans="1:5" ht="38.25">
      <c r="A193" s="37" t="s">
        <v>55</v>
      </c>
      <c r="E193" s="38" t="s">
        <v>1169</v>
      </c>
    </row>
    <row r="194" spans="1:5" ht="178.5">
      <c r="A194" t="s">
        <v>57</v>
      </c>
      <c r="E194" s="36" t="s">
        <v>384</v>
      </c>
    </row>
    <row r="195" spans="1:16" ht="12.75">
      <c r="A195" s="24" t="s">
        <v>48</v>
      </c>
      <c r="B195" s="29" t="s">
        <v>368</v>
      </c>
      <c r="C195" s="29" t="s">
        <v>406</v>
      </c>
      <c r="D195" s="24" t="s">
        <v>56</v>
      </c>
      <c r="E195" s="30" t="s">
        <v>407</v>
      </c>
      <c r="F195" s="31" t="s">
        <v>210</v>
      </c>
      <c r="G195" s="32">
        <v>76</v>
      </c>
      <c r="H195" s="33">
        <v>0</v>
      </c>
      <c r="I195" s="34">
        <f>ROUND(ROUND(H195,2)*ROUND(G195,3),2)</f>
      </c>
      <c r="O195">
        <f>(I195*21)/100</f>
      </c>
      <c r="P195" t="s">
        <v>26</v>
      </c>
    </row>
    <row r="196" spans="1:5" ht="25.5">
      <c r="A196" s="35" t="s">
        <v>53</v>
      </c>
      <c r="E196" s="36" t="s">
        <v>408</v>
      </c>
    </row>
    <row r="197" spans="1:5" ht="25.5">
      <c r="A197" s="37" t="s">
        <v>55</v>
      </c>
      <c r="E197" s="38" t="s">
        <v>1170</v>
      </c>
    </row>
    <row r="198" spans="1:5" ht="178.5">
      <c r="A198" t="s">
        <v>57</v>
      </c>
      <c r="E198" s="36" t="s">
        <v>384</v>
      </c>
    </row>
    <row r="199" spans="1:16" ht="12.75">
      <c r="A199" s="24" t="s">
        <v>48</v>
      </c>
      <c r="B199" s="29" t="s">
        <v>371</v>
      </c>
      <c r="C199" s="29" t="s">
        <v>1171</v>
      </c>
      <c r="D199" s="24" t="s">
        <v>56</v>
      </c>
      <c r="E199" s="30" t="s">
        <v>1172</v>
      </c>
      <c r="F199" s="31" t="s">
        <v>82</v>
      </c>
      <c r="G199" s="32">
        <v>1</v>
      </c>
      <c r="H199" s="33">
        <v>0</v>
      </c>
      <c r="I199" s="34">
        <f>ROUND(ROUND(H199,2)*ROUND(G199,3),2)</f>
      </c>
      <c r="O199">
        <f>(I199*21)/100</f>
      </c>
      <c r="P199" t="s">
        <v>26</v>
      </c>
    </row>
    <row r="200" spans="1:5" ht="63.75">
      <c r="A200" s="35" t="s">
        <v>53</v>
      </c>
      <c r="E200" s="36" t="s">
        <v>1173</v>
      </c>
    </row>
    <row r="201" spans="1:5" ht="12.75">
      <c r="A201" s="37" t="s">
        <v>55</v>
      </c>
      <c r="E201" s="38" t="s">
        <v>56</v>
      </c>
    </row>
    <row r="202" spans="1:5" ht="102">
      <c r="A202" t="s">
        <v>57</v>
      </c>
      <c r="E202" s="36" t="s">
        <v>1174</v>
      </c>
    </row>
    <row r="203" spans="1:16" ht="12.75">
      <c r="A203" s="24" t="s">
        <v>48</v>
      </c>
      <c r="B203" s="29" t="s">
        <v>375</v>
      </c>
      <c r="C203" s="29" t="s">
        <v>411</v>
      </c>
      <c r="D203" s="24" t="s">
        <v>56</v>
      </c>
      <c r="E203" s="30" t="s">
        <v>412</v>
      </c>
      <c r="F203" s="31" t="s">
        <v>130</v>
      </c>
      <c r="G203" s="32">
        <v>824.5</v>
      </c>
      <c r="H203" s="33">
        <v>0</v>
      </c>
      <c r="I203" s="34">
        <f>ROUND(ROUND(H203,2)*ROUND(G203,3),2)</f>
      </c>
      <c r="O203">
        <f>(I203*21)/100</f>
      </c>
      <c r="P203" t="s">
        <v>26</v>
      </c>
    </row>
    <row r="204" spans="1:5" ht="12.75">
      <c r="A204" s="35" t="s">
        <v>53</v>
      </c>
      <c r="E204" s="36" t="s">
        <v>56</v>
      </c>
    </row>
    <row r="205" spans="1:5" ht="76.5">
      <c r="A205" s="37" t="s">
        <v>55</v>
      </c>
      <c r="E205" s="38" t="s">
        <v>1175</v>
      </c>
    </row>
    <row r="206" spans="1:5" ht="63.75">
      <c r="A206" t="s">
        <v>57</v>
      </c>
      <c r="E206" s="36" t="s">
        <v>414</v>
      </c>
    </row>
    <row r="207" spans="1:18" ht="12.75" customHeight="1">
      <c r="A207" s="6" t="s">
        <v>46</v>
      </c>
      <c r="B207" s="6"/>
      <c r="C207" s="41" t="s">
        <v>75</v>
      </c>
      <c r="D207" s="6"/>
      <c r="E207" s="27" t="s">
        <v>415</v>
      </c>
      <c r="F207" s="6"/>
      <c r="G207" s="6"/>
      <c r="H207" s="6"/>
      <c r="I207" s="42">
        <f>0+Q207</f>
      </c>
      <c r="O207">
        <f>0+R207</f>
      </c>
      <c r="Q207">
        <f>0+I208+I212+I216</f>
      </c>
      <c r="R207">
        <f>0+O208+O212+O216</f>
      </c>
    </row>
    <row r="208" spans="1:16" ht="12.75">
      <c r="A208" s="24" t="s">
        <v>48</v>
      </c>
      <c r="B208" s="29" t="s">
        <v>379</v>
      </c>
      <c r="C208" s="29" t="s">
        <v>417</v>
      </c>
      <c r="D208" s="24" t="s">
        <v>56</v>
      </c>
      <c r="E208" s="30" t="s">
        <v>418</v>
      </c>
      <c r="F208" s="31" t="s">
        <v>210</v>
      </c>
      <c r="G208" s="32">
        <v>500</v>
      </c>
      <c r="H208" s="33">
        <v>0</v>
      </c>
      <c r="I208" s="34">
        <f>ROUND(ROUND(H208,2)*ROUND(G208,3),2)</f>
      </c>
      <c r="O208">
        <f>(I208*21)/100</f>
      </c>
      <c r="P208" t="s">
        <v>26</v>
      </c>
    </row>
    <row r="209" spans="1:5" ht="12.75">
      <c r="A209" s="35" t="s">
        <v>53</v>
      </c>
      <c r="E209" s="36" t="s">
        <v>419</v>
      </c>
    </row>
    <row r="210" spans="1:5" ht="12.75">
      <c r="A210" s="37" t="s">
        <v>55</v>
      </c>
      <c r="E210" s="38" t="s">
        <v>1176</v>
      </c>
    </row>
    <row r="211" spans="1:5" ht="63.75">
      <c r="A211" t="s">
        <v>57</v>
      </c>
      <c r="E211" s="36" t="s">
        <v>421</v>
      </c>
    </row>
    <row r="212" spans="1:16" ht="12.75">
      <c r="A212" s="24" t="s">
        <v>48</v>
      </c>
      <c r="B212" s="29" t="s">
        <v>385</v>
      </c>
      <c r="C212" s="29" t="s">
        <v>423</v>
      </c>
      <c r="D212" s="24" t="s">
        <v>56</v>
      </c>
      <c r="E212" s="30" t="s">
        <v>424</v>
      </c>
      <c r="F212" s="31" t="s">
        <v>210</v>
      </c>
      <c r="G212" s="32">
        <v>500</v>
      </c>
      <c r="H212" s="33">
        <v>0</v>
      </c>
      <c r="I212" s="34">
        <f>ROUND(ROUND(H212,2)*ROUND(G212,3),2)</f>
      </c>
      <c r="O212">
        <f>(I212*21)/100</f>
      </c>
      <c r="P212" t="s">
        <v>26</v>
      </c>
    </row>
    <row r="213" spans="1:5" ht="12.75">
      <c r="A213" s="35" t="s">
        <v>53</v>
      </c>
      <c r="E213" s="36" t="s">
        <v>425</v>
      </c>
    </row>
    <row r="214" spans="1:5" ht="12.75">
      <c r="A214" s="37" t="s">
        <v>55</v>
      </c>
      <c r="E214" s="38" t="s">
        <v>1176</v>
      </c>
    </row>
    <row r="215" spans="1:5" ht="63.75">
      <c r="A215" t="s">
        <v>57</v>
      </c>
      <c r="E215" s="36" t="s">
        <v>421</v>
      </c>
    </row>
    <row r="216" spans="1:16" ht="12.75">
      <c r="A216" s="24" t="s">
        <v>48</v>
      </c>
      <c r="B216" s="29" t="s">
        <v>390</v>
      </c>
      <c r="C216" s="29" t="s">
        <v>427</v>
      </c>
      <c r="D216" s="24" t="s">
        <v>56</v>
      </c>
      <c r="E216" s="30" t="s">
        <v>428</v>
      </c>
      <c r="F216" s="31" t="s">
        <v>429</v>
      </c>
      <c r="G216" s="32">
        <v>26</v>
      </c>
      <c r="H216" s="33">
        <v>0</v>
      </c>
      <c r="I216" s="34">
        <f>ROUND(ROUND(H216,2)*ROUND(G216,3),2)</f>
      </c>
      <c r="O216">
        <f>(I216*21)/100</f>
      </c>
      <c r="P216" t="s">
        <v>26</v>
      </c>
    </row>
    <row r="217" spans="1:5" ht="12.75">
      <c r="A217" s="35" t="s">
        <v>53</v>
      </c>
      <c r="E217" s="36" t="s">
        <v>430</v>
      </c>
    </row>
    <row r="218" spans="1:5" ht="12.75">
      <c r="A218" s="37" t="s">
        <v>55</v>
      </c>
      <c r="E218" s="38" t="s">
        <v>56</v>
      </c>
    </row>
    <row r="219" spans="1:5" ht="191.25">
      <c r="A219" t="s">
        <v>57</v>
      </c>
      <c r="E219" s="36" t="s">
        <v>431</v>
      </c>
    </row>
    <row r="220" spans="1:18" ht="12.75" customHeight="1">
      <c r="A220" s="6" t="s">
        <v>46</v>
      </c>
      <c r="B220" s="6"/>
      <c r="C220" s="41" t="s">
        <v>79</v>
      </c>
      <c r="D220" s="6"/>
      <c r="E220" s="27" t="s">
        <v>442</v>
      </c>
      <c r="F220" s="6"/>
      <c r="G220" s="6"/>
      <c r="H220" s="6"/>
      <c r="I220" s="42">
        <f>0+Q220</f>
      </c>
      <c r="O220">
        <f>0+R220</f>
      </c>
      <c r="Q220">
        <f>0+I221+I225+I229+I233+I237</f>
      </c>
      <c r="R220">
        <f>0+O221+O225+O229+O233+O237</f>
      </c>
    </row>
    <row r="221" spans="1:16" ht="12.75">
      <c r="A221" s="24" t="s">
        <v>48</v>
      </c>
      <c r="B221" s="29" t="s">
        <v>392</v>
      </c>
      <c r="C221" s="29" t="s">
        <v>444</v>
      </c>
      <c r="D221" s="24" t="s">
        <v>56</v>
      </c>
      <c r="E221" s="30" t="s">
        <v>445</v>
      </c>
      <c r="F221" s="31" t="s">
        <v>130</v>
      </c>
      <c r="G221" s="32">
        <v>375</v>
      </c>
      <c r="H221" s="33">
        <v>0</v>
      </c>
      <c r="I221" s="34">
        <f>ROUND(ROUND(H221,2)*ROUND(G221,3),2)</f>
      </c>
      <c r="O221">
        <f>(I221*21)/100</f>
      </c>
      <c r="P221" t="s">
        <v>26</v>
      </c>
    </row>
    <row r="222" spans="1:5" ht="12.75">
      <c r="A222" s="35" t="s">
        <v>53</v>
      </c>
      <c r="E222" s="36" t="s">
        <v>446</v>
      </c>
    </row>
    <row r="223" spans="1:5" ht="38.25">
      <c r="A223" s="37" t="s">
        <v>55</v>
      </c>
      <c r="E223" s="38" t="s">
        <v>1177</v>
      </c>
    </row>
    <row r="224" spans="1:5" ht="255">
      <c r="A224" t="s">
        <v>57</v>
      </c>
      <c r="E224" s="36" t="s">
        <v>448</v>
      </c>
    </row>
    <row r="225" spans="1:16" ht="12.75">
      <c r="A225" s="24" t="s">
        <v>48</v>
      </c>
      <c r="B225" s="29" t="s">
        <v>397</v>
      </c>
      <c r="C225" s="29" t="s">
        <v>450</v>
      </c>
      <c r="D225" s="24" t="s">
        <v>56</v>
      </c>
      <c r="E225" s="30" t="s">
        <v>451</v>
      </c>
      <c r="F225" s="31" t="s">
        <v>130</v>
      </c>
      <c r="G225" s="32">
        <v>145</v>
      </c>
      <c r="H225" s="33">
        <v>0</v>
      </c>
      <c r="I225" s="34">
        <f>ROUND(ROUND(H225,2)*ROUND(G225,3),2)</f>
      </c>
      <c r="O225">
        <f>(I225*21)/100</f>
      </c>
      <c r="P225" t="s">
        <v>26</v>
      </c>
    </row>
    <row r="226" spans="1:5" ht="12.75">
      <c r="A226" s="35" t="s">
        <v>53</v>
      </c>
      <c r="E226" s="36" t="s">
        <v>452</v>
      </c>
    </row>
    <row r="227" spans="1:5" ht="63.75">
      <c r="A227" s="37" t="s">
        <v>55</v>
      </c>
      <c r="E227" s="38" t="s">
        <v>1178</v>
      </c>
    </row>
    <row r="228" spans="1:5" ht="255">
      <c r="A228" t="s">
        <v>57</v>
      </c>
      <c r="E228" s="36" t="s">
        <v>454</v>
      </c>
    </row>
    <row r="229" spans="1:16" ht="12.75">
      <c r="A229" s="24" t="s">
        <v>48</v>
      </c>
      <c r="B229" s="29" t="s">
        <v>402</v>
      </c>
      <c r="C229" s="29" t="s">
        <v>456</v>
      </c>
      <c r="D229" s="24" t="s">
        <v>56</v>
      </c>
      <c r="E229" s="30" t="s">
        <v>457</v>
      </c>
      <c r="F229" s="31" t="s">
        <v>429</v>
      </c>
      <c r="G229" s="32">
        <v>25</v>
      </c>
      <c r="H229" s="33">
        <v>0</v>
      </c>
      <c r="I229" s="34">
        <f>ROUND(ROUND(H229,2)*ROUND(G229,3),2)</f>
      </c>
      <c r="O229">
        <f>(I229*21)/100</f>
      </c>
      <c r="P229" t="s">
        <v>26</v>
      </c>
    </row>
    <row r="230" spans="1:5" ht="12.75">
      <c r="A230" s="35" t="s">
        <v>53</v>
      </c>
      <c r="E230" s="36" t="s">
        <v>458</v>
      </c>
    </row>
    <row r="231" spans="1:5" ht="12.75">
      <c r="A231" s="37" t="s">
        <v>55</v>
      </c>
      <c r="E231" s="38" t="s">
        <v>1179</v>
      </c>
    </row>
    <row r="232" spans="1:5" ht="102">
      <c r="A232" t="s">
        <v>57</v>
      </c>
      <c r="E232" s="36" t="s">
        <v>460</v>
      </c>
    </row>
    <row r="233" spans="1:16" ht="12.75">
      <c r="A233" s="24" t="s">
        <v>48</v>
      </c>
      <c r="B233" s="29" t="s">
        <v>405</v>
      </c>
      <c r="C233" s="29" t="s">
        <v>462</v>
      </c>
      <c r="D233" s="24" t="s">
        <v>56</v>
      </c>
      <c r="E233" s="30" t="s">
        <v>463</v>
      </c>
      <c r="F233" s="31" t="s">
        <v>429</v>
      </c>
      <c r="G233" s="32">
        <v>3</v>
      </c>
      <c r="H233" s="33">
        <v>0</v>
      </c>
      <c r="I233" s="34">
        <f>ROUND(ROUND(H233,2)*ROUND(G233,3),2)</f>
      </c>
      <c r="O233">
        <f>(I233*21)/100</f>
      </c>
      <c r="P233" t="s">
        <v>26</v>
      </c>
    </row>
    <row r="234" spans="1:5" ht="12.75">
      <c r="A234" s="35" t="s">
        <v>53</v>
      </c>
      <c r="E234" s="36" t="s">
        <v>464</v>
      </c>
    </row>
    <row r="235" spans="1:5" ht="12.75">
      <c r="A235" s="37" t="s">
        <v>55</v>
      </c>
      <c r="E235" s="38" t="s">
        <v>56</v>
      </c>
    </row>
    <row r="236" spans="1:5" ht="51">
      <c r="A236" t="s">
        <v>57</v>
      </c>
      <c r="E236" s="36" t="s">
        <v>465</v>
      </c>
    </row>
    <row r="237" spans="1:16" ht="12.75">
      <c r="A237" s="24" t="s">
        <v>48</v>
      </c>
      <c r="B237" s="29" t="s">
        <v>410</v>
      </c>
      <c r="C237" s="29" t="s">
        <v>470</v>
      </c>
      <c r="D237" s="24" t="s">
        <v>56</v>
      </c>
      <c r="E237" s="30" t="s">
        <v>471</v>
      </c>
      <c r="F237" s="31" t="s">
        <v>429</v>
      </c>
      <c r="G237" s="32">
        <v>30</v>
      </c>
      <c r="H237" s="33">
        <v>0</v>
      </c>
      <c r="I237" s="34">
        <f>ROUND(ROUND(H237,2)*ROUND(G237,3),2)</f>
      </c>
      <c r="O237">
        <f>(I237*21)/100</f>
      </c>
      <c r="P237" t="s">
        <v>26</v>
      </c>
    </row>
    <row r="238" spans="1:5" ht="12.75">
      <c r="A238" s="35" t="s">
        <v>53</v>
      </c>
      <c r="E238" s="36" t="s">
        <v>56</v>
      </c>
    </row>
    <row r="239" spans="1:5" ht="12.75">
      <c r="A239" s="37" t="s">
        <v>55</v>
      </c>
      <c r="E239" s="38" t="s">
        <v>1180</v>
      </c>
    </row>
    <row r="240" spans="1:5" ht="63.75">
      <c r="A240" t="s">
        <v>57</v>
      </c>
      <c r="E240" s="36" t="s">
        <v>473</v>
      </c>
    </row>
    <row r="241" spans="1:18" ht="12.75" customHeight="1">
      <c r="A241" s="6" t="s">
        <v>46</v>
      </c>
      <c r="B241" s="6"/>
      <c r="C241" s="41" t="s">
        <v>43</v>
      </c>
      <c r="D241" s="6"/>
      <c r="E241" s="27" t="s">
        <v>143</v>
      </c>
      <c r="F241" s="6"/>
      <c r="G241" s="6"/>
      <c r="H241" s="6"/>
      <c r="I241" s="42">
        <f>0+Q241</f>
      </c>
      <c r="O241">
        <f>0+R241</f>
      </c>
      <c r="Q241">
        <f>0+I242+I246+I250+I254+I258+I262+I266+I270+I274+I278</f>
      </c>
      <c r="R241">
        <f>0+O242+O246+O250+O254+O258+O262+O266+O270+O274+O278</f>
      </c>
    </row>
    <row r="242" spans="1:16" ht="12.75">
      <c r="A242" s="24" t="s">
        <v>48</v>
      </c>
      <c r="B242" s="29" t="s">
        <v>416</v>
      </c>
      <c r="C242" s="29" t="s">
        <v>481</v>
      </c>
      <c r="D242" s="24" t="s">
        <v>56</v>
      </c>
      <c r="E242" s="30" t="s">
        <v>482</v>
      </c>
      <c r="F242" s="31" t="s">
        <v>130</v>
      </c>
      <c r="G242" s="32">
        <v>3</v>
      </c>
      <c r="H242" s="33">
        <v>0</v>
      </c>
      <c r="I242" s="34">
        <f>ROUND(ROUND(H242,2)*ROUND(G242,3),2)</f>
      </c>
      <c r="O242">
        <f>(I242*21)/100</f>
      </c>
      <c r="P242" t="s">
        <v>26</v>
      </c>
    </row>
    <row r="243" spans="1:5" ht="51">
      <c r="A243" s="35" t="s">
        <v>53</v>
      </c>
      <c r="E243" s="36" t="s">
        <v>483</v>
      </c>
    </row>
    <row r="244" spans="1:5" ht="12.75">
      <c r="A244" s="37" t="s">
        <v>55</v>
      </c>
      <c r="E244" s="38" t="s">
        <v>1181</v>
      </c>
    </row>
    <row r="245" spans="1:5" ht="89.25">
      <c r="A245" t="s">
        <v>57</v>
      </c>
      <c r="E245" s="36" t="s">
        <v>485</v>
      </c>
    </row>
    <row r="246" spans="1:16" ht="12.75">
      <c r="A246" s="24" t="s">
        <v>48</v>
      </c>
      <c r="B246" s="29" t="s">
        <v>422</v>
      </c>
      <c r="C246" s="29" t="s">
        <v>487</v>
      </c>
      <c r="D246" s="24" t="s">
        <v>56</v>
      </c>
      <c r="E246" s="30" t="s">
        <v>488</v>
      </c>
      <c r="F246" s="31" t="s">
        <v>429</v>
      </c>
      <c r="G246" s="32">
        <v>16</v>
      </c>
      <c r="H246" s="33">
        <v>0</v>
      </c>
      <c r="I246" s="34">
        <f>ROUND(ROUND(H246,2)*ROUND(G246,3),2)</f>
      </c>
      <c r="O246">
        <f>(I246*21)/100</f>
      </c>
      <c r="P246" t="s">
        <v>26</v>
      </c>
    </row>
    <row r="247" spans="1:5" ht="12.75">
      <c r="A247" s="35" t="s">
        <v>53</v>
      </c>
      <c r="E247" s="36" t="s">
        <v>430</v>
      </c>
    </row>
    <row r="248" spans="1:5" ht="12.75">
      <c r="A248" s="37" t="s">
        <v>55</v>
      </c>
      <c r="E248" s="38" t="s">
        <v>1182</v>
      </c>
    </row>
    <row r="249" spans="1:5" ht="51">
      <c r="A249" t="s">
        <v>57</v>
      </c>
      <c r="E249" s="36" t="s">
        <v>490</v>
      </c>
    </row>
    <row r="250" spans="1:16" ht="12.75">
      <c r="A250" s="24" t="s">
        <v>48</v>
      </c>
      <c r="B250" s="29" t="s">
        <v>426</v>
      </c>
      <c r="C250" s="29" t="s">
        <v>1183</v>
      </c>
      <c r="D250" s="24" t="s">
        <v>539</v>
      </c>
      <c r="E250" s="30" t="s">
        <v>1184</v>
      </c>
      <c r="F250" s="31" t="s">
        <v>429</v>
      </c>
      <c r="G250" s="32">
        <v>32</v>
      </c>
      <c r="H250" s="33">
        <v>0</v>
      </c>
      <c r="I250" s="34">
        <f>ROUND(ROUND(H250,2)*ROUND(G250,3),2)</f>
      </c>
      <c r="O250">
        <f>(I250*21)/100</f>
      </c>
      <c r="P250" t="s">
        <v>26</v>
      </c>
    </row>
    <row r="251" spans="1:5" ht="12.75">
      <c r="A251" s="35" t="s">
        <v>53</v>
      </c>
      <c r="E251" s="36" t="s">
        <v>430</v>
      </c>
    </row>
    <row r="252" spans="1:5" ht="12.75">
      <c r="A252" s="37" t="s">
        <v>55</v>
      </c>
      <c r="E252" s="38" t="s">
        <v>1185</v>
      </c>
    </row>
    <row r="253" spans="1:5" ht="76.5">
      <c r="A253" t="s">
        <v>57</v>
      </c>
      <c r="E253" s="36" t="s">
        <v>1186</v>
      </c>
    </row>
    <row r="254" spans="1:16" ht="12.75">
      <c r="A254" s="24" t="s">
        <v>48</v>
      </c>
      <c r="B254" s="29" t="s">
        <v>432</v>
      </c>
      <c r="C254" s="29" t="s">
        <v>492</v>
      </c>
      <c r="D254" s="24" t="s">
        <v>56</v>
      </c>
      <c r="E254" s="30" t="s">
        <v>493</v>
      </c>
      <c r="F254" s="31" t="s">
        <v>130</v>
      </c>
      <c r="G254" s="32">
        <v>463</v>
      </c>
      <c r="H254" s="33">
        <v>0</v>
      </c>
      <c r="I254" s="34">
        <f>ROUND(ROUND(H254,2)*ROUND(G254,3),2)</f>
      </c>
      <c r="O254">
        <f>(I254*21)/100</f>
      </c>
      <c r="P254" t="s">
        <v>26</v>
      </c>
    </row>
    <row r="255" spans="1:5" ht="25.5">
      <c r="A255" s="35" t="s">
        <v>53</v>
      </c>
      <c r="E255" s="36" t="s">
        <v>494</v>
      </c>
    </row>
    <row r="256" spans="1:5" ht="25.5">
      <c r="A256" s="37" t="s">
        <v>55</v>
      </c>
      <c r="E256" s="38" t="s">
        <v>1187</v>
      </c>
    </row>
    <row r="257" spans="1:5" ht="76.5">
      <c r="A257" t="s">
        <v>57</v>
      </c>
      <c r="E257" s="36" t="s">
        <v>496</v>
      </c>
    </row>
    <row r="258" spans="1:16" ht="12.75">
      <c r="A258" s="24" t="s">
        <v>48</v>
      </c>
      <c r="B258" s="29" t="s">
        <v>437</v>
      </c>
      <c r="C258" s="29" t="s">
        <v>498</v>
      </c>
      <c r="D258" s="24" t="s">
        <v>56</v>
      </c>
      <c r="E258" s="30" t="s">
        <v>499</v>
      </c>
      <c r="F258" s="31" t="s">
        <v>130</v>
      </c>
      <c r="G258" s="32">
        <v>725</v>
      </c>
      <c r="H258" s="33">
        <v>0</v>
      </c>
      <c r="I258" s="34">
        <f>ROUND(ROUND(H258,2)*ROUND(G258,3),2)</f>
      </c>
      <c r="O258">
        <f>(I258*21)/100</f>
      </c>
      <c r="P258" t="s">
        <v>26</v>
      </c>
    </row>
    <row r="259" spans="1:5" ht="25.5">
      <c r="A259" s="35" t="s">
        <v>53</v>
      </c>
      <c r="E259" s="36" t="s">
        <v>500</v>
      </c>
    </row>
    <row r="260" spans="1:5" ht="25.5">
      <c r="A260" s="37" t="s">
        <v>55</v>
      </c>
      <c r="E260" s="38" t="s">
        <v>1188</v>
      </c>
    </row>
    <row r="261" spans="1:5" ht="76.5">
      <c r="A261" t="s">
        <v>57</v>
      </c>
      <c r="E261" s="36" t="s">
        <v>496</v>
      </c>
    </row>
    <row r="262" spans="1:16" ht="12.75">
      <c r="A262" s="24" t="s">
        <v>48</v>
      </c>
      <c r="B262" s="29" t="s">
        <v>443</v>
      </c>
      <c r="C262" s="29" t="s">
        <v>509</v>
      </c>
      <c r="D262" s="24" t="s">
        <v>56</v>
      </c>
      <c r="E262" s="30" t="s">
        <v>510</v>
      </c>
      <c r="F262" s="31" t="s">
        <v>130</v>
      </c>
      <c r="G262" s="32">
        <v>80</v>
      </c>
      <c r="H262" s="33">
        <v>0</v>
      </c>
      <c r="I262" s="34">
        <f>ROUND(ROUND(H262,2)*ROUND(G262,3),2)</f>
      </c>
      <c r="O262">
        <f>(I262*21)/100</f>
      </c>
      <c r="P262" t="s">
        <v>26</v>
      </c>
    </row>
    <row r="263" spans="1:5" ht="25.5">
      <c r="A263" s="35" t="s">
        <v>53</v>
      </c>
      <c r="E263" s="36" t="s">
        <v>146</v>
      </c>
    </row>
    <row r="264" spans="1:5" ht="25.5">
      <c r="A264" s="37" t="s">
        <v>55</v>
      </c>
      <c r="E264" s="38" t="s">
        <v>1189</v>
      </c>
    </row>
    <row r="265" spans="1:5" ht="63.75">
      <c r="A265" t="s">
        <v>57</v>
      </c>
      <c r="E265" s="36" t="s">
        <v>148</v>
      </c>
    </row>
    <row r="266" spans="1:16" ht="12.75">
      <c r="A266" s="24" t="s">
        <v>48</v>
      </c>
      <c r="B266" s="29" t="s">
        <v>449</v>
      </c>
      <c r="C266" s="29" t="s">
        <v>518</v>
      </c>
      <c r="D266" s="24" t="s">
        <v>56</v>
      </c>
      <c r="E266" s="30" t="s">
        <v>519</v>
      </c>
      <c r="F266" s="31" t="s">
        <v>130</v>
      </c>
      <c r="G266" s="32">
        <v>24</v>
      </c>
      <c r="H266" s="33">
        <v>0</v>
      </c>
      <c r="I266" s="34">
        <f>ROUND(ROUND(H266,2)*ROUND(G266,3),2)</f>
      </c>
      <c r="O266">
        <f>(I266*21)/100</f>
      </c>
      <c r="P266" t="s">
        <v>26</v>
      </c>
    </row>
    <row r="267" spans="1:5" ht="12.75">
      <c r="A267" s="35" t="s">
        <v>53</v>
      </c>
      <c r="E267" s="36" t="s">
        <v>520</v>
      </c>
    </row>
    <row r="268" spans="1:5" ht="25.5">
      <c r="A268" s="37" t="s">
        <v>55</v>
      </c>
      <c r="E268" s="38" t="s">
        <v>1190</v>
      </c>
    </row>
    <row r="269" spans="1:5" ht="102">
      <c r="A269" t="s">
        <v>57</v>
      </c>
      <c r="E269" s="36" t="s">
        <v>522</v>
      </c>
    </row>
    <row r="270" spans="1:16" ht="12.75">
      <c r="A270" s="24" t="s">
        <v>48</v>
      </c>
      <c r="B270" s="29" t="s">
        <v>455</v>
      </c>
      <c r="C270" s="29" t="s">
        <v>533</v>
      </c>
      <c r="D270" s="24" t="s">
        <v>56</v>
      </c>
      <c r="E270" s="30" t="s">
        <v>534</v>
      </c>
      <c r="F270" s="31" t="s">
        <v>130</v>
      </c>
      <c r="G270" s="32">
        <v>10</v>
      </c>
      <c r="H270" s="33">
        <v>0</v>
      </c>
      <c r="I270" s="34">
        <f>ROUND(ROUND(H270,2)*ROUND(G270,3),2)</f>
      </c>
      <c r="O270">
        <f>(I270*21)/100</f>
      </c>
      <c r="P270" t="s">
        <v>26</v>
      </c>
    </row>
    <row r="271" spans="1:5" ht="25.5">
      <c r="A271" s="35" t="s">
        <v>53</v>
      </c>
      <c r="E271" s="36" t="s">
        <v>116</v>
      </c>
    </row>
    <row r="272" spans="1:5" ht="12.75">
      <c r="A272" s="37" t="s">
        <v>55</v>
      </c>
      <c r="E272" s="38" t="s">
        <v>1191</v>
      </c>
    </row>
    <row r="273" spans="1:5" ht="89.25">
      <c r="A273" t="s">
        <v>57</v>
      </c>
      <c r="E273" s="36" t="s">
        <v>536</v>
      </c>
    </row>
    <row r="274" spans="1:16" ht="12.75">
      <c r="A274" s="24" t="s">
        <v>48</v>
      </c>
      <c r="B274" s="29" t="s">
        <v>461</v>
      </c>
      <c r="C274" s="29" t="s">
        <v>542</v>
      </c>
      <c r="D274" s="24" t="s">
        <v>56</v>
      </c>
      <c r="E274" s="30" t="s">
        <v>543</v>
      </c>
      <c r="F274" s="31" t="s">
        <v>429</v>
      </c>
      <c r="G274" s="32">
        <v>19</v>
      </c>
      <c r="H274" s="33">
        <v>0</v>
      </c>
      <c r="I274" s="34">
        <f>ROUND(ROUND(H274,2)*ROUND(G274,3),2)</f>
      </c>
      <c r="O274">
        <f>(I274*21)/100</f>
      </c>
      <c r="P274" t="s">
        <v>26</v>
      </c>
    </row>
    <row r="275" spans="1:5" ht="25.5">
      <c r="A275" s="35" t="s">
        <v>53</v>
      </c>
      <c r="E275" s="36" t="s">
        <v>116</v>
      </c>
    </row>
    <row r="276" spans="1:5" ht="12.75">
      <c r="A276" s="37" t="s">
        <v>55</v>
      </c>
      <c r="E276" s="38" t="s">
        <v>56</v>
      </c>
    </row>
    <row r="277" spans="1:5" ht="102">
      <c r="A277" t="s">
        <v>57</v>
      </c>
      <c r="E277" s="36" t="s">
        <v>544</v>
      </c>
    </row>
    <row r="278" spans="1:16" ht="12.75">
      <c r="A278" s="24" t="s">
        <v>48</v>
      </c>
      <c r="B278" s="29" t="s">
        <v>466</v>
      </c>
      <c r="C278" s="29" t="s">
        <v>546</v>
      </c>
      <c r="D278" s="24" t="s">
        <v>56</v>
      </c>
      <c r="E278" s="30" t="s">
        <v>547</v>
      </c>
      <c r="F278" s="31" t="s">
        <v>429</v>
      </c>
      <c r="G278" s="32">
        <v>26</v>
      </c>
      <c r="H278" s="33">
        <v>0</v>
      </c>
      <c r="I278" s="34">
        <f>ROUND(ROUND(H278,2)*ROUND(G278,3),2)</f>
      </c>
      <c r="O278">
        <f>(I278*21)/100</f>
      </c>
      <c r="P278" t="s">
        <v>26</v>
      </c>
    </row>
    <row r="279" spans="1:5" ht="12.75">
      <c r="A279" s="35" t="s">
        <v>53</v>
      </c>
      <c r="E279" s="36" t="s">
        <v>477</v>
      </c>
    </row>
    <row r="280" spans="1:5" ht="12.75">
      <c r="A280" s="37" t="s">
        <v>55</v>
      </c>
      <c r="E280" s="38" t="s">
        <v>1192</v>
      </c>
    </row>
    <row r="281" spans="1:5" ht="89.25">
      <c r="A281" t="s">
        <v>57</v>
      </c>
      <c r="E281" s="36" t="s">
        <v>549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550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550</v>
      </c>
      <c r="D5" s="6"/>
      <c r="E5" s="18" t="s">
        <v>551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143</v>
      </c>
      <c r="F9" s="25"/>
      <c r="G9" s="25"/>
      <c r="H9" s="25"/>
      <c r="I9" s="28">
        <f>0+Q9</f>
      </c>
      <c r="O9">
        <f>0+R9</f>
      </c>
      <c r="Q9">
        <f>0+I10+I14+I18+I22+I26+I30</f>
      </c>
      <c r="R9">
        <f>0+O10+O14+O18+O22+O26+O30</f>
      </c>
    </row>
    <row r="10" spans="1:16" ht="25.5">
      <c r="A10" s="24" t="s">
        <v>48</v>
      </c>
      <c r="B10" s="29" t="s">
        <v>32</v>
      </c>
      <c r="C10" s="29" t="s">
        <v>552</v>
      </c>
      <c r="D10" s="24" t="s">
        <v>56</v>
      </c>
      <c r="E10" s="30" t="s">
        <v>553</v>
      </c>
      <c r="F10" s="31" t="s">
        <v>429</v>
      </c>
      <c r="G10" s="32">
        <v>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</v>
      </c>
    </row>
    <row r="12" spans="1:5" ht="114.75">
      <c r="A12" s="37" t="s">
        <v>55</v>
      </c>
      <c r="E12" s="38" t="s">
        <v>1193</v>
      </c>
    </row>
    <row r="13" spans="1:5" ht="51">
      <c r="A13" t="s">
        <v>57</v>
      </c>
      <c r="E13" s="36" t="s">
        <v>555</v>
      </c>
    </row>
    <row r="14" spans="1:16" ht="12.75">
      <c r="A14" s="24" t="s">
        <v>48</v>
      </c>
      <c r="B14" s="29" t="s">
        <v>26</v>
      </c>
      <c r="C14" s="29" t="s">
        <v>556</v>
      </c>
      <c r="D14" s="24" t="s">
        <v>56</v>
      </c>
      <c r="E14" s="30" t="s">
        <v>557</v>
      </c>
      <c r="F14" s="31" t="s">
        <v>429</v>
      </c>
      <c r="G14" s="32">
        <v>28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558</v>
      </c>
    </row>
    <row r="16" spans="1:5" ht="255">
      <c r="A16" s="37" t="s">
        <v>55</v>
      </c>
      <c r="E16" s="38" t="s">
        <v>1194</v>
      </c>
    </row>
    <row r="17" spans="1:5" ht="51">
      <c r="A17" t="s">
        <v>57</v>
      </c>
      <c r="E17" s="36" t="s">
        <v>560</v>
      </c>
    </row>
    <row r="18" spans="1:16" ht="12.75">
      <c r="A18" s="24" t="s">
        <v>48</v>
      </c>
      <c r="B18" s="29" t="s">
        <v>25</v>
      </c>
      <c r="C18" s="29" t="s">
        <v>561</v>
      </c>
      <c r="D18" s="24" t="s">
        <v>56</v>
      </c>
      <c r="E18" s="30" t="s">
        <v>562</v>
      </c>
      <c r="F18" s="31" t="s">
        <v>429</v>
      </c>
      <c r="G18" s="32">
        <v>7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7.5">
      <c r="A20" s="37" t="s">
        <v>55</v>
      </c>
      <c r="E20" s="38" t="s">
        <v>1195</v>
      </c>
    </row>
    <row r="21" spans="1:5" ht="76.5">
      <c r="A21" t="s">
        <v>57</v>
      </c>
      <c r="E21" s="36" t="s">
        <v>564</v>
      </c>
    </row>
    <row r="22" spans="1:16" ht="12.75">
      <c r="A22" s="24" t="s">
        <v>48</v>
      </c>
      <c r="B22" s="29" t="s">
        <v>36</v>
      </c>
      <c r="C22" s="29" t="s">
        <v>565</v>
      </c>
      <c r="D22" s="24" t="s">
        <v>56</v>
      </c>
      <c r="E22" s="30" t="s">
        <v>566</v>
      </c>
      <c r="F22" s="31" t="s">
        <v>429</v>
      </c>
      <c r="G22" s="32">
        <v>13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558</v>
      </c>
    </row>
    <row r="24" spans="1:5" ht="267.75">
      <c r="A24" s="37" t="s">
        <v>55</v>
      </c>
      <c r="E24" s="38" t="s">
        <v>1196</v>
      </c>
    </row>
    <row r="25" spans="1:5" ht="51">
      <c r="A25" t="s">
        <v>57</v>
      </c>
      <c r="E25" s="36" t="s">
        <v>560</v>
      </c>
    </row>
    <row r="26" spans="1:16" ht="25.5">
      <c r="A26" s="24" t="s">
        <v>48</v>
      </c>
      <c r="B26" s="29" t="s">
        <v>38</v>
      </c>
      <c r="C26" s="29" t="s">
        <v>568</v>
      </c>
      <c r="D26" s="24" t="s">
        <v>56</v>
      </c>
      <c r="E26" s="30" t="s">
        <v>569</v>
      </c>
      <c r="F26" s="31" t="s">
        <v>210</v>
      </c>
      <c r="G26" s="32">
        <v>65.893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570</v>
      </c>
    </row>
    <row r="28" spans="1:5" ht="114.75">
      <c r="A28" s="37" t="s">
        <v>55</v>
      </c>
      <c r="E28" s="38" t="s">
        <v>1197</v>
      </c>
    </row>
    <row r="29" spans="1:5" ht="89.25">
      <c r="A29" t="s">
        <v>57</v>
      </c>
      <c r="E29" s="36" t="s">
        <v>572</v>
      </c>
    </row>
    <row r="30" spans="1:16" ht="12.75">
      <c r="A30" s="24" t="s">
        <v>48</v>
      </c>
      <c r="B30" s="29" t="s">
        <v>40</v>
      </c>
      <c r="C30" s="29" t="s">
        <v>573</v>
      </c>
      <c r="D30" s="24" t="s">
        <v>56</v>
      </c>
      <c r="E30" s="30" t="s">
        <v>574</v>
      </c>
      <c r="F30" s="31" t="s">
        <v>429</v>
      </c>
      <c r="G30" s="32">
        <v>2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1198</v>
      </c>
    </row>
    <row r="33" spans="1:5" ht="63.75">
      <c r="A33" t="s">
        <v>57</v>
      </c>
      <c r="E33" s="36" t="s">
        <v>576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0+O9+O22+O55+O64+O69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1199</v>
      </c>
      <c r="I3" s="39">
        <f>0+I9+I22+I55+I64+I69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1199</v>
      </c>
      <c r="D5" s="6"/>
      <c r="E5" s="18" t="s">
        <v>1200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56</v>
      </c>
      <c r="E10" s="30" t="s">
        <v>98</v>
      </c>
      <c r="F10" s="31" t="s">
        <v>99</v>
      </c>
      <c r="G10" s="32">
        <v>33.63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648</v>
      </c>
    </row>
    <row r="12" spans="1:5" ht="12.75">
      <c r="A12" s="37" t="s">
        <v>55</v>
      </c>
      <c r="E12" s="38" t="s">
        <v>670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66</v>
      </c>
      <c r="D14" s="24" t="s">
        <v>56</v>
      </c>
      <c r="E14" s="30" t="s">
        <v>67</v>
      </c>
      <c r="F14" s="31" t="s">
        <v>63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585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586</v>
      </c>
      <c r="D18" s="24" t="s">
        <v>56</v>
      </c>
      <c r="E18" s="30" t="s">
        <v>587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107</v>
      </c>
      <c r="F22" s="6"/>
      <c r="G22" s="6"/>
      <c r="H22" s="6"/>
      <c r="I22" s="42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588</v>
      </c>
      <c r="D23" s="24" t="s">
        <v>56</v>
      </c>
      <c r="E23" s="30" t="s">
        <v>589</v>
      </c>
      <c r="F23" s="31" t="s">
        <v>52</v>
      </c>
      <c r="G23" s="32">
        <v>20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12.75">
      <c r="A24" s="35" t="s">
        <v>53</v>
      </c>
      <c r="E24" s="36" t="s">
        <v>56</v>
      </c>
    </row>
    <row r="25" spans="1:5" ht="12.75">
      <c r="A25" s="37" t="s">
        <v>55</v>
      </c>
      <c r="E25" s="38" t="s">
        <v>56</v>
      </c>
    </row>
    <row r="26" spans="1:5" ht="102">
      <c r="A26" t="s">
        <v>57</v>
      </c>
      <c r="E26" s="36" t="s">
        <v>590</v>
      </c>
    </row>
    <row r="27" spans="1:16" ht="12.75">
      <c r="A27" s="24" t="s">
        <v>48</v>
      </c>
      <c r="B27" s="29" t="s">
        <v>38</v>
      </c>
      <c r="C27" s="29" t="s">
        <v>591</v>
      </c>
      <c r="D27" s="24" t="s">
        <v>56</v>
      </c>
      <c r="E27" s="30" t="s">
        <v>592</v>
      </c>
      <c r="F27" s="31" t="s">
        <v>130</v>
      </c>
      <c r="G27" s="32">
        <v>10.48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56</v>
      </c>
    </row>
    <row r="30" spans="1:5" ht="89.25">
      <c r="A30" t="s">
        <v>57</v>
      </c>
      <c r="E30" s="36" t="s">
        <v>593</v>
      </c>
    </row>
    <row r="31" spans="1:16" ht="12.75">
      <c r="A31" s="24" t="s">
        <v>48</v>
      </c>
      <c r="B31" s="29" t="s">
        <v>40</v>
      </c>
      <c r="C31" s="29" t="s">
        <v>192</v>
      </c>
      <c r="D31" s="24" t="s">
        <v>56</v>
      </c>
      <c r="E31" s="30" t="s">
        <v>193</v>
      </c>
      <c r="F31" s="31" t="s">
        <v>110</v>
      </c>
      <c r="G31" s="32">
        <v>24.53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594</v>
      </c>
    </row>
    <row r="33" spans="1:5" ht="127.5">
      <c r="A33" s="37" t="s">
        <v>55</v>
      </c>
      <c r="E33" s="38" t="s">
        <v>1201</v>
      </c>
    </row>
    <row r="34" spans="1:5" ht="344.25">
      <c r="A34" t="s">
        <v>57</v>
      </c>
      <c r="E34" s="36" t="s">
        <v>191</v>
      </c>
    </row>
    <row r="35" spans="1:16" ht="12.75">
      <c r="A35" s="24" t="s">
        <v>48</v>
      </c>
      <c r="B35" s="29" t="s">
        <v>75</v>
      </c>
      <c r="C35" s="29" t="s">
        <v>596</v>
      </c>
      <c r="D35" s="24" t="s">
        <v>56</v>
      </c>
      <c r="E35" s="30" t="s">
        <v>597</v>
      </c>
      <c r="F35" s="31" t="s">
        <v>110</v>
      </c>
      <c r="G35" s="32">
        <v>10.597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598</v>
      </c>
    </row>
    <row r="37" spans="1:5" ht="63.75">
      <c r="A37" s="37" t="s">
        <v>55</v>
      </c>
      <c r="E37" s="38" t="s">
        <v>1202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195</v>
      </c>
      <c r="D39" s="24" t="s">
        <v>56</v>
      </c>
      <c r="E39" s="30" t="s">
        <v>196</v>
      </c>
      <c r="F39" s="31" t="s">
        <v>110</v>
      </c>
      <c r="G39" s="32">
        <v>35.127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594</v>
      </c>
    </row>
    <row r="41" spans="1:5" ht="12.75">
      <c r="A41" s="37" t="s">
        <v>55</v>
      </c>
      <c r="E41" s="38" t="s">
        <v>1203</v>
      </c>
    </row>
    <row r="42" spans="1:5" ht="216.75">
      <c r="A42" t="s">
        <v>57</v>
      </c>
      <c r="E42" s="36" t="s">
        <v>199</v>
      </c>
    </row>
    <row r="43" spans="1:16" ht="12.75">
      <c r="A43" s="24" t="s">
        <v>48</v>
      </c>
      <c r="B43" s="29" t="s">
        <v>43</v>
      </c>
      <c r="C43" s="29" t="s">
        <v>202</v>
      </c>
      <c r="D43" s="24" t="s">
        <v>56</v>
      </c>
      <c r="E43" s="30" t="s">
        <v>203</v>
      </c>
      <c r="F43" s="31" t="s">
        <v>110</v>
      </c>
      <c r="G43" s="32">
        <v>24.53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601</v>
      </c>
    </row>
    <row r="45" spans="1:5" ht="12.75">
      <c r="A45" s="37" t="s">
        <v>55</v>
      </c>
      <c r="E45" s="38" t="s">
        <v>56</v>
      </c>
    </row>
    <row r="46" spans="1:5" ht="255">
      <c r="A46" t="s">
        <v>57</v>
      </c>
      <c r="E46" s="36" t="s">
        <v>206</v>
      </c>
    </row>
    <row r="47" spans="1:16" ht="12.75">
      <c r="A47" s="24" t="s">
        <v>48</v>
      </c>
      <c r="B47" s="29" t="s">
        <v>45</v>
      </c>
      <c r="C47" s="29" t="s">
        <v>602</v>
      </c>
      <c r="D47" s="24" t="s">
        <v>50</v>
      </c>
      <c r="E47" s="30" t="s">
        <v>603</v>
      </c>
      <c r="F47" s="31" t="s">
        <v>110</v>
      </c>
      <c r="G47" s="32">
        <v>2.117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604</v>
      </c>
    </row>
    <row r="49" spans="1:5" ht="12.75">
      <c r="A49" s="37" t="s">
        <v>55</v>
      </c>
      <c r="E49" s="38" t="s">
        <v>1204</v>
      </c>
    </row>
    <row r="50" spans="1:5" ht="331.5">
      <c r="A50" t="s">
        <v>57</v>
      </c>
      <c r="E50" s="36" t="s">
        <v>606</v>
      </c>
    </row>
    <row r="51" spans="1:16" ht="12.75">
      <c r="A51" s="24" t="s">
        <v>48</v>
      </c>
      <c r="B51" s="29" t="s">
        <v>88</v>
      </c>
      <c r="C51" s="29" t="s">
        <v>602</v>
      </c>
      <c r="D51" s="24" t="s">
        <v>59</v>
      </c>
      <c r="E51" s="30" t="s">
        <v>603</v>
      </c>
      <c r="F51" s="31" t="s">
        <v>110</v>
      </c>
      <c r="G51" s="32">
        <v>2.726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607</v>
      </c>
    </row>
    <row r="53" spans="1:5" ht="12.75">
      <c r="A53" s="37" t="s">
        <v>55</v>
      </c>
      <c r="E53" s="38" t="s">
        <v>1205</v>
      </c>
    </row>
    <row r="54" spans="1:5" ht="331.5">
      <c r="A54" t="s">
        <v>57</v>
      </c>
      <c r="E54" s="36" t="s">
        <v>606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272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91</v>
      </c>
      <c r="C56" s="29" t="s">
        <v>280</v>
      </c>
      <c r="D56" s="24" t="s">
        <v>56</v>
      </c>
      <c r="E56" s="30" t="s">
        <v>281</v>
      </c>
      <c r="F56" s="31" t="s">
        <v>110</v>
      </c>
      <c r="G56" s="32">
        <v>1.387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609</v>
      </c>
    </row>
    <row r="58" spans="1:5" ht="12.75">
      <c r="A58" s="37" t="s">
        <v>55</v>
      </c>
      <c r="E58" s="38" t="s">
        <v>1206</v>
      </c>
    </row>
    <row r="59" spans="1:5" ht="395.25">
      <c r="A59" t="s">
        <v>57</v>
      </c>
      <c r="E59" s="36" t="s">
        <v>248</v>
      </c>
    </row>
    <row r="60" spans="1:16" ht="12.75">
      <c r="A60" s="24" t="s">
        <v>48</v>
      </c>
      <c r="B60" s="29" t="s">
        <v>149</v>
      </c>
      <c r="C60" s="29" t="s">
        <v>300</v>
      </c>
      <c r="D60" s="24" t="s">
        <v>56</v>
      </c>
      <c r="E60" s="30" t="s">
        <v>301</v>
      </c>
      <c r="F60" s="31" t="s">
        <v>110</v>
      </c>
      <c r="G60" s="32">
        <v>0.662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604</v>
      </c>
    </row>
    <row r="62" spans="1:5" ht="12.75">
      <c r="A62" s="37" t="s">
        <v>55</v>
      </c>
      <c r="E62" s="38" t="s">
        <v>1207</v>
      </c>
    </row>
    <row r="63" spans="1:5" ht="76.5">
      <c r="A63" t="s">
        <v>57</v>
      </c>
      <c r="E63" s="36" t="s">
        <v>242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415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153</v>
      </c>
      <c r="C65" s="29" t="s">
        <v>612</v>
      </c>
      <c r="D65" s="24" t="s">
        <v>56</v>
      </c>
      <c r="E65" s="30" t="s">
        <v>613</v>
      </c>
      <c r="F65" s="31" t="s">
        <v>429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614</v>
      </c>
    </row>
    <row r="67" spans="1:5" ht="12.75">
      <c r="A67" s="37" t="s">
        <v>55</v>
      </c>
      <c r="E67" s="38" t="s">
        <v>56</v>
      </c>
    </row>
    <row r="68" spans="1:5" ht="242.25">
      <c r="A68" t="s">
        <v>57</v>
      </c>
      <c r="E68" s="36" t="s">
        <v>615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442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</f>
      </c>
      <c r="R69">
        <f>0+O70+O74+O78+O82+O86+O90+O94+O98+O102+O106+O110+O114+O118+O122+O126</f>
      </c>
    </row>
    <row r="70" spans="1:16" ht="12.75">
      <c r="A70" s="24" t="s">
        <v>48</v>
      </c>
      <c r="B70" s="29" t="s">
        <v>207</v>
      </c>
      <c r="C70" s="29" t="s">
        <v>616</v>
      </c>
      <c r="D70" s="24" t="s">
        <v>56</v>
      </c>
      <c r="E70" s="30" t="s">
        <v>617</v>
      </c>
      <c r="F70" s="31" t="s">
        <v>130</v>
      </c>
      <c r="G70" s="32">
        <v>10.48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609</v>
      </c>
    </row>
    <row r="72" spans="1:5" ht="12.75">
      <c r="A72" s="37" t="s">
        <v>55</v>
      </c>
      <c r="E72" s="38" t="s">
        <v>56</v>
      </c>
    </row>
    <row r="73" spans="1:5" ht="255">
      <c r="A73" t="s">
        <v>57</v>
      </c>
      <c r="E73" s="36" t="s">
        <v>618</v>
      </c>
    </row>
    <row r="74" spans="1:16" ht="12.75">
      <c r="A74" s="24" t="s">
        <v>48</v>
      </c>
      <c r="B74" s="29" t="s">
        <v>213</v>
      </c>
      <c r="C74" s="29" t="s">
        <v>619</v>
      </c>
      <c r="D74" s="24" t="s">
        <v>56</v>
      </c>
      <c r="E74" s="30" t="s">
        <v>620</v>
      </c>
      <c r="F74" s="31" t="s">
        <v>130</v>
      </c>
      <c r="G74" s="32">
        <v>8.85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621</v>
      </c>
    </row>
    <row r="76" spans="1:5" ht="12.75">
      <c r="A76" s="37" t="s">
        <v>55</v>
      </c>
      <c r="E76" s="38" t="s">
        <v>56</v>
      </c>
    </row>
    <row r="77" spans="1:5" ht="255">
      <c r="A77" t="s">
        <v>57</v>
      </c>
      <c r="E77" s="36" t="s">
        <v>448</v>
      </c>
    </row>
    <row r="78" spans="1:16" ht="12.75">
      <c r="A78" s="24" t="s">
        <v>48</v>
      </c>
      <c r="B78" s="29" t="s">
        <v>219</v>
      </c>
      <c r="C78" s="29" t="s">
        <v>622</v>
      </c>
      <c r="D78" s="24" t="s">
        <v>56</v>
      </c>
      <c r="E78" s="30" t="s">
        <v>623</v>
      </c>
      <c r="F78" s="31" t="s">
        <v>429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624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625</v>
      </c>
    </row>
    <row r="82" spans="1:16" ht="12.75">
      <c r="A82" s="24" t="s">
        <v>48</v>
      </c>
      <c r="B82" s="29" t="s">
        <v>225</v>
      </c>
      <c r="C82" s="29" t="s">
        <v>626</v>
      </c>
      <c r="D82" s="24" t="s">
        <v>56</v>
      </c>
      <c r="E82" s="30" t="s">
        <v>627</v>
      </c>
      <c r="F82" s="31" t="s">
        <v>429</v>
      </c>
      <c r="G82" s="32">
        <v>2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628</v>
      </c>
    </row>
    <row r="84" spans="1:5" ht="12.75">
      <c r="A84" s="37" t="s">
        <v>55</v>
      </c>
      <c r="E84" s="38" t="s">
        <v>629</v>
      </c>
    </row>
    <row r="85" spans="1:5" ht="76.5">
      <c r="A85" t="s">
        <v>57</v>
      </c>
      <c r="E85" s="36" t="s">
        <v>625</v>
      </c>
    </row>
    <row r="86" spans="1:16" ht="12.75">
      <c r="A86" s="24" t="s">
        <v>48</v>
      </c>
      <c r="B86" s="29" t="s">
        <v>231</v>
      </c>
      <c r="C86" s="29" t="s">
        <v>630</v>
      </c>
      <c r="D86" s="24" t="s">
        <v>56</v>
      </c>
      <c r="E86" s="30" t="s">
        <v>631</v>
      </c>
      <c r="F86" s="31" t="s">
        <v>429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632</v>
      </c>
    </row>
    <row r="88" spans="1:5" ht="12.75">
      <c r="A88" s="37" t="s">
        <v>55</v>
      </c>
      <c r="E88" s="38" t="s">
        <v>56</v>
      </c>
    </row>
    <row r="89" spans="1:5" ht="76.5">
      <c r="A89" t="s">
        <v>57</v>
      </c>
      <c r="E89" s="36" t="s">
        <v>625</v>
      </c>
    </row>
    <row r="90" spans="1:16" ht="12.75">
      <c r="A90" s="24" t="s">
        <v>48</v>
      </c>
      <c r="B90" s="29" t="s">
        <v>237</v>
      </c>
      <c r="C90" s="29" t="s">
        <v>633</v>
      </c>
      <c r="D90" s="24" t="s">
        <v>56</v>
      </c>
      <c r="E90" s="30" t="s">
        <v>634</v>
      </c>
      <c r="F90" s="31" t="s">
        <v>429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635</v>
      </c>
    </row>
    <row r="92" spans="1:5" ht="12.75">
      <c r="A92" s="37" t="s">
        <v>55</v>
      </c>
      <c r="E92" s="38" t="s">
        <v>56</v>
      </c>
    </row>
    <row r="93" spans="1:5" ht="76.5">
      <c r="A93" t="s">
        <v>57</v>
      </c>
      <c r="E93" s="36" t="s">
        <v>625</v>
      </c>
    </row>
    <row r="94" spans="1:16" ht="12.75">
      <c r="A94" s="24" t="s">
        <v>48</v>
      </c>
      <c r="B94" s="29" t="s">
        <v>243</v>
      </c>
      <c r="C94" s="29" t="s">
        <v>636</v>
      </c>
      <c r="D94" s="24" t="s">
        <v>56</v>
      </c>
      <c r="E94" s="30" t="s">
        <v>637</v>
      </c>
      <c r="F94" s="31" t="s">
        <v>429</v>
      </c>
      <c r="G94" s="32">
        <v>1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638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625</v>
      </c>
    </row>
    <row r="98" spans="1:16" ht="12.75">
      <c r="A98" s="24" t="s">
        <v>48</v>
      </c>
      <c r="B98" s="29" t="s">
        <v>249</v>
      </c>
      <c r="C98" s="29" t="s">
        <v>639</v>
      </c>
      <c r="D98" s="24" t="s">
        <v>56</v>
      </c>
      <c r="E98" s="30" t="s">
        <v>640</v>
      </c>
      <c r="F98" s="31" t="s">
        <v>429</v>
      </c>
      <c r="G98" s="32">
        <v>1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641</v>
      </c>
    </row>
    <row r="100" spans="1:5" ht="12.75">
      <c r="A100" s="37" t="s">
        <v>55</v>
      </c>
      <c r="E100" s="38" t="s">
        <v>56</v>
      </c>
    </row>
    <row r="101" spans="1:5" ht="76.5">
      <c r="A101" t="s">
        <v>57</v>
      </c>
      <c r="E101" s="36" t="s">
        <v>625</v>
      </c>
    </row>
    <row r="102" spans="1:16" ht="12.75">
      <c r="A102" s="24" t="s">
        <v>48</v>
      </c>
      <c r="B102" s="29" t="s">
        <v>255</v>
      </c>
      <c r="C102" s="29" t="s">
        <v>642</v>
      </c>
      <c r="D102" s="24" t="s">
        <v>56</v>
      </c>
      <c r="E102" s="30" t="s">
        <v>643</v>
      </c>
      <c r="F102" s="31" t="s">
        <v>429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51">
      <c r="A103" s="35" t="s">
        <v>53</v>
      </c>
      <c r="E103" s="36" t="s">
        <v>644</v>
      </c>
    </row>
    <row r="104" spans="1:5" ht="12.75">
      <c r="A104" s="37" t="s">
        <v>55</v>
      </c>
      <c r="E104" s="38" t="s">
        <v>56</v>
      </c>
    </row>
    <row r="105" spans="1:5" ht="293.25">
      <c r="A105" t="s">
        <v>57</v>
      </c>
      <c r="E105" s="36" t="s">
        <v>645</v>
      </c>
    </row>
    <row r="106" spans="1:16" ht="12.75">
      <c r="A106" s="24" t="s">
        <v>48</v>
      </c>
      <c r="B106" s="29" t="s">
        <v>261</v>
      </c>
      <c r="C106" s="29" t="s">
        <v>646</v>
      </c>
      <c r="D106" s="24" t="s">
        <v>56</v>
      </c>
      <c r="E106" s="30" t="s">
        <v>647</v>
      </c>
      <c r="F106" s="31" t="s">
        <v>130</v>
      </c>
      <c r="G106" s="32">
        <v>17.83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648</v>
      </c>
    </row>
    <row r="108" spans="1:5" ht="25.5">
      <c r="A108" s="37" t="s">
        <v>55</v>
      </c>
      <c r="E108" s="38" t="s">
        <v>1208</v>
      </c>
    </row>
    <row r="109" spans="1:5" ht="76.5">
      <c r="A109" t="s">
        <v>57</v>
      </c>
      <c r="E109" s="36" t="s">
        <v>650</v>
      </c>
    </row>
    <row r="110" spans="1:16" ht="12.75">
      <c r="A110" s="24" t="s">
        <v>48</v>
      </c>
      <c r="B110" s="29" t="s">
        <v>267</v>
      </c>
      <c r="C110" s="29" t="s">
        <v>651</v>
      </c>
      <c r="D110" s="24" t="s">
        <v>56</v>
      </c>
      <c r="E110" s="30" t="s">
        <v>652</v>
      </c>
      <c r="F110" s="31" t="s">
        <v>130</v>
      </c>
      <c r="G110" s="32">
        <v>8.85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653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654</v>
      </c>
    </row>
    <row r="114" spans="1:16" ht="12.75">
      <c r="A114" s="24" t="s">
        <v>48</v>
      </c>
      <c r="B114" s="29" t="s">
        <v>273</v>
      </c>
      <c r="C114" s="29" t="s">
        <v>655</v>
      </c>
      <c r="D114" s="24" t="s">
        <v>56</v>
      </c>
      <c r="E114" s="30" t="s">
        <v>656</v>
      </c>
      <c r="F114" s="31" t="s">
        <v>130</v>
      </c>
      <c r="G114" s="32">
        <v>10.48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609</v>
      </c>
    </row>
    <row r="116" spans="1:5" ht="12.75">
      <c r="A116" s="37" t="s">
        <v>55</v>
      </c>
      <c r="E116" s="38" t="s">
        <v>56</v>
      </c>
    </row>
    <row r="117" spans="1:5" ht="102">
      <c r="A117" t="s">
        <v>57</v>
      </c>
      <c r="E117" s="36" t="s">
        <v>654</v>
      </c>
    </row>
    <row r="118" spans="1:16" ht="12.75">
      <c r="A118" s="24" t="s">
        <v>48</v>
      </c>
      <c r="B118" s="29" t="s">
        <v>279</v>
      </c>
      <c r="C118" s="29" t="s">
        <v>657</v>
      </c>
      <c r="D118" s="24" t="s">
        <v>56</v>
      </c>
      <c r="E118" s="30" t="s">
        <v>658</v>
      </c>
      <c r="F118" s="31" t="s">
        <v>130</v>
      </c>
      <c r="G118" s="32">
        <v>8.85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653</v>
      </c>
    </row>
    <row r="120" spans="1:5" ht="12.75">
      <c r="A120" s="37" t="s">
        <v>55</v>
      </c>
      <c r="E120" s="38" t="s">
        <v>56</v>
      </c>
    </row>
    <row r="121" spans="1:5" ht="76.5">
      <c r="A121" t="s">
        <v>57</v>
      </c>
      <c r="E121" s="36" t="s">
        <v>659</v>
      </c>
    </row>
    <row r="122" spans="1:16" ht="12.75">
      <c r="A122" s="24" t="s">
        <v>48</v>
      </c>
      <c r="B122" s="29" t="s">
        <v>284</v>
      </c>
      <c r="C122" s="29" t="s">
        <v>660</v>
      </c>
      <c r="D122" s="24" t="s">
        <v>56</v>
      </c>
      <c r="E122" s="30" t="s">
        <v>661</v>
      </c>
      <c r="F122" s="31" t="s">
        <v>130</v>
      </c>
      <c r="G122" s="32">
        <v>10.48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609</v>
      </c>
    </row>
    <row r="124" spans="1:5" ht="12.75">
      <c r="A124" s="37" t="s">
        <v>55</v>
      </c>
      <c r="E124" s="38" t="s">
        <v>56</v>
      </c>
    </row>
    <row r="125" spans="1:5" ht="76.5">
      <c r="A125" t="s">
        <v>57</v>
      </c>
      <c r="E125" s="36" t="s">
        <v>662</v>
      </c>
    </row>
    <row r="126" spans="1:16" ht="12.75">
      <c r="A126" s="24" t="s">
        <v>48</v>
      </c>
      <c r="B126" s="29" t="s">
        <v>288</v>
      </c>
      <c r="C126" s="29" t="s">
        <v>663</v>
      </c>
      <c r="D126" s="24" t="s">
        <v>56</v>
      </c>
      <c r="E126" s="30" t="s">
        <v>664</v>
      </c>
      <c r="F126" s="31" t="s">
        <v>429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665</v>
      </c>
    </row>
    <row r="128" spans="1:5" ht="38.25">
      <c r="A128" s="37" t="s">
        <v>55</v>
      </c>
      <c r="E128" s="38" t="s">
        <v>679</v>
      </c>
    </row>
    <row r="129" spans="1:5" ht="63.75">
      <c r="A129" t="s">
        <v>57</v>
      </c>
      <c r="E129" s="36" t="s">
        <v>667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680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680</v>
      </c>
      <c r="D5" s="6"/>
      <c r="E5" s="18" t="s">
        <v>681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682</v>
      </c>
      <c r="D10" s="24" t="s">
        <v>56</v>
      </c>
      <c r="E10" s="30" t="s">
        <v>683</v>
      </c>
      <c r="F10" s="31" t="s">
        <v>82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25.5">
      <c r="A11" s="35" t="s">
        <v>53</v>
      </c>
      <c r="E11" s="36" t="s">
        <v>684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685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0+O9+O26+O47+O52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686</v>
      </c>
      <c r="I3" s="39">
        <f>0+I9+I26+I47+I52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686</v>
      </c>
      <c r="D5" s="6"/>
      <c r="E5" s="18" t="s">
        <v>1209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19.152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688</v>
      </c>
    </row>
    <row r="12" spans="1:5" ht="12.75">
      <c r="A12" s="37" t="s">
        <v>55</v>
      </c>
      <c r="E12" s="38" t="s">
        <v>1210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682</v>
      </c>
      <c r="D14" s="24" t="s">
        <v>56</v>
      </c>
      <c r="E14" s="30" t="s">
        <v>683</v>
      </c>
      <c r="F14" s="31" t="s">
        <v>82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685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107</v>
      </c>
      <c r="F26" s="6"/>
      <c r="G26" s="6"/>
      <c r="H26" s="6"/>
      <c r="I26" s="42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4" t="s">
        <v>48</v>
      </c>
      <c r="B27" s="29" t="s">
        <v>38</v>
      </c>
      <c r="C27" s="29" t="s">
        <v>188</v>
      </c>
      <c r="D27" s="24" t="s">
        <v>56</v>
      </c>
      <c r="E27" s="30" t="s">
        <v>189</v>
      </c>
      <c r="F27" s="31" t="s">
        <v>110</v>
      </c>
      <c r="G27" s="32">
        <v>18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1211</v>
      </c>
    </row>
    <row r="30" spans="1:5" ht="344.25">
      <c r="A30" t="s">
        <v>57</v>
      </c>
      <c r="E30" s="36" t="s">
        <v>191</v>
      </c>
    </row>
    <row r="31" spans="1:16" ht="12.75">
      <c r="A31" s="24" t="s">
        <v>48</v>
      </c>
      <c r="B31" s="29" t="s">
        <v>40</v>
      </c>
      <c r="C31" s="29" t="s">
        <v>192</v>
      </c>
      <c r="D31" s="24" t="s">
        <v>56</v>
      </c>
      <c r="E31" s="30" t="s">
        <v>193</v>
      </c>
      <c r="F31" s="31" t="s">
        <v>110</v>
      </c>
      <c r="G31" s="32">
        <v>31.92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1212</v>
      </c>
    </row>
    <row r="34" spans="1:5" ht="344.25">
      <c r="A34" t="s">
        <v>57</v>
      </c>
      <c r="E34" s="36" t="s">
        <v>191</v>
      </c>
    </row>
    <row r="35" spans="1:16" ht="12.75">
      <c r="A35" s="24" t="s">
        <v>48</v>
      </c>
      <c r="B35" s="29" t="s">
        <v>75</v>
      </c>
      <c r="C35" s="29" t="s">
        <v>596</v>
      </c>
      <c r="D35" s="24" t="s">
        <v>56</v>
      </c>
      <c r="E35" s="30" t="s">
        <v>597</v>
      </c>
      <c r="F35" s="31" t="s">
        <v>110</v>
      </c>
      <c r="G35" s="32">
        <v>10.64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1213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195</v>
      </c>
      <c r="D39" s="24" t="s">
        <v>56</v>
      </c>
      <c r="E39" s="30" t="s">
        <v>196</v>
      </c>
      <c r="F39" s="31" t="s">
        <v>110</v>
      </c>
      <c r="G39" s="32">
        <v>60.56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63.75">
      <c r="A41" s="37" t="s">
        <v>55</v>
      </c>
      <c r="E41" s="38" t="s">
        <v>1214</v>
      </c>
    </row>
    <row r="42" spans="1:5" ht="216.75">
      <c r="A42" t="s">
        <v>57</v>
      </c>
      <c r="E42" s="36" t="s">
        <v>199</v>
      </c>
    </row>
    <row r="43" spans="1:16" ht="12.75">
      <c r="A43" s="24" t="s">
        <v>48</v>
      </c>
      <c r="B43" s="29" t="s">
        <v>43</v>
      </c>
      <c r="C43" s="29" t="s">
        <v>694</v>
      </c>
      <c r="D43" s="24" t="s">
        <v>56</v>
      </c>
      <c r="E43" s="30" t="s">
        <v>695</v>
      </c>
      <c r="F43" s="31" t="s">
        <v>110</v>
      </c>
      <c r="G43" s="32">
        <v>49.92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38.25">
      <c r="A45" s="37" t="s">
        <v>55</v>
      </c>
      <c r="E45" s="38" t="s">
        <v>1215</v>
      </c>
    </row>
    <row r="46" spans="1:5" ht="255">
      <c r="A46" t="s">
        <v>57</v>
      </c>
      <c r="E46" s="36" t="s">
        <v>697</v>
      </c>
    </row>
    <row r="47" spans="1:18" ht="12.75" customHeight="1">
      <c r="A47" s="6" t="s">
        <v>46</v>
      </c>
      <c r="B47" s="6"/>
      <c r="C47" s="41" t="s">
        <v>36</v>
      </c>
      <c r="D47" s="6"/>
      <c r="E47" s="27" t="s">
        <v>272</v>
      </c>
      <c r="F47" s="6"/>
      <c r="G47" s="6"/>
      <c r="H47" s="6"/>
      <c r="I47" s="42">
        <f>0+Q47</f>
      </c>
      <c r="O47">
        <f>0+R47</f>
      </c>
      <c r="Q47">
        <f>0+I48</f>
      </c>
      <c r="R47">
        <f>0+O48</f>
      </c>
    </row>
    <row r="48" spans="1:16" ht="12.75">
      <c r="A48" s="24" t="s">
        <v>48</v>
      </c>
      <c r="B48" s="29" t="s">
        <v>45</v>
      </c>
      <c r="C48" s="29" t="s">
        <v>300</v>
      </c>
      <c r="D48" s="24" t="s">
        <v>56</v>
      </c>
      <c r="E48" s="30" t="s">
        <v>301</v>
      </c>
      <c r="F48" s="31" t="s">
        <v>110</v>
      </c>
      <c r="G48" s="32">
        <v>10.64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12.75">
      <c r="A49" s="35" t="s">
        <v>53</v>
      </c>
      <c r="E49" s="36" t="s">
        <v>56</v>
      </c>
    </row>
    <row r="50" spans="1:5" ht="25.5">
      <c r="A50" s="37" t="s">
        <v>55</v>
      </c>
      <c r="E50" s="38" t="s">
        <v>1216</v>
      </c>
    </row>
    <row r="51" spans="1:5" ht="76.5">
      <c r="A51" t="s">
        <v>57</v>
      </c>
      <c r="E51" s="36" t="s">
        <v>242</v>
      </c>
    </row>
    <row r="52" spans="1:18" ht="12.75" customHeight="1">
      <c r="A52" s="6" t="s">
        <v>46</v>
      </c>
      <c r="B52" s="6"/>
      <c r="C52" s="41" t="s">
        <v>75</v>
      </c>
      <c r="D52" s="6"/>
      <c r="E52" s="27" t="s">
        <v>415</v>
      </c>
      <c r="F52" s="6"/>
      <c r="G52" s="6"/>
      <c r="H52" s="6"/>
      <c r="I52" s="42">
        <f>0+Q52</f>
      </c>
      <c r="O52">
        <f>0+R52</f>
      </c>
      <c r="Q52">
        <f>0+I53+I57+I61+I65+I69+I73+I77+I81+I85+I89+I93+I97+I101+I105+I109+I113+I117+I121+I125</f>
      </c>
      <c r="R52">
        <f>0+O53+O57+O61+O65+O69+O73+O77+O81+O85+O89+O93+O97+O101+O105+O109+O113+O117+O121+O125</f>
      </c>
    </row>
    <row r="53" spans="1:16" ht="12.75">
      <c r="A53" s="24" t="s">
        <v>48</v>
      </c>
      <c r="B53" s="29" t="s">
        <v>88</v>
      </c>
      <c r="C53" s="29" t="s">
        <v>699</v>
      </c>
      <c r="D53" s="24" t="s">
        <v>56</v>
      </c>
      <c r="E53" s="30" t="s">
        <v>700</v>
      </c>
      <c r="F53" s="31" t="s">
        <v>429</v>
      </c>
      <c r="G53" s="32">
        <v>6</v>
      </c>
      <c r="H53" s="33">
        <v>0</v>
      </c>
      <c r="I53" s="34">
        <f>ROUND(ROUND(H53,2)*ROUND(G53,3),2)</f>
      </c>
      <c r="O53">
        <f>(I53*21)/100</f>
      </c>
      <c r="P53" t="s">
        <v>26</v>
      </c>
    </row>
    <row r="54" spans="1:5" ht="12.75">
      <c r="A54" s="35" t="s">
        <v>53</v>
      </c>
      <c r="E54" s="36" t="s">
        <v>56</v>
      </c>
    </row>
    <row r="55" spans="1:5" ht="12.75">
      <c r="A55" s="37" t="s">
        <v>55</v>
      </c>
      <c r="E55" s="38" t="s">
        <v>1217</v>
      </c>
    </row>
    <row r="56" spans="1:5" ht="76.5">
      <c r="A56" t="s">
        <v>57</v>
      </c>
      <c r="E56" s="36" t="s">
        <v>702</v>
      </c>
    </row>
    <row r="57" spans="1:16" ht="12.75">
      <c r="A57" s="24" t="s">
        <v>48</v>
      </c>
      <c r="B57" s="29" t="s">
        <v>91</v>
      </c>
      <c r="C57" s="29" t="s">
        <v>703</v>
      </c>
      <c r="D57" s="24" t="s">
        <v>56</v>
      </c>
      <c r="E57" s="30" t="s">
        <v>704</v>
      </c>
      <c r="F57" s="31" t="s">
        <v>130</v>
      </c>
      <c r="G57" s="32">
        <v>160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12.75">
      <c r="A59" s="37" t="s">
        <v>55</v>
      </c>
      <c r="E59" s="38" t="s">
        <v>56</v>
      </c>
    </row>
    <row r="60" spans="1:5" ht="89.25">
      <c r="A60" t="s">
        <v>57</v>
      </c>
      <c r="E60" s="36" t="s">
        <v>705</v>
      </c>
    </row>
    <row r="61" spans="1:16" ht="12.75">
      <c r="A61" s="24" t="s">
        <v>48</v>
      </c>
      <c r="B61" s="29" t="s">
        <v>149</v>
      </c>
      <c r="C61" s="29" t="s">
        <v>706</v>
      </c>
      <c r="D61" s="24" t="s">
        <v>56</v>
      </c>
      <c r="E61" s="30" t="s">
        <v>707</v>
      </c>
      <c r="F61" s="31" t="s">
        <v>130</v>
      </c>
      <c r="G61" s="32">
        <v>160</v>
      </c>
      <c r="H61" s="33">
        <v>0</v>
      </c>
      <c r="I61" s="34">
        <f>ROUND(ROUND(H61,2)*ROUND(G61,3),2)</f>
      </c>
      <c r="O61">
        <f>(I61*21)/100</f>
      </c>
      <c r="P61" t="s">
        <v>26</v>
      </c>
    </row>
    <row r="62" spans="1:5" ht="12.75">
      <c r="A62" s="35" t="s">
        <v>53</v>
      </c>
      <c r="E62" s="36" t="s">
        <v>56</v>
      </c>
    </row>
    <row r="63" spans="1:5" ht="12.75">
      <c r="A63" s="37" t="s">
        <v>55</v>
      </c>
      <c r="E63" s="38" t="s">
        <v>56</v>
      </c>
    </row>
    <row r="64" spans="1:5" ht="89.25">
      <c r="A64" t="s">
        <v>57</v>
      </c>
      <c r="E64" s="36" t="s">
        <v>708</v>
      </c>
    </row>
    <row r="65" spans="1:16" ht="25.5">
      <c r="A65" s="24" t="s">
        <v>48</v>
      </c>
      <c r="B65" s="29" t="s">
        <v>153</v>
      </c>
      <c r="C65" s="29" t="s">
        <v>709</v>
      </c>
      <c r="D65" s="24" t="s">
        <v>56</v>
      </c>
      <c r="E65" s="30" t="s">
        <v>710</v>
      </c>
      <c r="F65" s="31" t="s">
        <v>429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12.75">
      <c r="A67" s="37" t="s">
        <v>55</v>
      </c>
      <c r="E67" s="38" t="s">
        <v>56</v>
      </c>
    </row>
    <row r="68" spans="1:5" ht="114.75">
      <c r="A68" t="s">
        <v>57</v>
      </c>
      <c r="E68" s="36" t="s">
        <v>711</v>
      </c>
    </row>
    <row r="69" spans="1:16" ht="12.75">
      <c r="A69" s="24" t="s">
        <v>48</v>
      </c>
      <c r="B69" s="29" t="s">
        <v>207</v>
      </c>
      <c r="C69" s="29" t="s">
        <v>712</v>
      </c>
      <c r="D69" s="24" t="s">
        <v>56</v>
      </c>
      <c r="E69" s="30" t="s">
        <v>713</v>
      </c>
      <c r="F69" s="31" t="s">
        <v>130</v>
      </c>
      <c r="G69" s="32">
        <v>100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12.75">
      <c r="A70" s="35" t="s">
        <v>53</v>
      </c>
      <c r="E70" s="36" t="s">
        <v>56</v>
      </c>
    </row>
    <row r="71" spans="1:5" ht="12.75">
      <c r="A71" s="37" t="s">
        <v>55</v>
      </c>
      <c r="E71" s="38" t="s">
        <v>56</v>
      </c>
    </row>
    <row r="72" spans="1:5" ht="165.75">
      <c r="A72" t="s">
        <v>57</v>
      </c>
      <c r="E72" s="36" t="s">
        <v>714</v>
      </c>
    </row>
    <row r="73" spans="1:16" ht="12.75">
      <c r="A73" s="24" t="s">
        <v>48</v>
      </c>
      <c r="B73" s="29" t="s">
        <v>213</v>
      </c>
      <c r="C73" s="29" t="s">
        <v>715</v>
      </c>
      <c r="D73" s="24" t="s">
        <v>56</v>
      </c>
      <c r="E73" s="30" t="s">
        <v>716</v>
      </c>
      <c r="F73" s="31" t="s">
        <v>130</v>
      </c>
      <c r="G73" s="32">
        <v>400</v>
      </c>
      <c r="H73" s="33">
        <v>0</v>
      </c>
      <c r="I73" s="34">
        <f>ROUND(ROUND(H73,2)*ROUND(G73,3),2)</f>
      </c>
      <c r="O73">
        <f>(I73*21)/100</f>
      </c>
      <c r="P73" t="s">
        <v>26</v>
      </c>
    </row>
    <row r="74" spans="1:5" ht="12.75">
      <c r="A74" s="35" t="s">
        <v>53</v>
      </c>
      <c r="E74" s="36" t="s">
        <v>56</v>
      </c>
    </row>
    <row r="75" spans="1:5" ht="12.75">
      <c r="A75" s="37" t="s">
        <v>55</v>
      </c>
      <c r="E75" s="38" t="s">
        <v>1218</v>
      </c>
    </row>
    <row r="76" spans="1:5" ht="127.5">
      <c r="A76" t="s">
        <v>57</v>
      </c>
      <c r="E76" s="36" t="s">
        <v>718</v>
      </c>
    </row>
    <row r="77" spans="1:16" ht="12.75">
      <c r="A77" s="24" t="s">
        <v>48</v>
      </c>
      <c r="B77" s="29" t="s">
        <v>219</v>
      </c>
      <c r="C77" s="29" t="s">
        <v>1219</v>
      </c>
      <c r="D77" s="24" t="s">
        <v>56</v>
      </c>
      <c r="E77" s="30" t="s">
        <v>1220</v>
      </c>
      <c r="F77" s="31" t="s">
        <v>1221</v>
      </c>
      <c r="G77" s="32">
        <v>1833</v>
      </c>
      <c r="H77" s="33">
        <v>0</v>
      </c>
      <c r="I77" s="34">
        <f>ROUND(ROUND(H77,2)*ROUND(G77,3),2)</f>
      </c>
      <c r="O77">
        <f>(I77*21)/100</f>
      </c>
      <c r="P77" t="s">
        <v>26</v>
      </c>
    </row>
    <row r="78" spans="1:5" ht="12.75">
      <c r="A78" s="35" t="s">
        <v>53</v>
      </c>
      <c r="E78" s="36" t="s">
        <v>56</v>
      </c>
    </row>
    <row r="79" spans="1:5" ht="38.25">
      <c r="A79" s="37" t="s">
        <v>55</v>
      </c>
      <c r="E79" s="38" t="s">
        <v>1222</v>
      </c>
    </row>
    <row r="80" spans="1:5" ht="165.75">
      <c r="A80" t="s">
        <v>57</v>
      </c>
      <c r="E80" s="36" t="s">
        <v>1223</v>
      </c>
    </row>
    <row r="81" spans="1:16" ht="12.75">
      <c r="A81" s="24" t="s">
        <v>48</v>
      </c>
      <c r="B81" s="29" t="s">
        <v>225</v>
      </c>
      <c r="C81" s="29" t="s">
        <v>719</v>
      </c>
      <c r="D81" s="24" t="s">
        <v>59</v>
      </c>
      <c r="E81" s="30" t="s">
        <v>720</v>
      </c>
      <c r="F81" s="31" t="s">
        <v>130</v>
      </c>
      <c r="G81" s="32">
        <v>800</v>
      </c>
      <c r="H81" s="33">
        <v>0</v>
      </c>
      <c r="I81" s="34">
        <f>ROUND(ROUND(H81,2)*ROUND(G81,3),2)</f>
      </c>
      <c r="O81">
        <f>(I81*21)/100</f>
      </c>
      <c r="P81" t="s">
        <v>26</v>
      </c>
    </row>
    <row r="82" spans="1:5" ht="12.75">
      <c r="A82" s="35" t="s">
        <v>53</v>
      </c>
      <c r="E82" s="36" t="s">
        <v>56</v>
      </c>
    </row>
    <row r="83" spans="1:5" ht="12.75">
      <c r="A83" s="37" t="s">
        <v>55</v>
      </c>
      <c r="E83" s="38" t="s">
        <v>1224</v>
      </c>
    </row>
    <row r="84" spans="1:5" ht="127.5">
      <c r="A84" t="s">
        <v>57</v>
      </c>
      <c r="E84" s="36" t="s">
        <v>722</v>
      </c>
    </row>
    <row r="85" spans="1:16" ht="12.75">
      <c r="A85" s="24" t="s">
        <v>48</v>
      </c>
      <c r="B85" s="29" t="s">
        <v>231</v>
      </c>
      <c r="C85" s="29" t="s">
        <v>724</v>
      </c>
      <c r="D85" s="24" t="s">
        <v>56</v>
      </c>
      <c r="E85" s="30" t="s">
        <v>725</v>
      </c>
      <c r="F85" s="31" t="s">
        <v>130</v>
      </c>
      <c r="G85" s="32">
        <v>1833</v>
      </c>
      <c r="H85" s="33">
        <v>0</v>
      </c>
      <c r="I85" s="34">
        <f>ROUND(ROUND(H85,2)*ROUND(G85,3),2)</f>
      </c>
      <c r="O85">
        <f>(I85*21)/100</f>
      </c>
      <c r="P85" t="s">
        <v>26</v>
      </c>
    </row>
    <row r="86" spans="1:5" ht="12.75">
      <c r="A86" s="35" t="s">
        <v>53</v>
      </c>
      <c r="E86" s="36" t="s">
        <v>56</v>
      </c>
    </row>
    <row r="87" spans="1:5" ht="38.25">
      <c r="A87" s="37" t="s">
        <v>55</v>
      </c>
      <c r="E87" s="38" t="s">
        <v>1222</v>
      </c>
    </row>
    <row r="88" spans="1:5" ht="153">
      <c r="A88" t="s">
        <v>57</v>
      </c>
      <c r="E88" s="36" t="s">
        <v>726</v>
      </c>
    </row>
    <row r="89" spans="1:16" ht="12.75">
      <c r="A89" s="24" t="s">
        <v>48</v>
      </c>
      <c r="B89" s="29" t="s">
        <v>237</v>
      </c>
      <c r="C89" s="29" t="s">
        <v>727</v>
      </c>
      <c r="D89" s="24" t="s">
        <v>59</v>
      </c>
      <c r="E89" s="30" t="s">
        <v>728</v>
      </c>
      <c r="F89" s="31" t="s">
        <v>130</v>
      </c>
      <c r="G89" s="32">
        <v>20</v>
      </c>
      <c r="H89" s="33">
        <v>0</v>
      </c>
      <c r="I89" s="34">
        <f>ROUND(ROUND(H89,2)*ROUND(G89,3),2)</f>
      </c>
      <c r="O89">
        <f>(I89*21)/100</f>
      </c>
      <c r="P89" t="s">
        <v>26</v>
      </c>
    </row>
    <row r="90" spans="1:5" ht="12.75">
      <c r="A90" s="35" t="s">
        <v>53</v>
      </c>
      <c r="E90" s="36" t="s">
        <v>56</v>
      </c>
    </row>
    <row r="91" spans="1:5" ht="12.75">
      <c r="A91" s="37" t="s">
        <v>55</v>
      </c>
      <c r="E91" s="38" t="s">
        <v>1225</v>
      </c>
    </row>
    <row r="92" spans="1:5" ht="165.75">
      <c r="A92" t="s">
        <v>57</v>
      </c>
      <c r="E92" s="36" t="s">
        <v>714</v>
      </c>
    </row>
    <row r="93" spans="1:16" ht="12.75">
      <c r="A93" s="24" t="s">
        <v>48</v>
      </c>
      <c r="B93" s="29" t="s">
        <v>243</v>
      </c>
      <c r="C93" s="29" t="s">
        <v>730</v>
      </c>
      <c r="D93" s="24" t="s">
        <v>56</v>
      </c>
      <c r="E93" s="30" t="s">
        <v>731</v>
      </c>
      <c r="F93" s="31" t="s">
        <v>732</v>
      </c>
      <c r="G93" s="32">
        <v>4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56</v>
      </c>
    </row>
    <row r="95" spans="1:5" ht="12.75">
      <c r="A95" s="37" t="s">
        <v>55</v>
      </c>
      <c r="E95" s="38" t="s">
        <v>56</v>
      </c>
    </row>
    <row r="96" spans="1:5" ht="140.25">
      <c r="A96" t="s">
        <v>57</v>
      </c>
      <c r="E96" s="36" t="s">
        <v>733</v>
      </c>
    </row>
    <row r="97" spans="1:16" ht="12.75">
      <c r="A97" s="24" t="s">
        <v>48</v>
      </c>
      <c r="B97" s="29" t="s">
        <v>249</v>
      </c>
      <c r="C97" s="29" t="s">
        <v>734</v>
      </c>
      <c r="D97" s="24" t="s">
        <v>56</v>
      </c>
      <c r="E97" s="30" t="s">
        <v>735</v>
      </c>
      <c r="F97" s="31" t="s">
        <v>130</v>
      </c>
      <c r="G97" s="32">
        <v>650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12.75">
      <c r="A98" s="35" t="s">
        <v>53</v>
      </c>
      <c r="E98" s="36" t="s">
        <v>56</v>
      </c>
    </row>
    <row r="99" spans="1:5" ht="12.75">
      <c r="A99" s="37" t="s">
        <v>55</v>
      </c>
      <c r="E99" s="38" t="s">
        <v>56</v>
      </c>
    </row>
    <row r="100" spans="1:5" ht="140.25">
      <c r="A100" t="s">
        <v>57</v>
      </c>
      <c r="E100" s="36" t="s">
        <v>736</v>
      </c>
    </row>
    <row r="101" spans="1:16" ht="12.75">
      <c r="A101" s="24" t="s">
        <v>48</v>
      </c>
      <c r="B101" s="29" t="s">
        <v>255</v>
      </c>
      <c r="C101" s="29" t="s">
        <v>737</v>
      </c>
      <c r="D101" s="24" t="s">
        <v>56</v>
      </c>
      <c r="E101" s="30" t="s">
        <v>738</v>
      </c>
      <c r="F101" s="31" t="s">
        <v>429</v>
      </c>
      <c r="G101" s="32">
        <v>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12.75">
      <c r="A103" s="37" t="s">
        <v>55</v>
      </c>
      <c r="E103" s="38" t="s">
        <v>56</v>
      </c>
    </row>
    <row r="104" spans="1:5" ht="153">
      <c r="A104" t="s">
        <v>57</v>
      </c>
      <c r="E104" s="36" t="s">
        <v>739</v>
      </c>
    </row>
    <row r="105" spans="1:16" ht="12.75">
      <c r="A105" s="24" t="s">
        <v>48</v>
      </c>
      <c r="B105" s="29" t="s">
        <v>261</v>
      </c>
      <c r="C105" s="29" t="s">
        <v>740</v>
      </c>
      <c r="D105" s="24" t="s">
        <v>56</v>
      </c>
      <c r="E105" s="30" t="s">
        <v>741</v>
      </c>
      <c r="F105" s="31" t="s">
        <v>429</v>
      </c>
      <c r="G105" s="32">
        <v>4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12.75">
      <c r="A106" s="35" t="s">
        <v>53</v>
      </c>
      <c r="E106" s="36" t="s">
        <v>56</v>
      </c>
    </row>
    <row r="107" spans="1:5" ht="12.75">
      <c r="A107" s="37" t="s">
        <v>55</v>
      </c>
      <c r="E107" s="38" t="s">
        <v>56</v>
      </c>
    </row>
    <row r="108" spans="1:5" ht="127.5">
      <c r="A108" t="s">
        <v>57</v>
      </c>
      <c r="E108" s="36" t="s">
        <v>742</v>
      </c>
    </row>
    <row r="109" spans="1:16" ht="12.75">
      <c r="A109" s="24" t="s">
        <v>48</v>
      </c>
      <c r="B109" s="29" t="s">
        <v>267</v>
      </c>
      <c r="C109" s="29" t="s">
        <v>1226</v>
      </c>
      <c r="D109" s="24" t="s">
        <v>56</v>
      </c>
      <c r="E109" s="30" t="s">
        <v>1227</v>
      </c>
      <c r="F109" s="31" t="s">
        <v>429</v>
      </c>
      <c r="G109" s="32">
        <v>3</v>
      </c>
      <c r="H109" s="33">
        <v>0</v>
      </c>
      <c r="I109" s="34">
        <f>ROUND(ROUND(H109,2)*ROUND(G109,3),2)</f>
      </c>
      <c r="O109">
        <f>(I109*21)/100</f>
      </c>
      <c r="P109" t="s">
        <v>26</v>
      </c>
    </row>
    <row r="110" spans="1:5" ht="12.75">
      <c r="A110" s="35" t="s">
        <v>53</v>
      </c>
      <c r="E110" s="36" t="s">
        <v>56</v>
      </c>
    </row>
    <row r="111" spans="1:5" ht="12.75">
      <c r="A111" s="37" t="s">
        <v>55</v>
      </c>
      <c r="E111" s="38" t="s">
        <v>1228</v>
      </c>
    </row>
    <row r="112" spans="1:5" ht="127.5">
      <c r="A112" t="s">
        <v>57</v>
      </c>
      <c r="E112" s="36" t="s">
        <v>1229</v>
      </c>
    </row>
    <row r="113" spans="1:16" ht="12.75">
      <c r="A113" s="24" t="s">
        <v>48</v>
      </c>
      <c r="B113" s="29" t="s">
        <v>273</v>
      </c>
      <c r="C113" s="29" t="s">
        <v>1230</v>
      </c>
      <c r="D113" s="24" t="s">
        <v>56</v>
      </c>
      <c r="E113" s="30" t="s">
        <v>1231</v>
      </c>
      <c r="F113" s="31" t="s">
        <v>429</v>
      </c>
      <c r="G113" s="32">
        <v>2</v>
      </c>
      <c r="H113" s="33">
        <v>0</v>
      </c>
      <c r="I113" s="34">
        <f>ROUND(ROUND(H113,2)*ROUND(G113,3),2)</f>
      </c>
      <c r="O113">
        <f>(I113*21)/100</f>
      </c>
      <c r="P113" t="s">
        <v>26</v>
      </c>
    </row>
    <row r="114" spans="1:5" ht="12.75">
      <c r="A114" s="35" t="s">
        <v>53</v>
      </c>
      <c r="E114" s="36" t="s">
        <v>56</v>
      </c>
    </row>
    <row r="115" spans="1:5" ht="12.75">
      <c r="A115" s="37" t="s">
        <v>55</v>
      </c>
      <c r="E115" s="38" t="s">
        <v>1232</v>
      </c>
    </row>
    <row r="116" spans="1:5" ht="153">
      <c r="A116" t="s">
        <v>57</v>
      </c>
      <c r="E116" s="36" t="s">
        <v>739</v>
      </c>
    </row>
    <row r="117" spans="1:16" ht="12.75">
      <c r="A117" s="24" t="s">
        <v>48</v>
      </c>
      <c r="B117" s="29" t="s">
        <v>279</v>
      </c>
      <c r="C117" s="29" t="s">
        <v>1233</v>
      </c>
      <c r="D117" s="24" t="s">
        <v>56</v>
      </c>
      <c r="E117" s="30" t="s">
        <v>1234</v>
      </c>
      <c r="F117" s="31" t="s">
        <v>429</v>
      </c>
      <c r="G117" s="32">
        <v>2</v>
      </c>
      <c r="H117" s="33">
        <v>0</v>
      </c>
      <c r="I117" s="34">
        <f>ROUND(ROUND(H117,2)*ROUND(G117,3),2)</f>
      </c>
      <c r="O117">
        <f>(I117*21)/100</f>
      </c>
      <c r="P117" t="s">
        <v>26</v>
      </c>
    </row>
    <row r="118" spans="1:5" ht="12.75">
      <c r="A118" s="35" t="s">
        <v>53</v>
      </c>
      <c r="E118" s="36" t="s">
        <v>56</v>
      </c>
    </row>
    <row r="119" spans="1:5" ht="12.75">
      <c r="A119" s="37" t="s">
        <v>55</v>
      </c>
      <c r="E119" s="38" t="s">
        <v>1232</v>
      </c>
    </row>
    <row r="120" spans="1:5" ht="127.5">
      <c r="A120" t="s">
        <v>57</v>
      </c>
      <c r="E120" s="36" t="s">
        <v>742</v>
      </c>
    </row>
    <row r="121" spans="1:16" ht="12.75">
      <c r="A121" s="24" t="s">
        <v>48</v>
      </c>
      <c r="B121" s="29" t="s">
        <v>284</v>
      </c>
      <c r="C121" s="29" t="s">
        <v>747</v>
      </c>
      <c r="D121" s="24" t="s">
        <v>56</v>
      </c>
      <c r="E121" s="30" t="s">
        <v>748</v>
      </c>
      <c r="F121" s="31" t="s">
        <v>732</v>
      </c>
      <c r="G121" s="32">
        <v>16</v>
      </c>
      <c r="H121" s="33">
        <v>0</v>
      </c>
      <c r="I121" s="34">
        <f>ROUND(ROUND(H121,2)*ROUND(G121,3),2)</f>
      </c>
      <c r="O121">
        <f>(I121*21)/100</f>
      </c>
      <c r="P121" t="s">
        <v>26</v>
      </c>
    </row>
    <row r="122" spans="1:5" ht="12.75">
      <c r="A122" s="35" t="s">
        <v>53</v>
      </c>
      <c r="E122" s="36" t="s">
        <v>56</v>
      </c>
    </row>
    <row r="123" spans="1:5" ht="12.75">
      <c r="A123" s="37" t="s">
        <v>55</v>
      </c>
      <c r="E123" s="38" t="s">
        <v>56</v>
      </c>
    </row>
    <row r="124" spans="1:5" ht="140.25">
      <c r="A124" t="s">
        <v>57</v>
      </c>
      <c r="E124" s="36" t="s">
        <v>733</v>
      </c>
    </row>
    <row r="125" spans="1:16" ht="12.75">
      <c r="A125" s="24" t="s">
        <v>48</v>
      </c>
      <c r="B125" s="29" t="s">
        <v>288</v>
      </c>
      <c r="C125" s="29" t="s">
        <v>749</v>
      </c>
      <c r="D125" s="24" t="s">
        <v>56</v>
      </c>
      <c r="E125" s="30" t="s">
        <v>750</v>
      </c>
      <c r="F125" s="31" t="s">
        <v>751</v>
      </c>
      <c r="G125" s="32">
        <v>192</v>
      </c>
      <c r="H125" s="33">
        <v>0</v>
      </c>
      <c r="I125" s="34">
        <f>ROUND(ROUND(H125,2)*ROUND(G125,3),2)</f>
      </c>
      <c r="O125">
        <f>(I125*21)/100</f>
      </c>
      <c r="P125" t="s">
        <v>26</v>
      </c>
    </row>
    <row r="126" spans="1:5" ht="12.75">
      <c r="A126" s="35" t="s">
        <v>53</v>
      </c>
      <c r="E126" s="36" t="s">
        <v>56</v>
      </c>
    </row>
    <row r="127" spans="1:5" ht="38.25">
      <c r="A127" s="37" t="s">
        <v>55</v>
      </c>
      <c r="E127" s="38" t="s">
        <v>1235</v>
      </c>
    </row>
    <row r="128" spans="1:5" ht="178.5">
      <c r="A128" t="s">
        <v>57</v>
      </c>
      <c r="E128" s="36" t="s">
        <v>753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1236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1236</v>
      </c>
      <c r="D5" s="6"/>
      <c r="E5" s="18" t="s">
        <v>1237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682</v>
      </c>
      <c r="D10" s="24" t="s">
        <v>56</v>
      </c>
      <c r="E10" s="30" t="s">
        <v>683</v>
      </c>
      <c r="F10" s="31" t="s">
        <v>82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25.5">
      <c r="A11" s="35" t="s">
        <v>53</v>
      </c>
      <c r="E11" s="36" t="s">
        <v>684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685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0+O9+O30+O55+O64+O69+O174+O179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754</v>
      </c>
      <c r="I3" s="39">
        <f>0+I9+I30+I55+I64+I69+I174+I179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754</v>
      </c>
      <c r="D5" s="6"/>
      <c r="E5" s="18" t="s">
        <v>1238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149.623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688</v>
      </c>
    </row>
    <row r="12" spans="1:5" ht="12.75">
      <c r="A12" s="37" t="s">
        <v>55</v>
      </c>
      <c r="E12" s="38" t="s">
        <v>1239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97</v>
      </c>
      <c r="D14" s="24" t="s">
        <v>59</v>
      </c>
      <c r="E14" s="30" t="s">
        <v>98</v>
      </c>
      <c r="F14" s="31" t="s">
        <v>99</v>
      </c>
      <c r="G14" s="32">
        <v>37.776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757</v>
      </c>
    </row>
    <row r="16" spans="1:5" ht="12.75">
      <c r="A16" s="37" t="s">
        <v>55</v>
      </c>
      <c r="E16" s="38" t="s">
        <v>1240</v>
      </c>
    </row>
    <row r="17" spans="1:5" ht="51">
      <c r="A17" t="s">
        <v>57</v>
      </c>
      <c r="E17" s="36" t="s">
        <v>102</v>
      </c>
    </row>
    <row r="18" spans="1:16" ht="12.75">
      <c r="A18" s="24" t="s">
        <v>48</v>
      </c>
      <c r="B18" s="29" t="s">
        <v>25</v>
      </c>
      <c r="C18" s="29" t="s">
        <v>682</v>
      </c>
      <c r="D18" s="24" t="s">
        <v>56</v>
      </c>
      <c r="E18" s="30" t="s">
        <v>683</v>
      </c>
      <c r="F18" s="31" t="s">
        <v>82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685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56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72</v>
      </c>
      <c r="D26" s="24" t="s">
        <v>56</v>
      </c>
      <c r="E26" s="30" t="s">
        <v>73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8" ht="12.75" customHeight="1">
      <c r="A30" s="6" t="s">
        <v>46</v>
      </c>
      <c r="B30" s="6"/>
      <c r="C30" s="41" t="s">
        <v>32</v>
      </c>
      <c r="D30" s="6"/>
      <c r="E30" s="27" t="s">
        <v>107</v>
      </c>
      <c r="F30" s="6"/>
      <c r="G30" s="6"/>
      <c r="H30" s="6"/>
      <c r="I30" s="42">
        <f>0+Q30</f>
      </c>
      <c r="O30">
        <f>0+R30</f>
      </c>
      <c r="Q30">
        <f>0+I31+I35+I39+I43+I47+I51</f>
      </c>
      <c r="R30">
        <f>0+O31+O35+O39+O43+O47+O51</f>
      </c>
    </row>
    <row r="31" spans="1:16" ht="12.75">
      <c r="A31" s="24" t="s">
        <v>48</v>
      </c>
      <c r="B31" s="29" t="s">
        <v>40</v>
      </c>
      <c r="C31" s="29" t="s">
        <v>188</v>
      </c>
      <c r="D31" s="24" t="s">
        <v>56</v>
      </c>
      <c r="E31" s="30" t="s">
        <v>189</v>
      </c>
      <c r="F31" s="31" t="s">
        <v>110</v>
      </c>
      <c r="G31" s="32">
        <v>13.856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14.75">
      <c r="A33" s="37" t="s">
        <v>55</v>
      </c>
      <c r="E33" s="38" t="s">
        <v>1241</v>
      </c>
    </row>
    <row r="34" spans="1:5" ht="344.25">
      <c r="A34" t="s">
        <v>57</v>
      </c>
      <c r="E34" s="36" t="s">
        <v>191</v>
      </c>
    </row>
    <row r="35" spans="1:16" ht="12.75">
      <c r="A35" s="24" t="s">
        <v>48</v>
      </c>
      <c r="B35" s="29" t="s">
        <v>75</v>
      </c>
      <c r="C35" s="29" t="s">
        <v>760</v>
      </c>
      <c r="D35" s="24" t="s">
        <v>56</v>
      </c>
      <c r="E35" s="30" t="s">
        <v>761</v>
      </c>
      <c r="F35" s="31" t="s">
        <v>110</v>
      </c>
      <c r="G35" s="32">
        <v>21.624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51">
      <c r="A37" s="37" t="s">
        <v>55</v>
      </c>
      <c r="E37" s="38" t="s">
        <v>1242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192</v>
      </c>
      <c r="D39" s="24" t="s">
        <v>56</v>
      </c>
      <c r="E39" s="30" t="s">
        <v>193</v>
      </c>
      <c r="F39" s="31" t="s">
        <v>110</v>
      </c>
      <c r="G39" s="32">
        <v>100.05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51">
      <c r="A41" s="37" t="s">
        <v>55</v>
      </c>
      <c r="E41" s="38" t="s">
        <v>1243</v>
      </c>
    </row>
    <row r="42" spans="1:5" ht="344.25">
      <c r="A42" t="s">
        <v>57</v>
      </c>
      <c r="E42" s="36" t="s">
        <v>191</v>
      </c>
    </row>
    <row r="43" spans="1:16" ht="12.75">
      <c r="A43" s="24" t="s">
        <v>48</v>
      </c>
      <c r="B43" s="29" t="s">
        <v>43</v>
      </c>
      <c r="C43" s="29" t="s">
        <v>596</v>
      </c>
      <c r="D43" s="24" t="s">
        <v>56</v>
      </c>
      <c r="E43" s="30" t="s">
        <v>597</v>
      </c>
      <c r="F43" s="31" t="s">
        <v>110</v>
      </c>
      <c r="G43" s="32">
        <v>61.5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51">
      <c r="A45" s="37" t="s">
        <v>55</v>
      </c>
      <c r="E45" s="38" t="s">
        <v>1244</v>
      </c>
    </row>
    <row r="46" spans="1:5" ht="344.25">
      <c r="A46" t="s">
        <v>57</v>
      </c>
      <c r="E46" s="36" t="s">
        <v>191</v>
      </c>
    </row>
    <row r="47" spans="1:16" ht="12.75">
      <c r="A47" s="24" t="s">
        <v>48</v>
      </c>
      <c r="B47" s="29" t="s">
        <v>45</v>
      </c>
      <c r="C47" s="29" t="s">
        <v>195</v>
      </c>
      <c r="D47" s="24" t="s">
        <v>56</v>
      </c>
      <c r="E47" s="30" t="s">
        <v>196</v>
      </c>
      <c r="F47" s="31" t="s">
        <v>110</v>
      </c>
      <c r="G47" s="32">
        <v>197.034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89.25">
      <c r="A49" s="37" t="s">
        <v>55</v>
      </c>
      <c r="E49" s="38" t="s">
        <v>1245</v>
      </c>
    </row>
    <row r="50" spans="1:5" ht="216.75">
      <c r="A50" t="s">
        <v>57</v>
      </c>
      <c r="E50" s="36" t="s">
        <v>199</v>
      </c>
    </row>
    <row r="51" spans="1:16" ht="12.75">
      <c r="A51" s="24" t="s">
        <v>48</v>
      </c>
      <c r="B51" s="29" t="s">
        <v>88</v>
      </c>
      <c r="C51" s="29" t="s">
        <v>694</v>
      </c>
      <c r="D51" s="24" t="s">
        <v>56</v>
      </c>
      <c r="E51" s="30" t="s">
        <v>695</v>
      </c>
      <c r="F51" s="31" t="s">
        <v>110</v>
      </c>
      <c r="G51" s="32">
        <v>113.91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56</v>
      </c>
    </row>
    <row r="53" spans="1:5" ht="38.25">
      <c r="A53" s="37" t="s">
        <v>55</v>
      </c>
      <c r="E53" s="38" t="s">
        <v>1246</v>
      </c>
    </row>
    <row r="54" spans="1:5" ht="255">
      <c r="A54" t="s">
        <v>57</v>
      </c>
      <c r="E54" s="36" t="s">
        <v>697</v>
      </c>
    </row>
    <row r="55" spans="1:18" ht="12.75" customHeight="1">
      <c r="A55" s="6" t="s">
        <v>46</v>
      </c>
      <c r="B55" s="6"/>
      <c r="C55" s="41" t="s">
        <v>26</v>
      </c>
      <c r="D55" s="6"/>
      <c r="E55" s="27" t="s">
        <v>224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91</v>
      </c>
      <c r="C56" s="29" t="s">
        <v>767</v>
      </c>
      <c r="D56" s="24" t="s">
        <v>56</v>
      </c>
      <c r="E56" s="30" t="s">
        <v>768</v>
      </c>
      <c r="F56" s="31" t="s">
        <v>110</v>
      </c>
      <c r="G56" s="32">
        <v>20.95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769</v>
      </c>
    </row>
    <row r="58" spans="1:5" ht="51">
      <c r="A58" s="37" t="s">
        <v>55</v>
      </c>
      <c r="E58" s="38" t="s">
        <v>1247</v>
      </c>
    </row>
    <row r="59" spans="1:5" ht="395.25">
      <c r="A59" t="s">
        <v>57</v>
      </c>
      <c r="E59" s="36" t="s">
        <v>248</v>
      </c>
    </row>
    <row r="60" spans="1:16" ht="12.75">
      <c r="A60" s="24" t="s">
        <v>48</v>
      </c>
      <c r="B60" s="29" t="s">
        <v>149</v>
      </c>
      <c r="C60" s="29" t="s">
        <v>244</v>
      </c>
      <c r="D60" s="24" t="s">
        <v>56</v>
      </c>
      <c r="E60" s="30" t="s">
        <v>245</v>
      </c>
      <c r="F60" s="31" t="s">
        <v>110</v>
      </c>
      <c r="G60" s="32">
        <v>0.674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771</v>
      </c>
    </row>
    <row r="62" spans="1:5" ht="51">
      <c r="A62" s="37" t="s">
        <v>55</v>
      </c>
      <c r="E62" s="38" t="s">
        <v>1248</v>
      </c>
    </row>
    <row r="63" spans="1:5" ht="395.25">
      <c r="A63" t="s">
        <v>57</v>
      </c>
      <c r="E63" s="36" t="s">
        <v>248</v>
      </c>
    </row>
    <row r="64" spans="1:18" ht="12.75" customHeight="1">
      <c r="A64" s="6" t="s">
        <v>46</v>
      </c>
      <c r="B64" s="6"/>
      <c r="C64" s="41" t="s">
        <v>36</v>
      </c>
      <c r="D64" s="6"/>
      <c r="E64" s="27" t="s">
        <v>272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153</v>
      </c>
      <c r="C65" s="29" t="s">
        <v>300</v>
      </c>
      <c r="D65" s="24" t="s">
        <v>56</v>
      </c>
      <c r="E65" s="30" t="s">
        <v>301</v>
      </c>
      <c r="F65" s="31" t="s">
        <v>110</v>
      </c>
      <c r="G65" s="32">
        <v>49.7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25.5">
      <c r="A67" s="37" t="s">
        <v>55</v>
      </c>
      <c r="E67" s="38" t="s">
        <v>1249</v>
      </c>
    </row>
    <row r="68" spans="1:5" ht="76.5">
      <c r="A68" t="s">
        <v>57</v>
      </c>
      <c r="E68" s="36" t="s">
        <v>242</v>
      </c>
    </row>
    <row r="69" spans="1:18" ht="12.75" customHeight="1">
      <c r="A69" s="6" t="s">
        <v>46</v>
      </c>
      <c r="B69" s="6"/>
      <c r="C69" s="41" t="s">
        <v>75</v>
      </c>
      <c r="D69" s="6"/>
      <c r="E69" s="27" t="s">
        <v>415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0+I70+I74+I78+I82+I86+I90+I94+I98+I102+I106+I110+I114+I118+I122+I126+I130+I134+I138+I142+I146+I150+I154+I158+I162+I166+I170</f>
      </c>
      <c r="R69">
        <f>0+O70+O74+O78+O82+O86+O90+O94+O98+O102+O106+O110+O114+O118+O122+O126+O130+O134+O138+O142+O146+O150+O154+O158+O162+O166+O170</f>
      </c>
    </row>
    <row r="70" spans="1:16" ht="12.75">
      <c r="A70" s="24" t="s">
        <v>48</v>
      </c>
      <c r="B70" s="29" t="s">
        <v>207</v>
      </c>
      <c r="C70" s="29" t="s">
        <v>699</v>
      </c>
      <c r="D70" s="24" t="s">
        <v>56</v>
      </c>
      <c r="E70" s="30" t="s">
        <v>700</v>
      </c>
      <c r="F70" s="31" t="s">
        <v>429</v>
      </c>
      <c r="G70" s="32">
        <v>12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774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702</v>
      </c>
    </row>
    <row r="74" spans="1:16" ht="12.75">
      <c r="A74" s="24" t="s">
        <v>48</v>
      </c>
      <c r="B74" s="29" t="s">
        <v>213</v>
      </c>
      <c r="C74" s="29" t="s">
        <v>775</v>
      </c>
      <c r="D74" s="24" t="s">
        <v>56</v>
      </c>
      <c r="E74" s="30" t="s">
        <v>776</v>
      </c>
      <c r="F74" s="31" t="s">
        <v>130</v>
      </c>
      <c r="G74" s="32">
        <v>1184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777</v>
      </c>
    </row>
    <row r="76" spans="1:5" ht="12.75">
      <c r="A76" s="37" t="s">
        <v>55</v>
      </c>
      <c r="E76" s="38" t="s">
        <v>56</v>
      </c>
    </row>
    <row r="77" spans="1:5" ht="76.5">
      <c r="A77" t="s">
        <v>57</v>
      </c>
      <c r="E77" s="36" t="s">
        <v>778</v>
      </c>
    </row>
    <row r="78" spans="1:16" ht="12.75">
      <c r="A78" s="24" t="s">
        <v>48</v>
      </c>
      <c r="B78" s="29" t="s">
        <v>219</v>
      </c>
      <c r="C78" s="29" t="s">
        <v>779</v>
      </c>
      <c r="D78" s="24" t="s">
        <v>56</v>
      </c>
      <c r="E78" s="30" t="s">
        <v>780</v>
      </c>
      <c r="F78" s="31" t="s">
        <v>130</v>
      </c>
      <c r="G78" s="32">
        <v>156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781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778</v>
      </c>
    </row>
    <row r="82" spans="1:16" ht="12.75">
      <c r="A82" s="24" t="s">
        <v>48</v>
      </c>
      <c r="B82" s="29" t="s">
        <v>225</v>
      </c>
      <c r="C82" s="29" t="s">
        <v>703</v>
      </c>
      <c r="D82" s="24" t="s">
        <v>56</v>
      </c>
      <c r="E82" s="30" t="s">
        <v>704</v>
      </c>
      <c r="F82" s="31" t="s">
        <v>130</v>
      </c>
      <c r="G82" s="32">
        <v>758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89.25">
      <c r="A85" t="s">
        <v>57</v>
      </c>
      <c r="E85" s="36" t="s">
        <v>705</v>
      </c>
    </row>
    <row r="86" spans="1:16" ht="12.75">
      <c r="A86" s="24" t="s">
        <v>48</v>
      </c>
      <c r="B86" s="29" t="s">
        <v>231</v>
      </c>
      <c r="C86" s="29" t="s">
        <v>706</v>
      </c>
      <c r="D86" s="24" t="s">
        <v>56</v>
      </c>
      <c r="E86" s="30" t="s">
        <v>707</v>
      </c>
      <c r="F86" s="31" t="s">
        <v>130</v>
      </c>
      <c r="G86" s="32">
        <v>690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89.25">
      <c r="A89" t="s">
        <v>57</v>
      </c>
      <c r="E89" s="36" t="s">
        <v>708</v>
      </c>
    </row>
    <row r="90" spans="1:16" ht="12.75">
      <c r="A90" s="24" t="s">
        <v>48</v>
      </c>
      <c r="B90" s="29" t="s">
        <v>237</v>
      </c>
      <c r="C90" s="29" t="s">
        <v>782</v>
      </c>
      <c r="D90" s="24" t="s">
        <v>56</v>
      </c>
      <c r="E90" s="30" t="s">
        <v>783</v>
      </c>
      <c r="F90" s="31" t="s">
        <v>130</v>
      </c>
      <c r="G90" s="32">
        <v>1160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25.5">
      <c r="A91" s="35" t="s">
        <v>53</v>
      </c>
      <c r="E91" s="36" t="s">
        <v>784</v>
      </c>
    </row>
    <row r="92" spans="1:5" ht="12.75">
      <c r="A92" s="37" t="s">
        <v>55</v>
      </c>
      <c r="E92" s="38" t="s">
        <v>56</v>
      </c>
    </row>
    <row r="93" spans="1:5" ht="127.5">
      <c r="A93" t="s">
        <v>57</v>
      </c>
      <c r="E93" s="36" t="s">
        <v>785</v>
      </c>
    </row>
    <row r="94" spans="1:16" ht="12.75">
      <c r="A94" s="24" t="s">
        <v>48</v>
      </c>
      <c r="B94" s="29" t="s">
        <v>243</v>
      </c>
      <c r="C94" s="29" t="s">
        <v>786</v>
      </c>
      <c r="D94" s="24" t="s">
        <v>56</v>
      </c>
      <c r="E94" s="30" t="s">
        <v>787</v>
      </c>
      <c r="F94" s="31" t="s">
        <v>429</v>
      </c>
      <c r="G94" s="32">
        <v>70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788</v>
      </c>
    </row>
    <row r="98" spans="1:16" ht="12.75">
      <c r="A98" s="24" t="s">
        <v>48</v>
      </c>
      <c r="B98" s="29" t="s">
        <v>249</v>
      </c>
      <c r="C98" s="29" t="s">
        <v>793</v>
      </c>
      <c r="D98" s="24" t="s">
        <v>56</v>
      </c>
      <c r="E98" s="30" t="s">
        <v>794</v>
      </c>
      <c r="F98" s="31" t="s">
        <v>130</v>
      </c>
      <c r="G98" s="32">
        <v>19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795</v>
      </c>
    </row>
    <row r="100" spans="1:5" ht="12.75">
      <c r="A100" s="37" t="s">
        <v>55</v>
      </c>
      <c r="E100" s="38" t="s">
        <v>56</v>
      </c>
    </row>
    <row r="101" spans="1:5" ht="89.25">
      <c r="A101" t="s">
        <v>57</v>
      </c>
      <c r="E101" s="36" t="s">
        <v>792</v>
      </c>
    </row>
    <row r="102" spans="1:16" ht="12.75">
      <c r="A102" s="24" t="s">
        <v>48</v>
      </c>
      <c r="B102" s="29" t="s">
        <v>255</v>
      </c>
      <c r="C102" s="29" t="s">
        <v>796</v>
      </c>
      <c r="D102" s="24" t="s">
        <v>56</v>
      </c>
      <c r="E102" s="30" t="s">
        <v>797</v>
      </c>
      <c r="F102" s="31" t="s">
        <v>130</v>
      </c>
      <c r="G102" s="32">
        <v>1236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798</v>
      </c>
    </row>
    <row r="104" spans="1:5" ht="12.75">
      <c r="A104" s="37" t="s">
        <v>55</v>
      </c>
      <c r="E104" s="38" t="s">
        <v>56</v>
      </c>
    </row>
    <row r="105" spans="1:5" ht="89.25">
      <c r="A105" t="s">
        <v>57</v>
      </c>
      <c r="E105" s="36" t="s">
        <v>792</v>
      </c>
    </row>
    <row r="106" spans="1:16" ht="25.5">
      <c r="A106" s="24" t="s">
        <v>48</v>
      </c>
      <c r="B106" s="29" t="s">
        <v>261</v>
      </c>
      <c r="C106" s="29" t="s">
        <v>799</v>
      </c>
      <c r="D106" s="24" t="s">
        <v>56</v>
      </c>
      <c r="E106" s="30" t="s">
        <v>800</v>
      </c>
      <c r="F106" s="31" t="s">
        <v>429</v>
      </c>
      <c r="G106" s="32">
        <v>36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801</v>
      </c>
    </row>
    <row r="108" spans="1:5" ht="12.75">
      <c r="A108" s="37" t="s">
        <v>55</v>
      </c>
      <c r="E108" s="38" t="s">
        <v>56</v>
      </c>
    </row>
    <row r="109" spans="1:5" ht="102">
      <c r="A109" t="s">
        <v>57</v>
      </c>
      <c r="E109" s="36" t="s">
        <v>802</v>
      </c>
    </row>
    <row r="110" spans="1:16" ht="12.75">
      <c r="A110" s="24" t="s">
        <v>48</v>
      </c>
      <c r="B110" s="29" t="s">
        <v>267</v>
      </c>
      <c r="C110" s="29" t="s">
        <v>803</v>
      </c>
      <c r="D110" s="24" t="s">
        <v>56</v>
      </c>
      <c r="E110" s="30" t="s">
        <v>804</v>
      </c>
      <c r="F110" s="31" t="s">
        <v>130</v>
      </c>
      <c r="G110" s="32">
        <v>1184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56</v>
      </c>
    </row>
    <row r="113" spans="1:5" ht="76.5">
      <c r="A113" t="s">
        <v>57</v>
      </c>
      <c r="E113" s="36" t="s">
        <v>805</v>
      </c>
    </row>
    <row r="114" spans="1:16" ht="12.75">
      <c r="A114" s="24" t="s">
        <v>48</v>
      </c>
      <c r="B114" s="29" t="s">
        <v>273</v>
      </c>
      <c r="C114" s="29" t="s">
        <v>806</v>
      </c>
      <c r="D114" s="24" t="s">
        <v>56</v>
      </c>
      <c r="E114" s="30" t="s">
        <v>807</v>
      </c>
      <c r="F114" s="31" t="s">
        <v>429</v>
      </c>
      <c r="G114" s="32">
        <v>36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89.25">
      <c r="A117" t="s">
        <v>57</v>
      </c>
      <c r="E117" s="36" t="s">
        <v>808</v>
      </c>
    </row>
    <row r="118" spans="1:16" ht="12.75">
      <c r="A118" s="24" t="s">
        <v>48</v>
      </c>
      <c r="B118" s="29" t="s">
        <v>279</v>
      </c>
      <c r="C118" s="29" t="s">
        <v>809</v>
      </c>
      <c r="D118" s="24" t="s">
        <v>56</v>
      </c>
      <c r="E118" s="30" t="s">
        <v>810</v>
      </c>
      <c r="F118" s="31" t="s">
        <v>429</v>
      </c>
      <c r="G118" s="32">
        <v>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51">
      <c r="A119" s="35" t="s">
        <v>53</v>
      </c>
      <c r="E119" s="36" t="s">
        <v>1250</v>
      </c>
    </row>
    <row r="120" spans="1:5" ht="12.75">
      <c r="A120" s="37" t="s">
        <v>55</v>
      </c>
      <c r="E120" s="38" t="s">
        <v>56</v>
      </c>
    </row>
    <row r="121" spans="1:5" ht="114.75">
      <c r="A121" t="s">
        <v>57</v>
      </c>
      <c r="E121" s="36" t="s">
        <v>812</v>
      </c>
    </row>
    <row r="122" spans="1:16" ht="25.5">
      <c r="A122" s="24" t="s">
        <v>48</v>
      </c>
      <c r="B122" s="29" t="s">
        <v>284</v>
      </c>
      <c r="C122" s="29" t="s">
        <v>813</v>
      </c>
      <c r="D122" s="24" t="s">
        <v>56</v>
      </c>
      <c r="E122" s="30" t="s">
        <v>814</v>
      </c>
      <c r="F122" s="31" t="s">
        <v>429</v>
      </c>
      <c r="G122" s="32">
        <v>12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51">
      <c r="A123" s="35" t="s">
        <v>53</v>
      </c>
      <c r="E123" s="36" t="s">
        <v>1251</v>
      </c>
    </row>
    <row r="124" spans="1:5" ht="12.75">
      <c r="A124" s="37" t="s">
        <v>55</v>
      </c>
      <c r="E124" s="38" t="s">
        <v>56</v>
      </c>
    </row>
    <row r="125" spans="1:5" ht="114.75">
      <c r="A125" t="s">
        <v>57</v>
      </c>
      <c r="E125" s="36" t="s">
        <v>812</v>
      </c>
    </row>
    <row r="126" spans="1:16" ht="12.75">
      <c r="A126" s="24" t="s">
        <v>48</v>
      </c>
      <c r="B126" s="29" t="s">
        <v>288</v>
      </c>
      <c r="C126" s="29" t="s">
        <v>816</v>
      </c>
      <c r="D126" s="24" t="s">
        <v>56</v>
      </c>
      <c r="E126" s="30" t="s">
        <v>817</v>
      </c>
      <c r="F126" s="31" t="s">
        <v>429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51">
      <c r="A127" s="35" t="s">
        <v>53</v>
      </c>
      <c r="E127" s="36" t="s">
        <v>1252</v>
      </c>
    </row>
    <row r="128" spans="1:5" ht="12.75">
      <c r="A128" s="37" t="s">
        <v>55</v>
      </c>
      <c r="E128" s="38" t="s">
        <v>56</v>
      </c>
    </row>
    <row r="129" spans="1:5" ht="114.75">
      <c r="A129" t="s">
        <v>57</v>
      </c>
      <c r="E129" s="36" t="s">
        <v>812</v>
      </c>
    </row>
    <row r="130" spans="1:16" ht="25.5">
      <c r="A130" s="24" t="s">
        <v>48</v>
      </c>
      <c r="B130" s="29" t="s">
        <v>293</v>
      </c>
      <c r="C130" s="29" t="s">
        <v>819</v>
      </c>
      <c r="D130" s="24" t="s">
        <v>56</v>
      </c>
      <c r="E130" s="30" t="s">
        <v>820</v>
      </c>
      <c r="F130" s="31" t="s">
        <v>429</v>
      </c>
      <c r="G130" s="32">
        <v>4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821</v>
      </c>
    </row>
    <row r="132" spans="1:5" ht="12.75">
      <c r="A132" s="37" t="s">
        <v>55</v>
      </c>
      <c r="E132" s="38" t="s">
        <v>56</v>
      </c>
    </row>
    <row r="133" spans="1:5" ht="102">
      <c r="A133" t="s">
        <v>57</v>
      </c>
      <c r="E133" s="36" t="s">
        <v>822</v>
      </c>
    </row>
    <row r="134" spans="1:16" ht="25.5">
      <c r="A134" s="24" t="s">
        <v>48</v>
      </c>
      <c r="B134" s="29" t="s">
        <v>299</v>
      </c>
      <c r="C134" s="29" t="s">
        <v>823</v>
      </c>
      <c r="D134" s="24" t="s">
        <v>56</v>
      </c>
      <c r="E134" s="30" t="s">
        <v>824</v>
      </c>
      <c r="F134" s="31" t="s">
        <v>429</v>
      </c>
      <c r="G134" s="32">
        <v>4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51">
      <c r="A135" s="35" t="s">
        <v>53</v>
      </c>
      <c r="E135" s="36" t="s">
        <v>825</v>
      </c>
    </row>
    <row r="136" spans="1:5" ht="12.75">
      <c r="A136" s="37" t="s">
        <v>55</v>
      </c>
      <c r="E136" s="38" t="s">
        <v>56</v>
      </c>
    </row>
    <row r="137" spans="1:5" ht="89.25">
      <c r="A137" t="s">
        <v>57</v>
      </c>
      <c r="E137" s="36" t="s">
        <v>826</v>
      </c>
    </row>
    <row r="138" spans="1:16" ht="12.75">
      <c r="A138" s="24" t="s">
        <v>48</v>
      </c>
      <c r="B138" s="29" t="s">
        <v>304</v>
      </c>
      <c r="C138" s="29" t="s">
        <v>827</v>
      </c>
      <c r="D138" s="24" t="s">
        <v>50</v>
      </c>
      <c r="E138" s="30" t="s">
        <v>828</v>
      </c>
      <c r="F138" s="31" t="s">
        <v>429</v>
      </c>
      <c r="G138" s="32">
        <v>5</v>
      </c>
      <c r="H138" s="33">
        <v>0</v>
      </c>
      <c r="I138" s="34">
        <f>ROUND(ROUND(H138,2)*ROUND(G138,3),2)</f>
      </c>
      <c r="O138">
        <f>(I138*21)/100</f>
      </c>
      <c r="P138" t="s">
        <v>26</v>
      </c>
    </row>
    <row r="139" spans="1:5" ht="38.25">
      <c r="A139" s="35" t="s">
        <v>53</v>
      </c>
      <c r="E139" s="36" t="s">
        <v>1253</v>
      </c>
    </row>
    <row r="140" spans="1:5" ht="12.75">
      <c r="A140" s="37" t="s">
        <v>55</v>
      </c>
      <c r="E140" s="38" t="s">
        <v>56</v>
      </c>
    </row>
    <row r="141" spans="1:5" ht="89.25">
      <c r="A141" t="s">
        <v>57</v>
      </c>
      <c r="E141" s="36" t="s">
        <v>826</v>
      </c>
    </row>
    <row r="142" spans="1:16" ht="12.75">
      <c r="A142" s="24" t="s">
        <v>48</v>
      </c>
      <c r="B142" s="29" t="s">
        <v>310</v>
      </c>
      <c r="C142" s="29" t="s">
        <v>827</v>
      </c>
      <c r="D142" s="24" t="s">
        <v>59</v>
      </c>
      <c r="E142" s="30" t="s">
        <v>828</v>
      </c>
      <c r="F142" s="31" t="s">
        <v>429</v>
      </c>
      <c r="G142" s="32">
        <v>12</v>
      </c>
      <c r="H142" s="33">
        <v>0</v>
      </c>
      <c r="I142" s="34">
        <f>ROUND(ROUND(H142,2)*ROUND(G142,3),2)</f>
      </c>
      <c r="O142">
        <f>(I142*21)/100</f>
      </c>
      <c r="P142" t="s">
        <v>26</v>
      </c>
    </row>
    <row r="143" spans="1:5" ht="38.25">
      <c r="A143" s="35" t="s">
        <v>53</v>
      </c>
      <c r="E143" s="36" t="s">
        <v>1254</v>
      </c>
    </row>
    <row r="144" spans="1:5" ht="12.75">
      <c r="A144" s="37" t="s">
        <v>55</v>
      </c>
      <c r="E144" s="38" t="s">
        <v>56</v>
      </c>
    </row>
    <row r="145" spans="1:5" ht="89.25">
      <c r="A145" t="s">
        <v>57</v>
      </c>
      <c r="E145" s="36" t="s">
        <v>826</v>
      </c>
    </row>
    <row r="146" spans="1:16" ht="25.5">
      <c r="A146" s="24" t="s">
        <v>48</v>
      </c>
      <c r="B146" s="29" t="s">
        <v>316</v>
      </c>
      <c r="C146" s="29" t="s">
        <v>830</v>
      </c>
      <c r="D146" s="24" t="s">
        <v>56</v>
      </c>
      <c r="E146" s="30" t="s">
        <v>831</v>
      </c>
      <c r="F146" s="31" t="s">
        <v>429</v>
      </c>
      <c r="G146" s="32">
        <v>2</v>
      </c>
      <c r="H146" s="33">
        <v>0</v>
      </c>
      <c r="I146" s="34">
        <f>ROUND(ROUND(H146,2)*ROUND(G146,3),2)</f>
      </c>
      <c r="O146">
        <f>(I146*21)/100</f>
      </c>
      <c r="P146" t="s">
        <v>26</v>
      </c>
    </row>
    <row r="147" spans="1:5" ht="12.75">
      <c r="A147" s="35" t="s">
        <v>53</v>
      </c>
      <c r="E147" s="36" t="s">
        <v>1255</v>
      </c>
    </row>
    <row r="148" spans="1:5" ht="12.75">
      <c r="A148" s="37" t="s">
        <v>55</v>
      </c>
      <c r="E148" s="38" t="s">
        <v>56</v>
      </c>
    </row>
    <row r="149" spans="1:5" ht="102">
      <c r="A149" t="s">
        <v>57</v>
      </c>
      <c r="E149" s="36" t="s">
        <v>833</v>
      </c>
    </row>
    <row r="150" spans="1:16" ht="25.5">
      <c r="A150" s="24" t="s">
        <v>48</v>
      </c>
      <c r="B150" s="29" t="s">
        <v>322</v>
      </c>
      <c r="C150" s="29" t="s">
        <v>834</v>
      </c>
      <c r="D150" s="24" t="s">
        <v>56</v>
      </c>
      <c r="E150" s="30" t="s">
        <v>835</v>
      </c>
      <c r="F150" s="31" t="s">
        <v>429</v>
      </c>
      <c r="G150" s="32">
        <v>2</v>
      </c>
      <c r="H150" s="33">
        <v>0</v>
      </c>
      <c r="I150" s="34">
        <f>ROUND(ROUND(H150,2)*ROUND(G150,3),2)</f>
      </c>
      <c r="O150">
        <f>(I150*21)/100</f>
      </c>
      <c r="P150" t="s">
        <v>26</v>
      </c>
    </row>
    <row r="151" spans="1:5" ht="12.75">
      <c r="A151" s="35" t="s">
        <v>53</v>
      </c>
      <c r="E151" s="36" t="s">
        <v>1256</v>
      </c>
    </row>
    <row r="152" spans="1:5" ht="12.75">
      <c r="A152" s="37" t="s">
        <v>55</v>
      </c>
      <c r="E152" s="38" t="s">
        <v>56</v>
      </c>
    </row>
    <row r="153" spans="1:5" ht="102">
      <c r="A153" t="s">
        <v>57</v>
      </c>
      <c r="E153" s="36" t="s">
        <v>837</v>
      </c>
    </row>
    <row r="154" spans="1:16" ht="12.75">
      <c r="A154" s="24" t="s">
        <v>48</v>
      </c>
      <c r="B154" s="29" t="s">
        <v>326</v>
      </c>
      <c r="C154" s="29" t="s">
        <v>842</v>
      </c>
      <c r="D154" s="24" t="s">
        <v>56</v>
      </c>
      <c r="E154" s="30" t="s">
        <v>843</v>
      </c>
      <c r="F154" s="31" t="s">
        <v>429</v>
      </c>
      <c r="G154" s="32">
        <v>10</v>
      </c>
      <c r="H154" s="33">
        <v>0</v>
      </c>
      <c r="I154" s="34">
        <f>ROUND(ROUND(H154,2)*ROUND(G154,3),2)</f>
      </c>
      <c r="O154">
        <f>(I154*21)/100</f>
      </c>
      <c r="P154" t="s">
        <v>26</v>
      </c>
    </row>
    <row r="155" spans="1:5" ht="12.75">
      <c r="A155" s="35" t="s">
        <v>53</v>
      </c>
      <c r="E155" s="36" t="s">
        <v>56</v>
      </c>
    </row>
    <row r="156" spans="1:5" ht="12.75">
      <c r="A156" s="37" t="s">
        <v>55</v>
      </c>
      <c r="E156" s="38" t="s">
        <v>1257</v>
      </c>
    </row>
    <row r="157" spans="1:5" ht="114.75">
      <c r="A157" t="s">
        <v>57</v>
      </c>
      <c r="E157" s="36" t="s">
        <v>845</v>
      </c>
    </row>
    <row r="158" spans="1:16" ht="12.75">
      <c r="A158" s="24" t="s">
        <v>48</v>
      </c>
      <c r="B158" s="29" t="s">
        <v>328</v>
      </c>
      <c r="C158" s="29" t="s">
        <v>846</v>
      </c>
      <c r="D158" s="24" t="s">
        <v>56</v>
      </c>
      <c r="E158" s="30" t="s">
        <v>847</v>
      </c>
      <c r="F158" s="31" t="s">
        <v>429</v>
      </c>
      <c r="G158" s="32">
        <v>10</v>
      </c>
      <c r="H158" s="33">
        <v>0</v>
      </c>
      <c r="I158" s="34">
        <f>ROUND(ROUND(H158,2)*ROUND(G158,3),2)</f>
      </c>
      <c r="O158">
        <f>(I158*21)/100</f>
      </c>
      <c r="P158" t="s">
        <v>26</v>
      </c>
    </row>
    <row r="159" spans="1:5" ht="12.75">
      <c r="A159" s="35" t="s">
        <v>53</v>
      </c>
      <c r="E159" s="36" t="s">
        <v>56</v>
      </c>
    </row>
    <row r="160" spans="1:5" ht="12.75">
      <c r="A160" s="37" t="s">
        <v>55</v>
      </c>
      <c r="E160" s="38" t="s">
        <v>1258</v>
      </c>
    </row>
    <row r="161" spans="1:5" ht="114.75">
      <c r="A161" t="s">
        <v>57</v>
      </c>
      <c r="E161" s="36" t="s">
        <v>845</v>
      </c>
    </row>
    <row r="162" spans="1:16" ht="12.75">
      <c r="A162" s="24" t="s">
        <v>48</v>
      </c>
      <c r="B162" s="29" t="s">
        <v>333</v>
      </c>
      <c r="C162" s="29" t="s">
        <v>849</v>
      </c>
      <c r="D162" s="24" t="s">
        <v>56</v>
      </c>
      <c r="E162" s="30" t="s">
        <v>850</v>
      </c>
      <c r="F162" s="31" t="s">
        <v>429</v>
      </c>
      <c r="G162" s="32">
        <v>10</v>
      </c>
      <c r="H162" s="33">
        <v>0</v>
      </c>
      <c r="I162" s="34">
        <f>ROUND(ROUND(H162,2)*ROUND(G162,3),2)</f>
      </c>
      <c r="O162">
        <f>(I162*21)/100</f>
      </c>
      <c r="P162" t="s">
        <v>26</v>
      </c>
    </row>
    <row r="163" spans="1:5" ht="12.75">
      <c r="A163" s="35" t="s">
        <v>53</v>
      </c>
      <c r="E163" s="36" t="s">
        <v>56</v>
      </c>
    </row>
    <row r="164" spans="1:5" ht="12.75">
      <c r="A164" s="37" t="s">
        <v>55</v>
      </c>
      <c r="E164" s="38" t="s">
        <v>1259</v>
      </c>
    </row>
    <row r="165" spans="1:5" ht="114.75">
      <c r="A165" t="s">
        <v>57</v>
      </c>
      <c r="E165" s="36" t="s">
        <v>845</v>
      </c>
    </row>
    <row r="166" spans="1:16" ht="25.5">
      <c r="A166" s="24" t="s">
        <v>48</v>
      </c>
      <c r="B166" s="29" t="s">
        <v>338</v>
      </c>
      <c r="C166" s="29" t="s">
        <v>709</v>
      </c>
      <c r="D166" s="24" t="s">
        <v>56</v>
      </c>
      <c r="E166" s="30" t="s">
        <v>710</v>
      </c>
      <c r="F166" s="31" t="s">
        <v>429</v>
      </c>
      <c r="G166" s="32">
        <v>1</v>
      </c>
      <c r="H166" s="33">
        <v>0</v>
      </c>
      <c r="I166" s="34">
        <f>ROUND(ROUND(H166,2)*ROUND(G166,3),2)</f>
      </c>
      <c r="O166">
        <f>(I166*21)/100</f>
      </c>
      <c r="P166" t="s">
        <v>26</v>
      </c>
    </row>
    <row r="167" spans="1:5" ht="12.75">
      <c r="A167" s="35" t="s">
        <v>53</v>
      </c>
      <c r="E167" s="36" t="s">
        <v>56</v>
      </c>
    </row>
    <row r="168" spans="1:5" ht="12.75">
      <c r="A168" s="37" t="s">
        <v>55</v>
      </c>
      <c r="E168" s="38" t="s">
        <v>56</v>
      </c>
    </row>
    <row r="169" spans="1:5" ht="114.75">
      <c r="A169" t="s">
        <v>57</v>
      </c>
      <c r="E169" s="36" t="s">
        <v>711</v>
      </c>
    </row>
    <row r="170" spans="1:16" ht="38.25">
      <c r="A170" s="24" t="s">
        <v>48</v>
      </c>
      <c r="B170" s="29" t="s">
        <v>343</v>
      </c>
      <c r="C170" s="29" t="s">
        <v>852</v>
      </c>
      <c r="D170" s="24" t="s">
        <v>56</v>
      </c>
      <c r="E170" s="30" t="s">
        <v>853</v>
      </c>
      <c r="F170" s="31" t="s">
        <v>429</v>
      </c>
      <c r="G170" s="32">
        <v>5</v>
      </c>
      <c r="H170" s="33">
        <v>0</v>
      </c>
      <c r="I170" s="34">
        <f>ROUND(ROUND(H170,2)*ROUND(G170,3),2)</f>
      </c>
      <c r="O170">
        <f>(I170*21)/100</f>
      </c>
      <c r="P170" t="s">
        <v>26</v>
      </c>
    </row>
    <row r="171" spans="1:5" ht="12.75">
      <c r="A171" s="35" t="s">
        <v>53</v>
      </c>
      <c r="E171" s="36" t="s">
        <v>56</v>
      </c>
    </row>
    <row r="172" spans="1:5" ht="12.75">
      <c r="A172" s="37" t="s">
        <v>55</v>
      </c>
      <c r="E172" s="38" t="s">
        <v>56</v>
      </c>
    </row>
    <row r="173" spans="1:5" ht="114.75">
      <c r="A173" t="s">
        <v>57</v>
      </c>
      <c r="E173" s="36" t="s">
        <v>711</v>
      </c>
    </row>
    <row r="174" spans="1:18" ht="12.75" customHeight="1">
      <c r="A174" s="6" t="s">
        <v>46</v>
      </c>
      <c r="B174" s="6"/>
      <c r="C174" s="41" t="s">
        <v>79</v>
      </c>
      <c r="D174" s="6"/>
      <c r="E174" s="27" t="s">
        <v>442</v>
      </c>
      <c r="F174" s="6"/>
      <c r="G174" s="6"/>
      <c r="H174" s="6"/>
      <c r="I174" s="42">
        <f>0+Q174</f>
      </c>
      <c r="O174">
        <f>0+R174</f>
      </c>
      <c r="Q174">
        <f>0+I175</f>
      </c>
      <c r="R174">
        <f>0+O175</f>
      </c>
    </row>
    <row r="175" spans="1:16" ht="12.75">
      <c r="A175" s="24" t="s">
        <v>48</v>
      </c>
      <c r="B175" s="29" t="s">
        <v>347</v>
      </c>
      <c r="C175" s="29" t="s">
        <v>854</v>
      </c>
      <c r="D175" s="24" t="s">
        <v>56</v>
      </c>
      <c r="E175" s="30" t="s">
        <v>855</v>
      </c>
      <c r="F175" s="31" t="s">
        <v>110</v>
      </c>
      <c r="G175" s="32">
        <v>7.2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12.75">
      <c r="A176" s="35" t="s">
        <v>53</v>
      </c>
      <c r="E176" s="36" t="s">
        <v>56</v>
      </c>
    </row>
    <row r="177" spans="1:5" ht="12.75">
      <c r="A177" s="37" t="s">
        <v>55</v>
      </c>
      <c r="E177" s="38" t="s">
        <v>1260</v>
      </c>
    </row>
    <row r="178" spans="1:5" ht="408">
      <c r="A178" t="s">
        <v>57</v>
      </c>
      <c r="E178" s="36" t="s">
        <v>857</v>
      </c>
    </row>
    <row r="179" spans="1:18" ht="12.75" customHeight="1">
      <c r="A179" s="6" t="s">
        <v>46</v>
      </c>
      <c r="B179" s="6"/>
      <c r="C179" s="41" t="s">
        <v>43</v>
      </c>
      <c r="D179" s="6"/>
      <c r="E179" s="27" t="s">
        <v>143</v>
      </c>
      <c r="F179" s="6"/>
      <c r="G179" s="6"/>
      <c r="H179" s="6"/>
      <c r="I179" s="42">
        <f>0+Q179</f>
      </c>
      <c r="O179">
        <f>0+R179</f>
      </c>
      <c r="Q179">
        <f>0+I180</f>
      </c>
      <c r="R179">
        <f>0+O180</f>
      </c>
    </row>
    <row r="180" spans="1:16" ht="12.75">
      <c r="A180" s="24" t="s">
        <v>48</v>
      </c>
      <c r="B180" s="29" t="s">
        <v>353</v>
      </c>
      <c r="C180" s="29" t="s">
        <v>858</v>
      </c>
      <c r="D180" s="24" t="s">
        <v>56</v>
      </c>
      <c r="E180" s="30" t="s">
        <v>859</v>
      </c>
      <c r="F180" s="31" t="s">
        <v>110</v>
      </c>
      <c r="G180" s="32">
        <v>15.74</v>
      </c>
      <c r="H180" s="33">
        <v>0</v>
      </c>
      <c r="I180" s="34">
        <f>ROUND(ROUND(H180,2)*ROUND(G180,3),2)</f>
      </c>
      <c r="O180">
        <f>(I180*21)/100</f>
      </c>
      <c r="P180" t="s">
        <v>26</v>
      </c>
    </row>
    <row r="181" spans="1:5" ht="12.75">
      <c r="A181" s="35" t="s">
        <v>53</v>
      </c>
      <c r="E181" s="36" t="s">
        <v>56</v>
      </c>
    </row>
    <row r="182" spans="1:5" ht="12.75">
      <c r="A182" s="37" t="s">
        <v>55</v>
      </c>
      <c r="E182" s="38" t="s">
        <v>1261</v>
      </c>
    </row>
    <row r="183" spans="1:5" ht="114.75">
      <c r="A183" t="s">
        <v>57</v>
      </c>
      <c r="E183" s="36" t="s">
        <v>157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0+O9+O18+O55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95</v>
      </c>
      <c r="I3" s="39">
        <f>0+I9+I18+I55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95</v>
      </c>
      <c r="D5" s="6"/>
      <c r="E5" s="18" t="s">
        <v>96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5832.256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100</v>
      </c>
    </row>
    <row r="12" spans="1:5" ht="114.75">
      <c r="A12" s="37" t="s">
        <v>55</v>
      </c>
      <c r="E12" s="38" t="s">
        <v>101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103</v>
      </c>
      <c r="D14" s="24" t="s">
        <v>56</v>
      </c>
      <c r="E14" s="30" t="s">
        <v>104</v>
      </c>
      <c r="F14" s="31" t="s">
        <v>99</v>
      </c>
      <c r="G14" s="32">
        <v>168.806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51">
      <c r="A15" s="35" t="s">
        <v>53</v>
      </c>
      <c r="E15" s="36" t="s">
        <v>105</v>
      </c>
    </row>
    <row r="16" spans="1:5" ht="38.25">
      <c r="A16" s="37" t="s">
        <v>55</v>
      </c>
      <c r="E16" s="38" t="s">
        <v>106</v>
      </c>
    </row>
    <row r="17" spans="1:5" ht="51">
      <c r="A17" t="s">
        <v>57</v>
      </c>
      <c r="E17" s="36" t="s">
        <v>102</v>
      </c>
    </row>
    <row r="18" spans="1:18" ht="12.75" customHeight="1">
      <c r="A18" s="6" t="s">
        <v>46</v>
      </c>
      <c r="B18" s="6"/>
      <c r="C18" s="41" t="s">
        <v>32</v>
      </c>
      <c r="D18" s="6"/>
      <c r="E18" s="27" t="s">
        <v>107</v>
      </c>
      <c r="F18" s="6"/>
      <c r="G18" s="6"/>
      <c r="H18" s="6"/>
      <c r="I18" s="42">
        <f>0+Q18</f>
      </c>
      <c r="O18">
        <f>0+R18</f>
      </c>
      <c r="Q18">
        <f>0+I19+I23+I27+I31+I35+I39+I43+I47+I51</f>
      </c>
      <c r="R18">
        <f>0+O19+O23+O27+O31+O35+O39+O43+O47+O51</f>
      </c>
    </row>
    <row r="19" spans="1:16" ht="12.75">
      <c r="A19" s="24" t="s">
        <v>48</v>
      </c>
      <c r="B19" s="29" t="s">
        <v>25</v>
      </c>
      <c r="C19" s="29" t="s">
        <v>108</v>
      </c>
      <c r="D19" s="24" t="s">
        <v>56</v>
      </c>
      <c r="E19" s="30" t="s">
        <v>109</v>
      </c>
      <c r="F19" s="31" t="s">
        <v>110</v>
      </c>
      <c r="G19" s="32">
        <v>67.5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51">
      <c r="A20" s="35" t="s">
        <v>53</v>
      </c>
      <c r="E20" s="36" t="s">
        <v>111</v>
      </c>
    </row>
    <row r="21" spans="1:5" ht="25.5">
      <c r="A21" s="37" t="s">
        <v>55</v>
      </c>
      <c r="E21" s="38" t="s">
        <v>112</v>
      </c>
    </row>
    <row r="22" spans="1:5" ht="89.25">
      <c r="A22" t="s">
        <v>57</v>
      </c>
      <c r="E22" s="36" t="s">
        <v>113</v>
      </c>
    </row>
    <row r="23" spans="1:16" ht="12.75">
      <c r="A23" s="24" t="s">
        <v>48</v>
      </c>
      <c r="B23" s="29" t="s">
        <v>36</v>
      </c>
      <c r="C23" s="29" t="s">
        <v>114</v>
      </c>
      <c r="D23" s="24" t="s">
        <v>56</v>
      </c>
      <c r="E23" s="30" t="s">
        <v>115</v>
      </c>
      <c r="F23" s="31" t="s">
        <v>110</v>
      </c>
      <c r="G23" s="32">
        <v>1.3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116</v>
      </c>
    </row>
    <row r="25" spans="1:5" ht="25.5">
      <c r="A25" s="37" t="s">
        <v>55</v>
      </c>
      <c r="E25" s="38" t="s">
        <v>117</v>
      </c>
    </row>
    <row r="26" spans="1:5" ht="102">
      <c r="A26" t="s">
        <v>57</v>
      </c>
      <c r="E26" s="36" t="s">
        <v>118</v>
      </c>
    </row>
    <row r="27" spans="1:16" ht="12.75">
      <c r="A27" s="24" t="s">
        <v>48</v>
      </c>
      <c r="B27" s="29" t="s">
        <v>38</v>
      </c>
      <c r="C27" s="29" t="s">
        <v>119</v>
      </c>
      <c r="D27" s="24" t="s">
        <v>56</v>
      </c>
      <c r="E27" s="30" t="s">
        <v>120</v>
      </c>
      <c r="F27" s="31" t="s">
        <v>110</v>
      </c>
      <c r="G27" s="32">
        <v>93.84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116</v>
      </c>
    </row>
    <row r="29" spans="1:5" ht="25.5">
      <c r="A29" s="37" t="s">
        <v>55</v>
      </c>
      <c r="E29" s="38" t="s">
        <v>121</v>
      </c>
    </row>
    <row r="30" spans="1:5" ht="102">
      <c r="A30" t="s">
        <v>57</v>
      </c>
      <c r="E30" s="36" t="s">
        <v>118</v>
      </c>
    </row>
    <row r="31" spans="1:16" ht="25.5">
      <c r="A31" s="24" t="s">
        <v>48</v>
      </c>
      <c r="B31" s="29" t="s">
        <v>40</v>
      </c>
      <c r="C31" s="29" t="s">
        <v>122</v>
      </c>
      <c r="D31" s="24" t="s">
        <v>56</v>
      </c>
      <c r="E31" s="30" t="s">
        <v>123</v>
      </c>
      <c r="F31" s="31" t="s">
        <v>110</v>
      </c>
      <c r="G31" s="32">
        <v>738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116</v>
      </c>
    </row>
    <row r="33" spans="1:5" ht="76.5">
      <c r="A33" s="37" t="s">
        <v>55</v>
      </c>
      <c r="E33" s="38" t="s">
        <v>124</v>
      </c>
    </row>
    <row r="34" spans="1:5" ht="89.25">
      <c r="A34" t="s">
        <v>57</v>
      </c>
      <c r="E34" s="36" t="s">
        <v>113</v>
      </c>
    </row>
    <row r="35" spans="1:16" ht="12.75">
      <c r="A35" s="24" t="s">
        <v>48</v>
      </c>
      <c r="B35" s="29" t="s">
        <v>75</v>
      </c>
      <c r="C35" s="29" t="s">
        <v>125</v>
      </c>
      <c r="D35" s="24" t="s">
        <v>56</v>
      </c>
      <c r="E35" s="30" t="s">
        <v>126</v>
      </c>
      <c r="F35" s="31" t="s">
        <v>110</v>
      </c>
      <c r="G35" s="32">
        <v>1066.16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25.5">
      <c r="A36" s="35" t="s">
        <v>53</v>
      </c>
      <c r="E36" s="36" t="s">
        <v>116</v>
      </c>
    </row>
    <row r="37" spans="1:5" ht="102">
      <c r="A37" s="37" t="s">
        <v>55</v>
      </c>
      <c r="E37" s="38" t="s">
        <v>127</v>
      </c>
    </row>
    <row r="38" spans="1:5" ht="89.25">
      <c r="A38" t="s">
        <v>57</v>
      </c>
      <c r="E38" s="36" t="s">
        <v>113</v>
      </c>
    </row>
    <row r="39" spans="1:16" ht="12.75">
      <c r="A39" s="24" t="s">
        <v>48</v>
      </c>
      <c r="B39" s="29" t="s">
        <v>79</v>
      </c>
      <c r="C39" s="29" t="s">
        <v>128</v>
      </c>
      <c r="D39" s="24" t="s">
        <v>50</v>
      </c>
      <c r="E39" s="30" t="s">
        <v>129</v>
      </c>
      <c r="F39" s="31" t="s">
        <v>130</v>
      </c>
      <c r="G39" s="32">
        <v>253.5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51">
      <c r="A40" s="35" t="s">
        <v>53</v>
      </c>
      <c r="E40" s="36" t="s">
        <v>131</v>
      </c>
    </row>
    <row r="41" spans="1:5" ht="25.5">
      <c r="A41" s="37" t="s">
        <v>55</v>
      </c>
      <c r="E41" s="38" t="s">
        <v>132</v>
      </c>
    </row>
    <row r="42" spans="1:5" ht="89.25">
      <c r="A42" t="s">
        <v>57</v>
      </c>
      <c r="E42" s="36" t="s">
        <v>113</v>
      </c>
    </row>
    <row r="43" spans="1:16" ht="12.75">
      <c r="A43" s="24" t="s">
        <v>48</v>
      </c>
      <c r="B43" s="29" t="s">
        <v>43</v>
      </c>
      <c r="C43" s="29" t="s">
        <v>128</v>
      </c>
      <c r="D43" s="24" t="s">
        <v>59</v>
      </c>
      <c r="E43" s="30" t="s">
        <v>129</v>
      </c>
      <c r="F43" s="31" t="s">
        <v>130</v>
      </c>
      <c r="G43" s="32">
        <v>591.5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38.25">
      <c r="A44" s="35" t="s">
        <v>53</v>
      </c>
      <c r="E44" s="36" t="s">
        <v>133</v>
      </c>
    </row>
    <row r="45" spans="1:5" ht="25.5">
      <c r="A45" s="37" t="s">
        <v>55</v>
      </c>
      <c r="E45" s="38" t="s">
        <v>134</v>
      </c>
    </row>
    <row r="46" spans="1:5" ht="89.25">
      <c r="A46" t="s">
        <v>57</v>
      </c>
      <c r="E46" s="36" t="s">
        <v>113</v>
      </c>
    </row>
    <row r="47" spans="1:16" ht="12.75">
      <c r="A47" s="24" t="s">
        <v>48</v>
      </c>
      <c r="B47" s="29" t="s">
        <v>45</v>
      </c>
      <c r="C47" s="29" t="s">
        <v>135</v>
      </c>
      <c r="D47" s="24" t="s">
        <v>56</v>
      </c>
      <c r="E47" s="30" t="s">
        <v>136</v>
      </c>
      <c r="F47" s="31" t="s">
        <v>110</v>
      </c>
      <c r="G47" s="32">
        <v>699.8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51">
      <c r="A48" s="35" t="s">
        <v>53</v>
      </c>
      <c r="E48" s="36" t="s">
        <v>111</v>
      </c>
    </row>
    <row r="49" spans="1:5" ht="76.5">
      <c r="A49" s="37" t="s">
        <v>55</v>
      </c>
      <c r="E49" s="38" t="s">
        <v>137</v>
      </c>
    </row>
    <row r="50" spans="1:5" ht="89.25">
      <c r="A50" t="s">
        <v>57</v>
      </c>
      <c r="E50" s="36" t="s">
        <v>113</v>
      </c>
    </row>
    <row r="51" spans="1:16" ht="12.75">
      <c r="A51" s="24" t="s">
        <v>48</v>
      </c>
      <c r="B51" s="29" t="s">
        <v>88</v>
      </c>
      <c r="C51" s="29" t="s">
        <v>138</v>
      </c>
      <c r="D51" s="24" t="s">
        <v>56</v>
      </c>
      <c r="E51" s="30" t="s">
        <v>139</v>
      </c>
      <c r="F51" s="31" t="s">
        <v>110</v>
      </c>
      <c r="G51" s="32">
        <v>9.75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25.5">
      <c r="A52" s="35" t="s">
        <v>53</v>
      </c>
      <c r="E52" s="36" t="s">
        <v>140</v>
      </c>
    </row>
    <row r="53" spans="1:5" ht="25.5">
      <c r="A53" s="37" t="s">
        <v>55</v>
      </c>
      <c r="E53" s="38" t="s">
        <v>141</v>
      </c>
    </row>
    <row r="54" spans="1:5" ht="63.75">
      <c r="A54" t="s">
        <v>57</v>
      </c>
      <c r="E54" s="36" t="s">
        <v>142</v>
      </c>
    </row>
    <row r="55" spans="1:18" ht="12.75" customHeight="1">
      <c r="A55" s="6" t="s">
        <v>46</v>
      </c>
      <c r="B55" s="6"/>
      <c r="C55" s="41" t="s">
        <v>43</v>
      </c>
      <c r="D55" s="6"/>
      <c r="E55" s="27" t="s">
        <v>143</v>
      </c>
      <c r="F55" s="6"/>
      <c r="G55" s="6"/>
      <c r="H55" s="6"/>
      <c r="I55" s="42">
        <f>0+Q55</f>
      </c>
      <c r="O55">
        <f>0+R55</f>
      </c>
      <c r="Q55">
        <f>0+I56+I60+I64</f>
      </c>
      <c r="R55">
        <f>0+O56+O60+O64</f>
      </c>
    </row>
    <row r="56" spans="1:16" ht="12.75">
      <c r="A56" s="24" t="s">
        <v>48</v>
      </c>
      <c r="B56" s="29" t="s">
        <v>91</v>
      </c>
      <c r="C56" s="29" t="s">
        <v>144</v>
      </c>
      <c r="D56" s="24" t="s">
        <v>56</v>
      </c>
      <c r="E56" s="30" t="s">
        <v>145</v>
      </c>
      <c r="F56" s="31" t="s">
        <v>130</v>
      </c>
      <c r="G56" s="32">
        <v>65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25.5">
      <c r="A57" s="35" t="s">
        <v>53</v>
      </c>
      <c r="E57" s="36" t="s">
        <v>146</v>
      </c>
    </row>
    <row r="58" spans="1:5" ht="25.5">
      <c r="A58" s="37" t="s">
        <v>55</v>
      </c>
      <c r="E58" s="38" t="s">
        <v>147</v>
      </c>
    </row>
    <row r="59" spans="1:5" ht="63.75">
      <c r="A59" t="s">
        <v>57</v>
      </c>
      <c r="E59" s="36" t="s">
        <v>148</v>
      </c>
    </row>
    <row r="60" spans="1:16" ht="12.75">
      <c r="A60" s="24" t="s">
        <v>48</v>
      </c>
      <c r="B60" s="29" t="s">
        <v>149</v>
      </c>
      <c r="C60" s="29" t="s">
        <v>150</v>
      </c>
      <c r="D60" s="24" t="s">
        <v>56</v>
      </c>
      <c r="E60" s="30" t="s">
        <v>151</v>
      </c>
      <c r="F60" s="31" t="s">
        <v>130</v>
      </c>
      <c r="G60" s="32">
        <v>49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25.5">
      <c r="A61" s="35" t="s">
        <v>53</v>
      </c>
      <c r="E61" s="36" t="s">
        <v>146</v>
      </c>
    </row>
    <row r="62" spans="1:5" ht="102">
      <c r="A62" s="37" t="s">
        <v>55</v>
      </c>
      <c r="E62" s="38" t="s">
        <v>152</v>
      </c>
    </row>
    <row r="63" spans="1:5" ht="63.75">
      <c r="A63" t="s">
        <v>57</v>
      </c>
      <c r="E63" s="36" t="s">
        <v>148</v>
      </c>
    </row>
    <row r="64" spans="1:16" ht="12.75">
      <c r="A64" s="24" t="s">
        <v>48</v>
      </c>
      <c r="B64" s="29" t="s">
        <v>153</v>
      </c>
      <c r="C64" s="29" t="s">
        <v>154</v>
      </c>
      <c r="D64" s="24" t="s">
        <v>56</v>
      </c>
      <c r="E64" s="30" t="s">
        <v>155</v>
      </c>
      <c r="F64" s="31" t="s">
        <v>110</v>
      </c>
      <c r="G64" s="32">
        <v>27.5</v>
      </c>
      <c r="H64" s="33">
        <v>0</v>
      </c>
      <c r="I64" s="34">
        <f>ROUND(ROUND(H64,2)*ROUND(G64,3),2)</f>
      </c>
      <c r="O64">
        <f>(I64*21)/100</f>
      </c>
      <c r="P64" t="s">
        <v>26</v>
      </c>
    </row>
    <row r="65" spans="1:5" ht="25.5">
      <c r="A65" s="35" t="s">
        <v>53</v>
      </c>
      <c r="E65" s="36" t="s">
        <v>116</v>
      </c>
    </row>
    <row r="66" spans="1:5" ht="38.25">
      <c r="A66" s="37" t="s">
        <v>55</v>
      </c>
      <c r="E66" s="38" t="s">
        <v>156</v>
      </c>
    </row>
    <row r="67" spans="1:5" ht="114.75">
      <c r="A67" t="s">
        <v>57</v>
      </c>
      <c r="E67" s="36" t="s">
        <v>157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0+O9+O26+O51+O56+O61+O134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861</v>
      </c>
      <c r="I3" s="39">
        <f>0+I9+I26+I51+I56+I61+I134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861</v>
      </c>
      <c r="D5" s="6"/>
      <c r="E5" s="18" t="s">
        <v>1262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111.654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688</v>
      </c>
    </row>
    <row r="12" spans="1:5" ht="12.75">
      <c r="A12" s="37" t="s">
        <v>55</v>
      </c>
      <c r="E12" s="38" t="s">
        <v>1263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682</v>
      </c>
      <c r="D14" s="24" t="s">
        <v>56</v>
      </c>
      <c r="E14" s="30" t="s">
        <v>683</v>
      </c>
      <c r="F14" s="31" t="s">
        <v>82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685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107</v>
      </c>
      <c r="F26" s="6"/>
      <c r="G26" s="6"/>
      <c r="H26" s="6"/>
      <c r="I26" s="42">
        <f>0+Q26</f>
      </c>
      <c r="O26">
        <f>0+R26</f>
      </c>
      <c r="Q26">
        <f>0+I27+I31+I35+I39+I43+I47</f>
      </c>
      <c r="R26">
        <f>0+O27+O31+O35+O39+O43+O47</f>
      </c>
    </row>
    <row r="27" spans="1:16" ht="12.75">
      <c r="A27" s="24" t="s">
        <v>48</v>
      </c>
      <c r="B27" s="29" t="s">
        <v>38</v>
      </c>
      <c r="C27" s="29" t="s">
        <v>188</v>
      </c>
      <c r="D27" s="24" t="s">
        <v>56</v>
      </c>
      <c r="E27" s="30" t="s">
        <v>189</v>
      </c>
      <c r="F27" s="31" t="s">
        <v>110</v>
      </c>
      <c r="G27" s="32">
        <v>2.516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25.5">
      <c r="A29" s="37" t="s">
        <v>55</v>
      </c>
      <c r="E29" s="38" t="s">
        <v>1264</v>
      </c>
    </row>
    <row r="30" spans="1:5" ht="344.25">
      <c r="A30" t="s">
        <v>57</v>
      </c>
      <c r="E30" s="36" t="s">
        <v>191</v>
      </c>
    </row>
    <row r="31" spans="1:16" ht="12.75">
      <c r="A31" s="24" t="s">
        <v>48</v>
      </c>
      <c r="B31" s="29" t="s">
        <v>40</v>
      </c>
      <c r="C31" s="29" t="s">
        <v>760</v>
      </c>
      <c r="D31" s="24" t="s">
        <v>56</v>
      </c>
      <c r="E31" s="30" t="s">
        <v>761</v>
      </c>
      <c r="F31" s="31" t="s">
        <v>110</v>
      </c>
      <c r="G31" s="32">
        <v>2.684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1265</v>
      </c>
    </row>
    <row r="34" spans="1:5" ht="344.25">
      <c r="A34" t="s">
        <v>57</v>
      </c>
      <c r="E34" s="36" t="s">
        <v>191</v>
      </c>
    </row>
    <row r="35" spans="1:16" ht="12.75">
      <c r="A35" s="24" t="s">
        <v>48</v>
      </c>
      <c r="B35" s="29" t="s">
        <v>75</v>
      </c>
      <c r="C35" s="29" t="s">
        <v>192</v>
      </c>
      <c r="D35" s="24" t="s">
        <v>56</v>
      </c>
      <c r="E35" s="30" t="s">
        <v>193</v>
      </c>
      <c r="F35" s="31" t="s">
        <v>110</v>
      </c>
      <c r="G35" s="32">
        <v>95.85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51">
      <c r="A37" s="37" t="s">
        <v>55</v>
      </c>
      <c r="E37" s="38" t="s">
        <v>1266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596</v>
      </c>
      <c r="D39" s="24" t="s">
        <v>56</v>
      </c>
      <c r="E39" s="30" t="s">
        <v>597</v>
      </c>
      <c r="F39" s="31" t="s">
        <v>110</v>
      </c>
      <c r="G39" s="32">
        <v>58.7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51">
      <c r="A41" s="37" t="s">
        <v>55</v>
      </c>
      <c r="E41" s="38" t="s">
        <v>1267</v>
      </c>
    </row>
    <row r="42" spans="1:5" ht="344.25">
      <c r="A42" t="s">
        <v>57</v>
      </c>
      <c r="E42" s="36" t="s">
        <v>191</v>
      </c>
    </row>
    <row r="43" spans="1:16" ht="12.75">
      <c r="A43" s="24" t="s">
        <v>48</v>
      </c>
      <c r="B43" s="29" t="s">
        <v>43</v>
      </c>
      <c r="C43" s="29" t="s">
        <v>195</v>
      </c>
      <c r="D43" s="24" t="s">
        <v>56</v>
      </c>
      <c r="E43" s="30" t="s">
        <v>196</v>
      </c>
      <c r="F43" s="31" t="s">
        <v>110</v>
      </c>
      <c r="G43" s="32">
        <v>160.4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02">
      <c r="A45" s="37" t="s">
        <v>55</v>
      </c>
      <c r="E45" s="38" t="s">
        <v>1268</v>
      </c>
    </row>
    <row r="46" spans="1:5" ht="216.75">
      <c r="A46" t="s">
        <v>57</v>
      </c>
      <c r="E46" s="36" t="s">
        <v>199</v>
      </c>
    </row>
    <row r="47" spans="1:16" ht="12.75">
      <c r="A47" s="24" t="s">
        <v>48</v>
      </c>
      <c r="B47" s="29" t="s">
        <v>45</v>
      </c>
      <c r="C47" s="29" t="s">
        <v>694</v>
      </c>
      <c r="D47" s="24" t="s">
        <v>56</v>
      </c>
      <c r="E47" s="30" t="s">
        <v>695</v>
      </c>
      <c r="F47" s="31" t="s">
        <v>110</v>
      </c>
      <c r="G47" s="32">
        <v>98.37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38.25">
      <c r="A49" s="37" t="s">
        <v>55</v>
      </c>
      <c r="E49" s="38" t="s">
        <v>1269</v>
      </c>
    </row>
    <row r="50" spans="1:5" ht="255">
      <c r="A50" t="s">
        <v>57</v>
      </c>
      <c r="E50" s="36" t="s">
        <v>697</v>
      </c>
    </row>
    <row r="51" spans="1:18" ht="12.75" customHeight="1">
      <c r="A51" s="6" t="s">
        <v>46</v>
      </c>
      <c r="B51" s="6"/>
      <c r="C51" s="41" t="s">
        <v>26</v>
      </c>
      <c r="D51" s="6"/>
      <c r="E51" s="27" t="s">
        <v>224</v>
      </c>
      <c r="F51" s="6"/>
      <c r="G51" s="6"/>
      <c r="H51" s="6"/>
      <c r="I51" s="42">
        <f>0+Q51</f>
      </c>
      <c r="O51">
        <f>0+R51</f>
      </c>
      <c r="Q51">
        <f>0+I52</f>
      </c>
      <c r="R51">
        <f>0+O52</f>
      </c>
    </row>
    <row r="52" spans="1:16" ht="12.75">
      <c r="A52" s="24" t="s">
        <v>48</v>
      </c>
      <c r="B52" s="29" t="s">
        <v>88</v>
      </c>
      <c r="C52" s="29" t="s">
        <v>767</v>
      </c>
      <c r="D52" s="24" t="s">
        <v>56</v>
      </c>
      <c r="E52" s="30" t="s">
        <v>768</v>
      </c>
      <c r="F52" s="31" t="s">
        <v>110</v>
      </c>
      <c r="G52" s="32">
        <v>0.65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12.75">
      <c r="A53" s="35" t="s">
        <v>53</v>
      </c>
      <c r="E53" s="36" t="s">
        <v>870</v>
      </c>
    </row>
    <row r="54" spans="1:5" ht="12.75">
      <c r="A54" s="37" t="s">
        <v>55</v>
      </c>
      <c r="E54" s="38" t="s">
        <v>1270</v>
      </c>
    </row>
    <row r="55" spans="1:5" ht="395.25">
      <c r="A55" t="s">
        <v>57</v>
      </c>
      <c r="E55" s="36" t="s">
        <v>248</v>
      </c>
    </row>
    <row r="56" spans="1:18" ht="12.75" customHeight="1">
      <c r="A56" s="6" t="s">
        <v>46</v>
      </c>
      <c r="B56" s="6"/>
      <c r="C56" s="41" t="s">
        <v>36</v>
      </c>
      <c r="D56" s="6"/>
      <c r="E56" s="27" t="s">
        <v>272</v>
      </c>
      <c r="F56" s="6"/>
      <c r="G56" s="6"/>
      <c r="H56" s="6"/>
      <c r="I56" s="42">
        <f>0+Q56</f>
      </c>
      <c r="O56">
        <f>0+R56</f>
      </c>
      <c r="Q56">
        <f>0+I57</f>
      </c>
      <c r="R56">
        <f>0+O57</f>
      </c>
    </row>
    <row r="57" spans="1:16" ht="12.75">
      <c r="A57" s="24" t="s">
        <v>48</v>
      </c>
      <c r="B57" s="29" t="s">
        <v>91</v>
      </c>
      <c r="C57" s="29" t="s">
        <v>300</v>
      </c>
      <c r="D57" s="24" t="s">
        <v>56</v>
      </c>
      <c r="E57" s="30" t="s">
        <v>301</v>
      </c>
      <c r="F57" s="31" t="s">
        <v>110</v>
      </c>
      <c r="G57" s="32">
        <v>46.9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25.5">
      <c r="A59" s="37" t="s">
        <v>55</v>
      </c>
      <c r="E59" s="38" t="s">
        <v>1271</v>
      </c>
    </row>
    <row r="60" spans="1:5" ht="76.5">
      <c r="A60" t="s">
        <v>57</v>
      </c>
      <c r="E60" s="36" t="s">
        <v>242</v>
      </c>
    </row>
    <row r="61" spans="1:18" ht="12.75" customHeight="1">
      <c r="A61" s="6" t="s">
        <v>46</v>
      </c>
      <c r="B61" s="6"/>
      <c r="C61" s="41" t="s">
        <v>75</v>
      </c>
      <c r="D61" s="6"/>
      <c r="E61" s="27" t="s">
        <v>415</v>
      </c>
      <c r="F61" s="6"/>
      <c r="G61" s="6"/>
      <c r="H61" s="6"/>
      <c r="I61" s="42">
        <f>0+Q61</f>
      </c>
      <c r="O61">
        <f>0+R61</f>
      </c>
      <c r="Q61">
        <f>0+I62+I66+I70+I74+I78+I82+I86+I90+I94+I98+I102+I106+I110+I114+I118+I122+I126+I130</f>
      </c>
      <c r="R61">
        <f>0+O62+O66+O70+O74+O78+O82+O86+O90+O94+O98+O102+O106+O110+O114+O118+O122+O126+O130</f>
      </c>
    </row>
    <row r="62" spans="1:16" ht="12.75">
      <c r="A62" s="24" t="s">
        <v>48</v>
      </c>
      <c r="B62" s="29" t="s">
        <v>149</v>
      </c>
      <c r="C62" s="29" t="s">
        <v>699</v>
      </c>
      <c r="D62" s="24" t="s">
        <v>56</v>
      </c>
      <c r="E62" s="30" t="s">
        <v>700</v>
      </c>
      <c r="F62" s="31" t="s">
        <v>429</v>
      </c>
      <c r="G62" s="32">
        <v>12</v>
      </c>
      <c r="H62" s="33">
        <v>0</v>
      </c>
      <c r="I62" s="34">
        <f>ROUND(ROUND(H62,2)*ROUND(G62,3),2)</f>
      </c>
      <c r="O62">
        <f>(I62*21)/100</f>
      </c>
      <c r="P62" t="s">
        <v>26</v>
      </c>
    </row>
    <row r="63" spans="1:5" ht="12.75">
      <c r="A63" s="35" t="s">
        <v>53</v>
      </c>
      <c r="E63" s="36" t="s">
        <v>56</v>
      </c>
    </row>
    <row r="64" spans="1:5" ht="12.75">
      <c r="A64" s="37" t="s">
        <v>55</v>
      </c>
      <c r="E64" s="38" t="s">
        <v>701</v>
      </c>
    </row>
    <row r="65" spans="1:5" ht="76.5">
      <c r="A65" t="s">
        <v>57</v>
      </c>
      <c r="E65" s="36" t="s">
        <v>702</v>
      </c>
    </row>
    <row r="66" spans="1:16" ht="12.75">
      <c r="A66" s="24" t="s">
        <v>48</v>
      </c>
      <c r="B66" s="29" t="s">
        <v>153</v>
      </c>
      <c r="C66" s="29" t="s">
        <v>775</v>
      </c>
      <c r="D66" s="24" t="s">
        <v>56</v>
      </c>
      <c r="E66" s="30" t="s">
        <v>776</v>
      </c>
      <c r="F66" s="31" t="s">
        <v>130</v>
      </c>
      <c r="G66" s="32">
        <v>244</v>
      </c>
      <c r="H66" s="33">
        <v>0</v>
      </c>
      <c r="I66" s="34">
        <f>ROUND(ROUND(H66,2)*ROUND(G66,3),2)</f>
      </c>
      <c r="O66">
        <f>(I66*21)/100</f>
      </c>
      <c r="P66" t="s">
        <v>26</v>
      </c>
    </row>
    <row r="67" spans="1:5" ht="12.75">
      <c r="A67" s="35" t="s">
        <v>53</v>
      </c>
      <c r="E67" s="36" t="s">
        <v>873</v>
      </c>
    </row>
    <row r="68" spans="1:5" ht="12.75">
      <c r="A68" s="37" t="s">
        <v>55</v>
      </c>
      <c r="E68" s="38" t="s">
        <v>56</v>
      </c>
    </row>
    <row r="69" spans="1:5" ht="76.5">
      <c r="A69" t="s">
        <v>57</v>
      </c>
      <c r="E69" s="36" t="s">
        <v>778</v>
      </c>
    </row>
    <row r="70" spans="1:16" ht="12.75">
      <c r="A70" s="24" t="s">
        <v>48</v>
      </c>
      <c r="B70" s="29" t="s">
        <v>207</v>
      </c>
      <c r="C70" s="29" t="s">
        <v>779</v>
      </c>
      <c r="D70" s="24" t="s">
        <v>56</v>
      </c>
      <c r="E70" s="30" t="s">
        <v>780</v>
      </c>
      <c r="F70" s="31" t="s">
        <v>130</v>
      </c>
      <c r="G70" s="32">
        <v>569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781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778</v>
      </c>
    </row>
    <row r="74" spans="1:16" ht="12.75">
      <c r="A74" s="24" t="s">
        <v>48</v>
      </c>
      <c r="B74" s="29" t="s">
        <v>213</v>
      </c>
      <c r="C74" s="29" t="s">
        <v>703</v>
      </c>
      <c r="D74" s="24" t="s">
        <v>56</v>
      </c>
      <c r="E74" s="30" t="s">
        <v>704</v>
      </c>
      <c r="F74" s="31" t="s">
        <v>130</v>
      </c>
      <c r="G74" s="32">
        <v>718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56</v>
      </c>
    </row>
    <row r="76" spans="1:5" ht="12.75">
      <c r="A76" s="37" t="s">
        <v>55</v>
      </c>
      <c r="E76" s="38" t="s">
        <v>56</v>
      </c>
    </row>
    <row r="77" spans="1:5" ht="89.25">
      <c r="A77" t="s">
        <v>57</v>
      </c>
      <c r="E77" s="36" t="s">
        <v>705</v>
      </c>
    </row>
    <row r="78" spans="1:16" ht="12.75">
      <c r="A78" s="24" t="s">
        <v>48</v>
      </c>
      <c r="B78" s="29" t="s">
        <v>219</v>
      </c>
      <c r="C78" s="29" t="s">
        <v>706</v>
      </c>
      <c r="D78" s="24" t="s">
        <v>56</v>
      </c>
      <c r="E78" s="30" t="s">
        <v>707</v>
      </c>
      <c r="F78" s="31" t="s">
        <v>130</v>
      </c>
      <c r="G78" s="32">
        <v>698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56</v>
      </c>
    </row>
    <row r="80" spans="1:5" ht="12.75">
      <c r="A80" s="37" t="s">
        <v>55</v>
      </c>
      <c r="E80" s="38" t="s">
        <v>56</v>
      </c>
    </row>
    <row r="81" spans="1:5" ht="89.25">
      <c r="A81" t="s">
        <v>57</v>
      </c>
      <c r="E81" s="36" t="s">
        <v>708</v>
      </c>
    </row>
    <row r="82" spans="1:16" ht="25.5">
      <c r="A82" s="24" t="s">
        <v>48</v>
      </c>
      <c r="B82" s="29" t="s">
        <v>225</v>
      </c>
      <c r="C82" s="29" t="s">
        <v>709</v>
      </c>
      <c r="D82" s="24" t="s">
        <v>56</v>
      </c>
      <c r="E82" s="30" t="s">
        <v>710</v>
      </c>
      <c r="F82" s="31" t="s">
        <v>429</v>
      </c>
      <c r="G82" s="32">
        <v>1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114.75">
      <c r="A85" t="s">
        <v>57</v>
      </c>
      <c r="E85" s="36" t="s">
        <v>711</v>
      </c>
    </row>
    <row r="86" spans="1:16" ht="38.25">
      <c r="A86" s="24" t="s">
        <v>48</v>
      </c>
      <c r="B86" s="29" t="s">
        <v>231</v>
      </c>
      <c r="C86" s="29" t="s">
        <v>852</v>
      </c>
      <c r="D86" s="24" t="s">
        <v>56</v>
      </c>
      <c r="E86" s="30" t="s">
        <v>853</v>
      </c>
      <c r="F86" s="31" t="s">
        <v>429</v>
      </c>
      <c r="G86" s="32">
        <v>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114.75">
      <c r="A89" t="s">
        <v>57</v>
      </c>
      <c r="E89" s="36" t="s">
        <v>711</v>
      </c>
    </row>
    <row r="90" spans="1:16" ht="12.75">
      <c r="A90" s="24" t="s">
        <v>48</v>
      </c>
      <c r="B90" s="29" t="s">
        <v>237</v>
      </c>
      <c r="C90" s="29" t="s">
        <v>727</v>
      </c>
      <c r="D90" s="24" t="s">
        <v>50</v>
      </c>
      <c r="E90" s="30" t="s">
        <v>728</v>
      </c>
      <c r="F90" s="31" t="s">
        <v>130</v>
      </c>
      <c r="G90" s="32">
        <v>363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56</v>
      </c>
    </row>
    <row r="92" spans="1:5" ht="12.75">
      <c r="A92" s="37" t="s">
        <v>55</v>
      </c>
      <c r="E92" s="38" t="s">
        <v>1272</v>
      </c>
    </row>
    <row r="93" spans="1:5" ht="165.75">
      <c r="A93" t="s">
        <v>57</v>
      </c>
      <c r="E93" s="36" t="s">
        <v>714</v>
      </c>
    </row>
    <row r="94" spans="1:16" ht="12.75">
      <c r="A94" s="24" t="s">
        <v>48</v>
      </c>
      <c r="B94" s="29" t="s">
        <v>243</v>
      </c>
      <c r="C94" s="29" t="s">
        <v>727</v>
      </c>
      <c r="D94" s="24" t="s">
        <v>59</v>
      </c>
      <c r="E94" s="30" t="s">
        <v>728</v>
      </c>
      <c r="F94" s="31" t="s">
        <v>130</v>
      </c>
      <c r="G94" s="32">
        <v>1644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38.25">
      <c r="A96" s="37" t="s">
        <v>55</v>
      </c>
      <c r="E96" s="38" t="s">
        <v>1273</v>
      </c>
    </row>
    <row r="97" spans="1:5" ht="165.75">
      <c r="A97" t="s">
        <v>57</v>
      </c>
      <c r="E97" s="36" t="s">
        <v>714</v>
      </c>
    </row>
    <row r="98" spans="1:16" ht="12.75">
      <c r="A98" s="24" t="s">
        <v>48</v>
      </c>
      <c r="B98" s="29" t="s">
        <v>249</v>
      </c>
      <c r="C98" s="29" t="s">
        <v>730</v>
      </c>
      <c r="D98" s="24" t="s">
        <v>56</v>
      </c>
      <c r="E98" s="30" t="s">
        <v>731</v>
      </c>
      <c r="F98" s="31" t="s">
        <v>732</v>
      </c>
      <c r="G98" s="32">
        <v>24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56</v>
      </c>
    </row>
    <row r="100" spans="1:5" ht="12.75">
      <c r="A100" s="37" t="s">
        <v>55</v>
      </c>
      <c r="E100" s="38" t="s">
        <v>56</v>
      </c>
    </row>
    <row r="101" spans="1:5" ht="140.25">
      <c r="A101" t="s">
        <v>57</v>
      </c>
      <c r="E101" s="36" t="s">
        <v>733</v>
      </c>
    </row>
    <row r="102" spans="1:16" ht="12.75">
      <c r="A102" s="24" t="s">
        <v>48</v>
      </c>
      <c r="B102" s="29" t="s">
        <v>255</v>
      </c>
      <c r="C102" s="29" t="s">
        <v>734</v>
      </c>
      <c r="D102" s="24" t="s">
        <v>56</v>
      </c>
      <c r="E102" s="30" t="s">
        <v>735</v>
      </c>
      <c r="F102" s="31" t="s">
        <v>130</v>
      </c>
      <c r="G102" s="32">
        <v>2007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56</v>
      </c>
    </row>
    <row r="104" spans="1:5" ht="12.75">
      <c r="A104" s="37" t="s">
        <v>55</v>
      </c>
      <c r="E104" s="38" t="s">
        <v>56</v>
      </c>
    </row>
    <row r="105" spans="1:5" ht="140.25">
      <c r="A105" t="s">
        <v>57</v>
      </c>
      <c r="E105" s="36" t="s">
        <v>736</v>
      </c>
    </row>
    <row r="106" spans="1:16" ht="12.75">
      <c r="A106" s="24" t="s">
        <v>48</v>
      </c>
      <c r="B106" s="29" t="s">
        <v>261</v>
      </c>
      <c r="C106" s="29" t="s">
        <v>737</v>
      </c>
      <c r="D106" s="24" t="s">
        <v>56</v>
      </c>
      <c r="E106" s="30" t="s">
        <v>738</v>
      </c>
      <c r="F106" s="31" t="s">
        <v>429</v>
      </c>
      <c r="G106" s="32">
        <v>20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56</v>
      </c>
    </row>
    <row r="108" spans="1:5" ht="12.75">
      <c r="A108" s="37" t="s">
        <v>55</v>
      </c>
      <c r="E108" s="38" t="s">
        <v>56</v>
      </c>
    </row>
    <row r="109" spans="1:5" ht="153">
      <c r="A109" t="s">
        <v>57</v>
      </c>
      <c r="E109" s="36" t="s">
        <v>739</v>
      </c>
    </row>
    <row r="110" spans="1:16" ht="12.75">
      <c r="A110" s="24" t="s">
        <v>48</v>
      </c>
      <c r="B110" s="29" t="s">
        <v>267</v>
      </c>
      <c r="C110" s="29" t="s">
        <v>740</v>
      </c>
      <c r="D110" s="24" t="s">
        <v>56</v>
      </c>
      <c r="E110" s="30" t="s">
        <v>741</v>
      </c>
      <c r="F110" s="31" t="s">
        <v>429</v>
      </c>
      <c r="G110" s="32">
        <v>20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56</v>
      </c>
    </row>
    <row r="113" spans="1:5" ht="127.5">
      <c r="A113" t="s">
        <v>57</v>
      </c>
      <c r="E113" s="36" t="s">
        <v>742</v>
      </c>
    </row>
    <row r="114" spans="1:16" ht="12.75">
      <c r="A114" s="24" t="s">
        <v>48</v>
      </c>
      <c r="B114" s="29" t="s">
        <v>273</v>
      </c>
      <c r="C114" s="29" t="s">
        <v>743</v>
      </c>
      <c r="D114" s="24" t="s">
        <v>56</v>
      </c>
      <c r="E114" s="30" t="s">
        <v>744</v>
      </c>
      <c r="F114" s="31" t="s">
        <v>429</v>
      </c>
      <c r="G114" s="32">
        <v>15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153">
      <c r="A117" t="s">
        <v>57</v>
      </c>
      <c r="E117" s="36" t="s">
        <v>739</v>
      </c>
    </row>
    <row r="118" spans="1:16" ht="12.75">
      <c r="A118" s="24" t="s">
        <v>48</v>
      </c>
      <c r="B118" s="29" t="s">
        <v>279</v>
      </c>
      <c r="C118" s="29" t="s">
        <v>745</v>
      </c>
      <c r="D118" s="24" t="s">
        <v>56</v>
      </c>
      <c r="E118" s="30" t="s">
        <v>746</v>
      </c>
      <c r="F118" s="31" t="s">
        <v>429</v>
      </c>
      <c r="G118" s="32">
        <v>15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56</v>
      </c>
    </row>
    <row r="121" spans="1:5" ht="127.5">
      <c r="A121" t="s">
        <v>57</v>
      </c>
      <c r="E121" s="36" t="s">
        <v>742</v>
      </c>
    </row>
    <row r="122" spans="1:16" ht="12.75">
      <c r="A122" s="24" t="s">
        <v>48</v>
      </c>
      <c r="B122" s="29" t="s">
        <v>284</v>
      </c>
      <c r="C122" s="29" t="s">
        <v>876</v>
      </c>
      <c r="D122" s="24" t="s">
        <v>56</v>
      </c>
      <c r="E122" s="30" t="s">
        <v>877</v>
      </c>
      <c r="F122" s="31" t="s">
        <v>429</v>
      </c>
      <c r="G122" s="32">
        <v>15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56</v>
      </c>
    </row>
    <row r="124" spans="1:5" ht="12.75">
      <c r="A124" s="37" t="s">
        <v>55</v>
      </c>
      <c r="E124" s="38" t="s">
        <v>56</v>
      </c>
    </row>
    <row r="125" spans="1:5" ht="153">
      <c r="A125" t="s">
        <v>57</v>
      </c>
      <c r="E125" s="36" t="s">
        <v>739</v>
      </c>
    </row>
    <row r="126" spans="1:16" ht="12.75">
      <c r="A126" s="24" t="s">
        <v>48</v>
      </c>
      <c r="B126" s="29" t="s">
        <v>288</v>
      </c>
      <c r="C126" s="29" t="s">
        <v>878</v>
      </c>
      <c r="D126" s="24" t="s">
        <v>56</v>
      </c>
      <c r="E126" s="30" t="s">
        <v>879</v>
      </c>
      <c r="F126" s="31" t="s">
        <v>429</v>
      </c>
      <c r="G126" s="32">
        <v>15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56</v>
      </c>
    </row>
    <row r="128" spans="1:5" ht="12.75">
      <c r="A128" s="37" t="s">
        <v>55</v>
      </c>
      <c r="E128" s="38" t="s">
        <v>56</v>
      </c>
    </row>
    <row r="129" spans="1:5" ht="127.5">
      <c r="A129" t="s">
        <v>57</v>
      </c>
      <c r="E129" s="36" t="s">
        <v>742</v>
      </c>
    </row>
    <row r="130" spans="1:16" ht="12.75">
      <c r="A130" s="24" t="s">
        <v>48</v>
      </c>
      <c r="B130" s="29" t="s">
        <v>293</v>
      </c>
      <c r="C130" s="29" t="s">
        <v>880</v>
      </c>
      <c r="D130" s="24" t="s">
        <v>56</v>
      </c>
      <c r="E130" s="30" t="s">
        <v>881</v>
      </c>
      <c r="F130" s="31" t="s">
        <v>429</v>
      </c>
      <c r="G130" s="32">
        <v>5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882</v>
      </c>
    </row>
    <row r="132" spans="1:5" ht="12.75">
      <c r="A132" s="37" t="s">
        <v>55</v>
      </c>
      <c r="E132" s="38" t="s">
        <v>56</v>
      </c>
    </row>
    <row r="133" spans="1:5" ht="153">
      <c r="A133" t="s">
        <v>57</v>
      </c>
      <c r="E133" s="36" t="s">
        <v>883</v>
      </c>
    </row>
    <row r="134" spans="1:18" ht="12.75" customHeight="1">
      <c r="A134" s="6" t="s">
        <v>46</v>
      </c>
      <c r="B134" s="6"/>
      <c r="C134" s="41" t="s">
        <v>79</v>
      </c>
      <c r="D134" s="6"/>
      <c r="E134" s="27" t="s">
        <v>442</v>
      </c>
      <c r="F134" s="6"/>
      <c r="G134" s="6"/>
      <c r="H134" s="6"/>
      <c r="I134" s="42">
        <f>0+Q134</f>
      </c>
      <c r="O134">
        <f>0+R134</f>
      </c>
      <c r="Q134">
        <f>0+I135</f>
      </c>
      <c r="R134">
        <f>0+O135</f>
      </c>
    </row>
    <row r="135" spans="1:16" ht="12.75">
      <c r="A135" s="24" t="s">
        <v>48</v>
      </c>
      <c r="B135" s="29" t="s">
        <v>299</v>
      </c>
      <c r="C135" s="29" t="s">
        <v>854</v>
      </c>
      <c r="D135" s="24" t="s">
        <v>56</v>
      </c>
      <c r="E135" s="30" t="s">
        <v>855</v>
      </c>
      <c r="F135" s="31" t="s">
        <v>110</v>
      </c>
      <c r="G135" s="32">
        <v>7.2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56</v>
      </c>
    </row>
    <row r="137" spans="1:5" ht="12.75">
      <c r="A137" s="37" t="s">
        <v>55</v>
      </c>
      <c r="E137" s="38" t="s">
        <v>1274</v>
      </c>
    </row>
    <row r="138" spans="1:5" ht="408">
      <c r="A138" t="s">
        <v>57</v>
      </c>
      <c r="E138" s="36" t="s">
        <v>857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884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884</v>
      </c>
      <c r="D5" s="6"/>
      <c r="E5" s="18" t="s">
        <v>885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143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886</v>
      </c>
      <c r="D10" s="24" t="s">
        <v>50</v>
      </c>
      <c r="E10" s="30" t="s">
        <v>887</v>
      </c>
      <c r="F10" s="31" t="s">
        <v>429</v>
      </c>
      <c r="G10" s="32">
        <v>14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888</v>
      </c>
    </row>
    <row r="12" spans="1:5" ht="12.75">
      <c r="A12" s="37" t="s">
        <v>55</v>
      </c>
      <c r="E12" s="38" t="s">
        <v>56</v>
      </c>
    </row>
    <row r="13" spans="1:5" ht="102">
      <c r="A13" t="s">
        <v>57</v>
      </c>
      <c r="E13" s="36" t="s">
        <v>889</v>
      </c>
    </row>
    <row r="14" spans="1:16" ht="12.75">
      <c r="A14" s="24" t="s">
        <v>48</v>
      </c>
      <c r="B14" s="29" t="s">
        <v>26</v>
      </c>
      <c r="C14" s="29" t="s">
        <v>886</v>
      </c>
      <c r="D14" s="24" t="s">
        <v>59</v>
      </c>
      <c r="E14" s="30" t="s">
        <v>887</v>
      </c>
      <c r="F14" s="31" t="s">
        <v>429</v>
      </c>
      <c r="G14" s="32">
        <v>4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1275</v>
      </c>
    </row>
    <row r="16" spans="1:5" ht="12.75">
      <c r="A16" s="37" t="s">
        <v>55</v>
      </c>
      <c r="E16" s="38" t="s">
        <v>56</v>
      </c>
    </row>
    <row r="17" spans="1:5" ht="102">
      <c r="A17" t="s">
        <v>57</v>
      </c>
      <c r="E17" s="36" t="s">
        <v>889</v>
      </c>
    </row>
    <row r="18" spans="1:16" ht="12.75">
      <c r="A18" s="24" t="s">
        <v>48</v>
      </c>
      <c r="B18" s="29" t="s">
        <v>25</v>
      </c>
      <c r="C18" s="29" t="s">
        <v>897</v>
      </c>
      <c r="D18" s="24" t="s">
        <v>539</v>
      </c>
      <c r="E18" s="30" t="s">
        <v>898</v>
      </c>
      <c r="F18" s="31" t="s">
        <v>429</v>
      </c>
      <c r="G18" s="32">
        <v>6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76.5">
      <c r="A21" t="s">
        <v>57</v>
      </c>
      <c r="E21" s="36" t="s">
        <v>893</v>
      </c>
    </row>
    <row r="22" spans="1:16" ht="12.75">
      <c r="A22" s="24" t="s">
        <v>48</v>
      </c>
      <c r="B22" s="29" t="s">
        <v>36</v>
      </c>
      <c r="C22" s="29" t="s">
        <v>899</v>
      </c>
      <c r="D22" s="24" t="s">
        <v>56</v>
      </c>
      <c r="E22" s="30" t="s">
        <v>900</v>
      </c>
      <c r="F22" s="31" t="s">
        <v>429</v>
      </c>
      <c r="G22" s="32">
        <v>20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102">
      <c r="A25" t="s">
        <v>57</v>
      </c>
      <c r="E25" s="36" t="s">
        <v>889</v>
      </c>
    </row>
    <row r="26" spans="1:16" ht="12.75">
      <c r="A26" s="24" t="s">
        <v>48</v>
      </c>
      <c r="B26" s="29" t="s">
        <v>38</v>
      </c>
      <c r="C26" s="29" t="s">
        <v>901</v>
      </c>
      <c r="D26" s="24" t="s">
        <v>56</v>
      </c>
      <c r="E26" s="30" t="s">
        <v>902</v>
      </c>
      <c r="F26" s="31" t="s">
        <v>429</v>
      </c>
      <c r="G26" s="32">
        <v>38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102">
      <c r="A29" t="s">
        <v>57</v>
      </c>
      <c r="E29" s="36" t="s">
        <v>889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0+O9+O14+O99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903</v>
      </c>
      <c r="I3" s="39">
        <f>0+I9+I14+I99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903</v>
      </c>
      <c r="D5" s="6"/>
      <c r="E5" s="18" t="s">
        <v>904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355.84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100</v>
      </c>
    </row>
    <row r="12" spans="1:5" ht="12.75">
      <c r="A12" s="37" t="s">
        <v>55</v>
      </c>
      <c r="E12" s="38" t="s">
        <v>1276</v>
      </c>
    </row>
    <row r="13" spans="1:5" ht="51">
      <c r="A13" t="s">
        <v>57</v>
      </c>
      <c r="E13" s="36" t="s">
        <v>102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107</v>
      </c>
      <c r="F14" s="6"/>
      <c r="G14" s="6"/>
      <c r="H14" s="6"/>
      <c r="I14" s="42">
        <f>0+Q14</f>
      </c>
      <c r="O14">
        <f>0+R14</f>
      </c>
      <c r="Q14">
        <f>0+I15+I19+I23+I27+I31+I35+I39+I43+I47+I51+I55+I59+I63+I67+I71+I75+I79+I83+I87+I91+I95</f>
      </c>
      <c r="R14">
        <f>0+O15+O19+O23+O27+O31+O35+O39+O43+O47+O51+O55+O59+O63+O67+O71+O75+O79+O83+O87+O91+O95</f>
      </c>
    </row>
    <row r="15" spans="1:16" ht="12.75">
      <c r="A15" s="24" t="s">
        <v>48</v>
      </c>
      <c r="B15" s="29" t="s">
        <v>26</v>
      </c>
      <c r="C15" s="29" t="s">
        <v>906</v>
      </c>
      <c r="D15" s="24" t="s">
        <v>56</v>
      </c>
      <c r="E15" s="30" t="s">
        <v>907</v>
      </c>
      <c r="F15" s="31" t="s">
        <v>210</v>
      </c>
      <c r="G15" s="32">
        <v>43.3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12.75">
      <c r="A16" s="35" t="s">
        <v>53</v>
      </c>
      <c r="E16" s="36" t="s">
        <v>56</v>
      </c>
    </row>
    <row r="17" spans="1:5" ht="12.75">
      <c r="A17" s="37" t="s">
        <v>55</v>
      </c>
      <c r="E17" s="38" t="s">
        <v>56</v>
      </c>
    </row>
    <row r="18" spans="1:5" ht="76.5">
      <c r="A18" t="s">
        <v>57</v>
      </c>
      <c r="E18" s="36" t="s">
        <v>908</v>
      </c>
    </row>
    <row r="19" spans="1:16" ht="12.75">
      <c r="A19" s="24" t="s">
        <v>48</v>
      </c>
      <c r="B19" s="29" t="s">
        <v>25</v>
      </c>
      <c r="C19" s="29" t="s">
        <v>909</v>
      </c>
      <c r="D19" s="24" t="s">
        <v>56</v>
      </c>
      <c r="E19" s="30" t="s">
        <v>910</v>
      </c>
      <c r="F19" s="31" t="s">
        <v>429</v>
      </c>
      <c r="G19" s="32">
        <v>2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12.75">
      <c r="A20" s="35" t="s">
        <v>53</v>
      </c>
      <c r="E20" s="36" t="s">
        <v>56</v>
      </c>
    </row>
    <row r="21" spans="1:5" ht="12.75">
      <c r="A21" s="37" t="s">
        <v>55</v>
      </c>
      <c r="E21" s="38" t="s">
        <v>56</v>
      </c>
    </row>
    <row r="22" spans="1:5" ht="191.25">
      <c r="A22" t="s">
        <v>57</v>
      </c>
      <c r="E22" s="36" t="s">
        <v>911</v>
      </c>
    </row>
    <row r="23" spans="1:16" ht="12.75">
      <c r="A23" s="24" t="s">
        <v>48</v>
      </c>
      <c r="B23" s="29" t="s">
        <v>36</v>
      </c>
      <c r="C23" s="29" t="s">
        <v>188</v>
      </c>
      <c r="D23" s="24" t="s">
        <v>50</v>
      </c>
      <c r="E23" s="30" t="s">
        <v>189</v>
      </c>
      <c r="F23" s="31" t="s">
        <v>110</v>
      </c>
      <c r="G23" s="32">
        <v>171.62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51">
      <c r="A24" s="35" t="s">
        <v>53</v>
      </c>
      <c r="E24" s="36" t="s">
        <v>912</v>
      </c>
    </row>
    <row r="25" spans="1:5" ht="76.5">
      <c r="A25" s="37" t="s">
        <v>55</v>
      </c>
      <c r="E25" s="38" t="s">
        <v>1277</v>
      </c>
    </row>
    <row r="26" spans="1:5" ht="344.25">
      <c r="A26" t="s">
        <v>57</v>
      </c>
      <c r="E26" s="36" t="s">
        <v>191</v>
      </c>
    </row>
    <row r="27" spans="1:16" ht="12.75">
      <c r="A27" s="24" t="s">
        <v>48</v>
      </c>
      <c r="B27" s="29" t="s">
        <v>38</v>
      </c>
      <c r="C27" s="29" t="s">
        <v>188</v>
      </c>
      <c r="D27" s="24" t="s">
        <v>59</v>
      </c>
      <c r="E27" s="30" t="s">
        <v>189</v>
      </c>
      <c r="F27" s="31" t="s">
        <v>110</v>
      </c>
      <c r="G27" s="32">
        <v>6.3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51">
      <c r="A28" s="35" t="s">
        <v>53</v>
      </c>
      <c r="E28" s="36" t="s">
        <v>1278</v>
      </c>
    </row>
    <row r="29" spans="1:5" ht="76.5">
      <c r="A29" s="37" t="s">
        <v>55</v>
      </c>
      <c r="E29" s="38" t="s">
        <v>1279</v>
      </c>
    </row>
    <row r="30" spans="1:5" ht="344.25">
      <c r="A30" t="s">
        <v>57</v>
      </c>
      <c r="E30" s="36" t="s">
        <v>191</v>
      </c>
    </row>
    <row r="31" spans="1:16" ht="12.75">
      <c r="A31" s="24" t="s">
        <v>48</v>
      </c>
      <c r="B31" s="29" t="s">
        <v>40</v>
      </c>
      <c r="C31" s="29" t="s">
        <v>195</v>
      </c>
      <c r="D31" s="24" t="s">
        <v>50</v>
      </c>
      <c r="E31" s="30" t="s">
        <v>196</v>
      </c>
      <c r="F31" s="31" t="s">
        <v>110</v>
      </c>
      <c r="G31" s="32">
        <v>177.92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916</v>
      </c>
    </row>
    <row r="33" spans="1:5" ht="38.25">
      <c r="A33" s="37" t="s">
        <v>55</v>
      </c>
      <c r="E33" s="38" t="s">
        <v>1280</v>
      </c>
    </row>
    <row r="34" spans="1:5" ht="216.75">
      <c r="A34" t="s">
        <v>57</v>
      </c>
      <c r="E34" s="36" t="s">
        <v>199</v>
      </c>
    </row>
    <row r="35" spans="1:16" ht="12.75">
      <c r="A35" s="24" t="s">
        <v>48</v>
      </c>
      <c r="B35" s="29" t="s">
        <v>75</v>
      </c>
      <c r="C35" s="29" t="s">
        <v>202</v>
      </c>
      <c r="D35" s="24" t="s">
        <v>50</v>
      </c>
      <c r="E35" s="30" t="s">
        <v>203</v>
      </c>
      <c r="F35" s="31" t="s">
        <v>110</v>
      </c>
      <c r="G35" s="32">
        <v>131.64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38.25">
      <c r="A36" s="35" t="s">
        <v>53</v>
      </c>
      <c r="E36" s="36" t="s">
        <v>918</v>
      </c>
    </row>
    <row r="37" spans="1:5" ht="76.5">
      <c r="A37" s="37" t="s">
        <v>55</v>
      </c>
      <c r="E37" s="38" t="s">
        <v>1281</v>
      </c>
    </row>
    <row r="38" spans="1:5" ht="255">
      <c r="A38" t="s">
        <v>57</v>
      </c>
      <c r="E38" s="36" t="s">
        <v>206</v>
      </c>
    </row>
    <row r="39" spans="1:16" ht="12.75">
      <c r="A39" s="24" t="s">
        <v>48</v>
      </c>
      <c r="B39" s="29" t="s">
        <v>79</v>
      </c>
      <c r="C39" s="29" t="s">
        <v>202</v>
      </c>
      <c r="D39" s="24" t="s">
        <v>59</v>
      </c>
      <c r="E39" s="30" t="s">
        <v>203</v>
      </c>
      <c r="F39" s="31" t="s">
        <v>110</v>
      </c>
      <c r="G39" s="32">
        <v>12.2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920</v>
      </c>
    </row>
    <row r="41" spans="1:5" ht="76.5">
      <c r="A41" s="37" t="s">
        <v>55</v>
      </c>
      <c r="E41" s="38" t="s">
        <v>1282</v>
      </c>
    </row>
    <row r="42" spans="1:5" ht="255">
      <c r="A42" t="s">
        <v>57</v>
      </c>
      <c r="E42" s="36" t="s">
        <v>206</v>
      </c>
    </row>
    <row r="43" spans="1:16" ht="12.75">
      <c r="A43" s="24" t="s">
        <v>48</v>
      </c>
      <c r="B43" s="29" t="s">
        <v>43</v>
      </c>
      <c r="C43" s="29" t="s">
        <v>922</v>
      </c>
      <c r="D43" s="24" t="s">
        <v>50</v>
      </c>
      <c r="E43" s="30" t="s">
        <v>923</v>
      </c>
      <c r="F43" s="31" t="s">
        <v>210</v>
      </c>
      <c r="G43" s="32">
        <v>4.41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38.25">
      <c r="A44" s="35" t="s">
        <v>53</v>
      </c>
      <c r="E44" s="36" t="s">
        <v>924</v>
      </c>
    </row>
    <row r="45" spans="1:5" ht="63.75">
      <c r="A45" s="37" t="s">
        <v>55</v>
      </c>
      <c r="E45" s="38" t="s">
        <v>1283</v>
      </c>
    </row>
    <row r="46" spans="1:5" ht="89.25">
      <c r="A46" t="s">
        <v>57</v>
      </c>
      <c r="E46" s="36" t="s">
        <v>926</v>
      </c>
    </row>
    <row r="47" spans="1:16" ht="12.75">
      <c r="A47" s="24" t="s">
        <v>48</v>
      </c>
      <c r="B47" s="29" t="s">
        <v>45</v>
      </c>
      <c r="C47" s="29" t="s">
        <v>922</v>
      </c>
      <c r="D47" s="24" t="s">
        <v>59</v>
      </c>
      <c r="E47" s="30" t="s">
        <v>923</v>
      </c>
      <c r="F47" s="31" t="s">
        <v>210</v>
      </c>
      <c r="G47" s="32">
        <v>40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25.5">
      <c r="A48" s="35" t="s">
        <v>53</v>
      </c>
      <c r="E48" s="36" t="s">
        <v>927</v>
      </c>
    </row>
    <row r="49" spans="1:5" ht="12.75">
      <c r="A49" s="37" t="s">
        <v>55</v>
      </c>
      <c r="E49" s="38" t="s">
        <v>1284</v>
      </c>
    </row>
    <row r="50" spans="1:5" ht="89.25">
      <c r="A50" t="s">
        <v>57</v>
      </c>
      <c r="E50" s="36" t="s">
        <v>926</v>
      </c>
    </row>
    <row r="51" spans="1:16" ht="12.75">
      <c r="A51" s="24" t="s">
        <v>48</v>
      </c>
      <c r="B51" s="29" t="s">
        <v>88</v>
      </c>
      <c r="C51" s="29" t="s">
        <v>929</v>
      </c>
      <c r="D51" s="24" t="s">
        <v>539</v>
      </c>
      <c r="E51" s="30" t="s">
        <v>930</v>
      </c>
      <c r="F51" s="31" t="s">
        <v>130</v>
      </c>
      <c r="G51" s="32">
        <v>10.5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931</v>
      </c>
    </row>
    <row r="53" spans="1:5" ht="12.75">
      <c r="A53" s="37" t="s">
        <v>55</v>
      </c>
      <c r="E53" s="38" t="s">
        <v>1285</v>
      </c>
    </row>
    <row r="54" spans="1:5" ht="38.25">
      <c r="A54" t="s">
        <v>57</v>
      </c>
      <c r="E54" s="36" t="s">
        <v>933</v>
      </c>
    </row>
    <row r="55" spans="1:16" ht="12.75">
      <c r="A55" s="24" t="s">
        <v>48</v>
      </c>
      <c r="B55" s="29" t="s">
        <v>91</v>
      </c>
      <c r="C55" s="29" t="s">
        <v>1286</v>
      </c>
      <c r="D55" s="24" t="s">
        <v>56</v>
      </c>
      <c r="E55" s="30" t="s">
        <v>1287</v>
      </c>
      <c r="F55" s="31" t="s">
        <v>210</v>
      </c>
      <c r="G55" s="32">
        <v>14.25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12.75">
      <c r="A56" s="35" t="s">
        <v>53</v>
      </c>
      <c r="E56" s="36" t="s">
        <v>1288</v>
      </c>
    </row>
    <row r="57" spans="1:5" ht="12.75">
      <c r="A57" s="37" t="s">
        <v>55</v>
      </c>
      <c r="E57" s="38" t="s">
        <v>56</v>
      </c>
    </row>
    <row r="58" spans="1:5" ht="76.5">
      <c r="A58" t="s">
        <v>57</v>
      </c>
      <c r="E58" s="36" t="s">
        <v>1289</v>
      </c>
    </row>
    <row r="59" spans="1:16" ht="12.75">
      <c r="A59" s="24" t="s">
        <v>48</v>
      </c>
      <c r="B59" s="29" t="s">
        <v>149</v>
      </c>
      <c r="C59" s="29" t="s">
        <v>934</v>
      </c>
      <c r="D59" s="24" t="s">
        <v>56</v>
      </c>
      <c r="E59" s="30" t="s">
        <v>935</v>
      </c>
      <c r="F59" s="31" t="s">
        <v>429</v>
      </c>
      <c r="G59" s="32">
        <v>9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25.5">
      <c r="A60" s="35" t="s">
        <v>53</v>
      </c>
      <c r="E60" s="36" t="s">
        <v>936</v>
      </c>
    </row>
    <row r="61" spans="1:5" ht="76.5">
      <c r="A61" s="37" t="s">
        <v>55</v>
      </c>
      <c r="E61" s="38" t="s">
        <v>1290</v>
      </c>
    </row>
    <row r="62" spans="1:5" ht="76.5">
      <c r="A62" t="s">
        <v>57</v>
      </c>
      <c r="E62" s="36" t="s">
        <v>938</v>
      </c>
    </row>
    <row r="63" spans="1:16" ht="12.75">
      <c r="A63" s="24" t="s">
        <v>48</v>
      </c>
      <c r="B63" s="29" t="s">
        <v>153</v>
      </c>
      <c r="C63" s="29" t="s">
        <v>939</v>
      </c>
      <c r="D63" s="24" t="s">
        <v>56</v>
      </c>
      <c r="E63" s="30" t="s">
        <v>940</v>
      </c>
      <c r="F63" s="31" t="s">
        <v>429</v>
      </c>
      <c r="G63" s="32">
        <v>9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12.75">
      <c r="A64" s="35" t="s">
        <v>53</v>
      </c>
      <c r="E64" s="36" t="s">
        <v>941</v>
      </c>
    </row>
    <row r="65" spans="1:5" ht="12.75">
      <c r="A65" s="37" t="s">
        <v>55</v>
      </c>
      <c r="E65" s="38" t="s">
        <v>56</v>
      </c>
    </row>
    <row r="66" spans="1:5" ht="102">
      <c r="A66" t="s">
        <v>57</v>
      </c>
      <c r="E66" s="36" t="s">
        <v>942</v>
      </c>
    </row>
    <row r="67" spans="1:16" ht="12.75">
      <c r="A67" s="24" t="s">
        <v>48</v>
      </c>
      <c r="B67" s="29" t="s">
        <v>207</v>
      </c>
      <c r="C67" s="29" t="s">
        <v>943</v>
      </c>
      <c r="D67" s="24" t="s">
        <v>539</v>
      </c>
      <c r="E67" s="30" t="s">
        <v>944</v>
      </c>
      <c r="F67" s="31" t="s">
        <v>82</v>
      </c>
      <c r="G67" s="32">
        <v>1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38.25">
      <c r="A68" s="35" t="s">
        <v>53</v>
      </c>
      <c r="E68" s="36" t="s">
        <v>1291</v>
      </c>
    </row>
    <row r="69" spans="1:5" ht="12.75">
      <c r="A69" s="37" t="s">
        <v>55</v>
      </c>
      <c r="E69" s="38" t="s">
        <v>56</v>
      </c>
    </row>
    <row r="70" spans="1:5" ht="38.25">
      <c r="A70" t="s">
        <v>57</v>
      </c>
      <c r="E70" s="36" t="s">
        <v>946</v>
      </c>
    </row>
    <row r="71" spans="1:16" ht="12.75">
      <c r="A71" s="24" t="s">
        <v>48</v>
      </c>
      <c r="B71" s="29" t="s">
        <v>213</v>
      </c>
      <c r="C71" s="29" t="s">
        <v>947</v>
      </c>
      <c r="D71" s="24" t="s">
        <v>539</v>
      </c>
      <c r="E71" s="30" t="s">
        <v>948</v>
      </c>
      <c r="F71" s="31" t="s">
        <v>130</v>
      </c>
      <c r="G71" s="32">
        <v>19.2</v>
      </c>
      <c r="H71" s="33">
        <v>0</v>
      </c>
      <c r="I71" s="34">
        <f>ROUND(ROUND(H71,2)*ROUND(G71,3),2)</f>
      </c>
      <c r="O71">
        <f>(I71*21)/100</f>
      </c>
      <c r="P71" t="s">
        <v>26</v>
      </c>
    </row>
    <row r="72" spans="1:5" ht="51">
      <c r="A72" s="35" t="s">
        <v>53</v>
      </c>
      <c r="E72" s="36" t="s">
        <v>949</v>
      </c>
    </row>
    <row r="73" spans="1:5" ht="12.75">
      <c r="A73" s="37" t="s">
        <v>55</v>
      </c>
      <c r="E73" s="38" t="s">
        <v>1292</v>
      </c>
    </row>
    <row r="74" spans="1:5" ht="38.25">
      <c r="A74" t="s">
        <v>57</v>
      </c>
      <c r="E74" s="36" t="s">
        <v>946</v>
      </c>
    </row>
    <row r="75" spans="1:16" ht="12.75">
      <c r="A75" s="24" t="s">
        <v>48</v>
      </c>
      <c r="B75" s="29" t="s">
        <v>219</v>
      </c>
      <c r="C75" s="29" t="s">
        <v>951</v>
      </c>
      <c r="D75" s="24" t="s">
        <v>539</v>
      </c>
      <c r="E75" s="30" t="s">
        <v>952</v>
      </c>
      <c r="F75" s="31" t="s">
        <v>130</v>
      </c>
      <c r="G75" s="32">
        <v>37.4</v>
      </c>
      <c r="H75" s="33">
        <v>0</v>
      </c>
      <c r="I75" s="34">
        <f>ROUND(ROUND(H75,2)*ROUND(G75,3),2)</f>
      </c>
      <c r="O75">
        <f>(I75*21)/100</f>
      </c>
      <c r="P75" t="s">
        <v>26</v>
      </c>
    </row>
    <row r="76" spans="1:5" ht="38.25">
      <c r="A76" s="35" t="s">
        <v>53</v>
      </c>
      <c r="E76" s="36" t="s">
        <v>953</v>
      </c>
    </row>
    <row r="77" spans="1:5" ht="12.75">
      <c r="A77" s="37" t="s">
        <v>55</v>
      </c>
      <c r="E77" s="38" t="s">
        <v>1293</v>
      </c>
    </row>
    <row r="78" spans="1:5" ht="38.25">
      <c r="A78" t="s">
        <v>57</v>
      </c>
      <c r="E78" s="36" t="s">
        <v>946</v>
      </c>
    </row>
    <row r="79" spans="1:16" ht="12.75">
      <c r="A79" s="24" t="s">
        <v>48</v>
      </c>
      <c r="B79" s="29" t="s">
        <v>225</v>
      </c>
      <c r="C79" s="29" t="s">
        <v>955</v>
      </c>
      <c r="D79" s="24" t="s">
        <v>56</v>
      </c>
      <c r="E79" s="30" t="s">
        <v>956</v>
      </c>
      <c r="F79" s="31" t="s">
        <v>429</v>
      </c>
      <c r="G79" s="32">
        <v>142</v>
      </c>
      <c r="H79" s="33">
        <v>0</v>
      </c>
      <c r="I79" s="34">
        <f>ROUND(ROUND(H79,2)*ROUND(G79,3),2)</f>
      </c>
      <c r="O79">
        <f>(I79*21)/100</f>
      </c>
      <c r="P79" t="s">
        <v>26</v>
      </c>
    </row>
    <row r="80" spans="1:5" ht="12.75">
      <c r="A80" s="35" t="s">
        <v>53</v>
      </c>
      <c r="E80" s="36" t="s">
        <v>896</v>
      </c>
    </row>
    <row r="81" spans="1:5" ht="12.75">
      <c r="A81" s="37" t="s">
        <v>55</v>
      </c>
      <c r="E81" s="38" t="s">
        <v>1294</v>
      </c>
    </row>
    <row r="82" spans="1:5" ht="114.75">
      <c r="A82" t="s">
        <v>57</v>
      </c>
      <c r="E82" s="36" t="s">
        <v>957</v>
      </c>
    </row>
    <row r="83" spans="1:16" ht="25.5">
      <c r="A83" s="24" t="s">
        <v>48</v>
      </c>
      <c r="B83" s="29" t="s">
        <v>231</v>
      </c>
      <c r="C83" s="29" t="s">
        <v>958</v>
      </c>
      <c r="D83" s="24" t="s">
        <v>539</v>
      </c>
      <c r="E83" s="30" t="s">
        <v>959</v>
      </c>
      <c r="F83" s="31" t="s">
        <v>429</v>
      </c>
      <c r="G83" s="32">
        <v>9</v>
      </c>
      <c r="H83" s="33">
        <v>0</v>
      </c>
      <c r="I83" s="34">
        <f>ROUND(ROUND(H83,2)*ROUND(G83,3),2)</f>
      </c>
      <c r="O83">
        <f>(I83*21)/100</f>
      </c>
      <c r="P83" t="s">
        <v>26</v>
      </c>
    </row>
    <row r="84" spans="1:5" ht="38.25">
      <c r="A84" s="35" t="s">
        <v>53</v>
      </c>
      <c r="E84" s="36" t="s">
        <v>1295</v>
      </c>
    </row>
    <row r="85" spans="1:5" ht="12.75">
      <c r="A85" s="37" t="s">
        <v>55</v>
      </c>
      <c r="E85" s="38" t="s">
        <v>56</v>
      </c>
    </row>
    <row r="86" spans="1:5" ht="114.75">
      <c r="A86" t="s">
        <v>57</v>
      </c>
      <c r="E86" s="36" t="s">
        <v>961</v>
      </c>
    </row>
    <row r="87" spans="1:16" ht="12.75">
      <c r="A87" s="24" t="s">
        <v>48</v>
      </c>
      <c r="B87" s="29" t="s">
        <v>237</v>
      </c>
      <c r="C87" s="29" t="s">
        <v>962</v>
      </c>
      <c r="D87" s="24" t="s">
        <v>56</v>
      </c>
      <c r="E87" s="30" t="s">
        <v>963</v>
      </c>
      <c r="F87" s="31" t="s">
        <v>110</v>
      </c>
      <c r="G87" s="32">
        <v>11.7</v>
      </c>
      <c r="H87" s="33">
        <v>0</v>
      </c>
      <c r="I87" s="34">
        <f>ROUND(ROUND(H87,2)*ROUND(G87,3),2)</f>
      </c>
      <c r="O87">
        <f>(I87*21)/100</f>
      </c>
      <c r="P87" t="s">
        <v>26</v>
      </c>
    </row>
    <row r="88" spans="1:5" ht="12.75">
      <c r="A88" s="35" t="s">
        <v>53</v>
      </c>
      <c r="E88" s="36" t="s">
        <v>56</v>
      </c>
    </row>
    <row r="89" spans="1:5" ht="25.5">
      <c r="A89" s="37" t="s">
        <v>55</v>
      </c>
      <c r="E89" s="38" t="s">
        <v>1296</v>
      </c>
    </row>
    <row r="90" spans="1:5" ht="63.75">
      <c r="A90" t="s">
        <v>57</v>
      </c>
      <c r="E90" s="36" t="s">
        <v>965</v>
      </c>
    </row>
    <row r="91" spans="1:16" ht="12.75">
      <c r="A91" s="24" t="s">
        <v>48</v>
      </c>
      <c r="B91" s="29" t="s">
        <v>243</v>
      </c>
      <c r="C91" s="29" t="s">
        <v>966</v>
      </c>
      <c r="D91" s="24" t="s">
        <v>539</v>
      </c>
      <c r="E91" s="30" t="s">
        <v>967</v>
      </c>
      <c r="F91" s="31" t="s">
        <v>429</v>
      </c>
      <c r="G91" s="32">
        <v>9</v>
      </c>
      <c r="H91" s="33">
        <v>0</v>
      </c>
      <c r="I91" s="34">
        <f>ROUND(ROUND(H91,2)*ROUND(G91,3),2)</f>
      </c>
      <c r="O91">
        <f>(I91*21)/100</f>
      </c>
      <c r="P91" t="s">
        <v>26</v>
      </c>
    </row>
    <row r="92" spans="1:5" ht="25.5">
      <c r="A92" s="35" t="s">
        <v>53</v>
      </c>
      <c r="E92" s="36" t="s">
        <v>1297</v>
      </c>
    </row>
    <row r="93" spans="1:5" ht="12.75">
      <c r="A93" s="37" t="s">
        <v>55</v>
      </c>
      <c r="E93" s="38" t="s">
        <v>1298</v>
      </c>
    </row>
    <row r="94" spans="1:5" ht="38.25">
      <c r="A94" t="s">
        <v>57</v>
      </c>
      <c r="E94" s="36" t="s">
        <v>946</v>
      </c>
    </row>
    <row r="95" spans="1:16" ht="12.75">
      <c r="A95" s="24" t="s">
        <v>48</v>
      </c>
      <c r="B95" s="29" t="s">
        <v>249</v>
      </c>
      <c r="C95" s="29" t="s">
        <v>970</v>
      </c>
      <c r="D95" s="24" t="s">
        <v>539</v>
      </c>
      <c r="E95" s="30" t="s">
        <v>971</v>
      </c>
      <c r="F95" s="31" t="s">
        <v>429</v>
      </c>
      <c r="G95" s="32">
        <v>9</v>
      </c>
      <c r="H95" s="33">
        <v>0</v>
      </c>
      <c r="I95" s="34">
        <f>ROUND(ROUND(H95,2)*ROUND(G95,3),2)</f>
      </c>
      <c r="O95">
        <f>(I95*21)/100</f>
      </c>
      <c r="P95" t="s">
        <v>26</v>
      </c>
    </row>
    <row r="96" spans="1:5" ht="12.75">
      <c r="A96" s="35" t="s">
        <v>53</v>
      </c>
      <c r="E96" s="36" t="s">
        <v>972</v>
      </c>
    </row>
    <row r="97" spans="1:5" ht="12.75">
      <c r="A97" s="37" t="s">
        <v>55</v>
      </c>
      <c r="E97" s="38" t="s">
        <v>56</v>
      </c>
    </row>
    <row r="98" spans="1:5" ht="38.25">
      <c r="A98" t="s">
        <v>57</v>
      </c>
      <c r="E98" s="36" t="s">
        <v>946</v>
      </c>
    </row>
    <row r="99" spans="1:18" ht="12.75" customHeight="1">
      <c r="A99" s="6" t="s">
        <v>46</v>
      </c>
      <c r="B99" s="6"/>
      <c r="C99" s="41" t="s">
        <v>38</v>
      </c>
      <c r="D99" s="6"/>
      <c r="E99" s="27" t="s">
        <v>309</v>
      </c>
      <c r="F99" s="6"/>
      <c r="G99" s="6"/>
      <c r="H99" s="6"/>
      <c r="I99" s="42">
        <f>0+Q99</f>
      </c>
      <c r="O99">
        <f>0+R99</f>
      </c>
      <c r="Q99">
        <f>0+I100</f>
      </c>
      <c r="R99">
        <f>0+O100</f>
      </c>
    </row>
    <row r="100" spans="1:16" ht="25.5">
      <c r="A100" s="24" t="s">
        <v>48</v>
      </c>
      <c r="B100" s="29" t="s">
        <v>255</v>
      </c>
      <c r="C100" s="29" t="s">
        <v>393</v>
      </c>
      <c r="D100" s="24" t="s">
        <v>56</v>
      </c>
      <c r="E100" s="30" t="s">
        <v>394</v>
      </c>
      <c r="F100" s="31" t="s">
        <v>210</v>
      </c>
      <c r="G100" s="32">
        <v>26.3</v>
      </c>
      <c r="H100" s="33">
        <v>0</v>
      </c>
      <c r="I100" s="34">
        <f>ROUND(ROUND(H100,2)*ROUND(G100,3),2)</f>
      </c>
      <c r="O100">
        <f>(I100*21)/100</f>
      </c>
      <c r="P100" t="s">
        <v>26</v>
      </c>
    </row>
    <row r="101" spans="1:5" ht="25.5">
      <c r="A101" s="35" t="s">
        <v>53</v>
      </c>
      <c r="E101" s="36" t="s">
        <v>973</v>
      </c>
    </row>
    <row r="102" spans="1:5" ht="76.5">
      <c r="A102" s="37" t="s">
        <v>55</v>
      </c>
      <c r="E102" s="38" t="s">
        <v>1299</v>
      </c>
    </row>
    <row r="103" spans="1:5" ht="178.5">
      <c r="A103" t="s">
        <v>57</v>
      </c>
      <c r="E103" s="36" t="s">
        <v>384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0+O9+O26+O55+O64+O69+O114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975</v>
      </c>
      <c r="I3" s="39">
        <f>0+I9+I26+I55+I64+I69+I114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975</v>
      </c>
      <c r="D5" s="6"/>
      <c r="E5" s="18" t="s">
        <v>976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977</v>
      </c>
      <c r="D10" s="24" t="s">
        <v>56</v>
      </c>
      <c r="E10" s="30" t="s">
        <v>98</v>
      </c>
      <c r="F10" s="31" t="s">
        <v>110</v>
      </c>
      <c r="G10" s="32">
        <v>100.731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978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97</v>
      </c>
      <c r="D14" s="24" t="s">
        <v>56</v>
      </c>
      <c r="E14" s="30" t="s">
        <v>98</v>
      </c>
      <c r="F14" s="31" t="s">
        <v>99</v>
      </c>
      <c r="G14" s="32">
        <v>0.045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979</v>
      </c>
    </row>
    <row r="16" spans="1:5" ht="12.75">
      <c r="A16" s="37" t="s">
        <v>55</v>
      </c>
      <c r="E16" s="38" t="s">
        <v>1300</v>
      </c>
    </row>
    <row r="17" spans="1:5" ht="51">
      <c r="A17" t="s">
        <v>57</v>
      </c>
      <c r="E17" s="36" t="s">
        <v>102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59</v>
      </c>
      <c r="E18" s="30" t="s">
        <v>67</v>
      </c>
      <c r="F18" s="31" t="s">
        <v>981</v>
      </c>
      <c r="G18" s="32">
        <v>0.837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585</v>
      </c>
    </row>
    <row r="20" spans="1:5" ht="12.75">
      <c r="A20" s="37" t="s">
        <v>55</v>
      </c>
      <c r="E20" s="38" t="s">
        <v>1301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586</v>
      </c>
      <c r="D22" s="24" t="s">
        <v>56</v>
      </c>
      <c r="E22" s="30" t="s">
        <v>587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983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107</v>
      </c>
      <c r="F26" s="6"/>
      <c r="G26" s="6"/>
      <c r="H26" s="6"/>
      <c r="I26" s="42">
        <f>0+Q26</f>
      </c>
      <c r="O26">
        <f>0+R26</f>
      </c>
      <c r="Q26">
        <f>0+I27+I31+I35+I39+I43+I47+I51</f>
      </c>
      <c r="R26">
        <f>0+O27+O31+O35+O39+O43+O47+O51</f>
      </c>
    </row>
    <row r="27" spans="1:16" ht="12.75">
      <c r="A27" s="24" t="s">
        <v>48</v>
      </c>
      <c r="B27" s="29" t="s">
        <v>38</v>
      </c>
      <c r="C27" s="29" t="s">
        <v>588</v>
      </c>
      <c r="D27" s="24" t="s">
        <v>56</v>
      </c>
      <c r="E27" s="30" t="s">
        <v>589</v>
      </c>
      <c r="F27" s="31" t="s">
        <v>52</v>
      </c>
      <c r="G27" s="32">
        <v>10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984</v>
      </c>
    </row>
    <row r="29" spans="1:5" ht="12.75">
      <c r="A29" s="37" t="s">
        <v>55</v>
      </c>
      <c r="E29" s="38" t="s">
        <v>56</v>
      </c>
    </row>
    <row r="30" spans="1:5" ht="102">
      <c r="A30" t="s">
        <v>57</v>
      </c>
      <c r="E30" s="36" t="s">
        <v>590</v>
      </c>
    </row>
    <row r="31" spans="1:16" ht="12.75">
      <c r="A31" s="24" t="s">
        <v>48</v>
      </c>
      <c r="B31" s="29" t="s">
        <v>40</v>
      </c>
      <c r="C31" s="29" t="s">
        <v>591</v>
      </c>
      <c r="D31" s="24" t="s">
        <v>56</v>
      </c>
      <c r="E31" s="30" t="s">
        <v>592</v>
      </c>
      <c r="F31" s="31" t="s">
        <v>130</v>
      </c>
      <c r="G31" s="32">
        <v>83.74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985</v>
      </c>
    </row>
    <row r="33" spans="1:5" ht="12.75">
      <c r="A33" s="37" t="s">
        <v>55</v>
      </c>
      <c r="E33" s="38" t="s">
        <v>1302</v>
      </c>
    </row>
    <row r="34" spans="1:5" ht="89.25">
      <c r="A34" t="s">
        <v>57</v>
      </c>
      <c r="E34" s="36" t="s">
        <v>593</v>
      </c>
    </row>
    <row r="35" spans="1:16" ht="12.75">
      <c r="A35" s="24" t="s">
        <v>48</v>
      </c>
      <c r="B35" s="29" t="s">
        <v>75</v>
      </c>
      <c r="C35" s="29" t="s">
        <v>192</v>
      </c>
      <c r="D35" s="24" t="s">
        <v>56</v>
      </c>
      <c r="E35" s="30" t="s">
        <v>193</v>
      </c>
      <c r="F35" s="31" t="s">
        <v>110</v>
      </c>
      <c r="G35" s="32">
        <v>100.731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14.75">
      <c r="A37" s="37" t="s">
        <v>55</v>
      </c>
      <c r="E37" s="38" t="s">
        <v>1303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195</v>
      </c>
      <c r="D39" s="24" t="s">
        <v>56</v>
      </c>
      <c r="E39" s="30" t="s">
        <v>196</v>
      </c>
      <c r="F39" s="31" t="s">
        <v>110</v>
      </c>
      <c r="G39" s="32">
        <v>100.731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12.75">
      <c r="A41" s="37" t="s">
        <v>55</v>
      </c>
      <c r="E41" s="38" t="s">
        <v>56</v>
      </c>
    </row>
    <row r="42" spans="1:5" ht="216.75">
      <c r="A42" t="s">
        <v>57</v>
      </c>
      <c r="E42" s="36" t="s">
        <v>199</v>
      </c>
    </row>
    <row r="43" spans="1:16" ht="12.75">
      <c r="A43" s="24" t="s">
        <v>48</v>
      </c>
      <c r="B43" s="29" t="s">
        <v>43</v>
      </c>
      <c r="C43" s="29" t="s">
        <v>202</v>
      </c>
      <c r="D43" s="24" t="s">
        <v>56</v>
      </c>
      <c r="E43" s="30" t="s">
        <v>203</v>
      </c>
      <c r="F43" s="31" t="s">
        <v>110</v>
      </c>
      <c r="G43" s="32">
        <v>46.714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601</v>
      </c>
    </row>
    <row r="45" spans="1:5" ht="153">
      <c r="A45" s="37" t="s">
        <v>55</v>
      </c>
      <c r="E45" s="38" t="s">
        <v>1304</v>
      </c>
    </row>
    <row r="46" spans="1:5" ht="255">
      <c r="A46" t="s">
        <v>57</v>
      </c>
      <c r="E46" s="36" t="s">
        <v>206</v>
      </c>
    </row>
    <row r="47" spans="1:16" ht="12.75">
      <c r="A47" s="24" t="s">
        <v>48</v>
      </c>
      <c r="B47" s="29" t="s">
        <v>45</v>
      </c>
      <c r="C47" s="29" t="s">
        <v>602</v>
      </c>
      <c r="D47" s="24" t="s">
        <v>50</v>
      </c>
      <c r="E47" s="30" t="s">
        <v>603</v>
      </c>
      <c r="F47" s="31" t="s">
        <v>110</v>
      </c>
      <c r="G47" s="32">
        <v>26.976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989</v>
      </c>
    </row>
    <row r="49" spans="1:5" ht="51">
      <c r="A49" s="37" t="s">
        <v>55</v>
      </c>
      <c r="E49" s="38" t="s">
        <v>1305</v>
      </c>
    </row>
    <row r="50" spans="1:5" ht="331.5">
      <c r="A50" t="s">
        <v>57</v>
      </c>
      <c r="E50" s="36" t="s">
        <v>606</v>
      </c>
    </row>
    <row r="51" spans="1:16" ht="12.75">
      <c r="A51" s="24" t="s">
        <v>48</v>
      </c>
      <c r="B51" s="29" t="s">
        <v>88</v>
      </c>
      <c r="C51" s="29" t="s">
        <v>602</v>
      </c>
      <c r="D51" s="24" t="s">
        <v>59</v>
      </c>
      <c r="E51" s="30" t="s">
        <v>603</v>
      </c>
      <c r="F51" s="31" t="s">
        <v>110</v>
      </c>
      <c r="G51" s="32">
        <v>15.737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991</v>
      </c>
    </row>
    <row r="53" spans="1:5" ht="12.75">
      <c r="A53" s="37" t="s">
        <v>55</v>
      </c>
      <c r="E53" s="38" t="s">
        <v>1306</v>
      </c>
    </row>
    <row r="54" spans="1:5" ht="331.5">
      <c r="A54" t="s">
        <v>57</v>
      </c>
      <c r="E54" s="36" t="s">
        <v>606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272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91</v>
      </c>
      <c r="C56" s="29" t="s">
        <v>993</v>
      </c>
      <c r="D56" s="24" t="s">
        <v>56</v>
      </c>
      <c r="E56" s="30" t="s">
        <v>994</v>
      </c>
      <c r="F56" s="31" t="s">
        <v>110</v>
      </c>
      <c r="G56" s="32">
        <v>4.371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995</v>
      </c>
    </row>
    <row r="58" spans="1:5" ht="12.75">
      <c r="A58" s="37" t="s">
        <v>55</v>
      </c>
      <c r="E58" s="38" t="s">
        <v>1307</v>
      </c>
    </row>
    <row r="59" spans="1:5" ht="76.5">
      <c r="A59" t="s">
        <v>57</v>
      </c>
      <c r="E59" s="36" t="s">
        <v>242</v>
      </c>
    </row>
    <row r="60" spans="1:16" ht="12.75">
      <c r="A60" s="24" t="s">
        <v>48</v>
      </c>
      <c r="B60" s="29" t="s">
        <v>149</v>
      </c>
      <c r="C60" s="29" t="s">
        <v>300</v>
      </c>
      <c r="D60" s="24" t="s">
        <v>56</v>
      </c>
      <c r="E60" s="30" t="s">
        <v>301</v>
      </c>
      <c r="F60" s="31" t="s">
        <v>110</v>
      </c>
      <c r="G60" s="32">
        <v>4.299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997</v>
      </c>
    </row>
    <row r="62" spans="1:5" ht="12.75">
      <c r="A62" s="37" t="s">
        <v>55</v>
      </c>
      <c r="E62" s="38" t="s">
        <v>1308</v>
      </c>
    </row>
    <row r="63" spans="1:5" ht="76.5">
      <c r="A63" t="s">
        <v>57</v>
      </c>
      <c r="E63" s="36" t="s">
        <v>242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415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153</v>
      </c>
      <c r="C65" s="29" t="s">
        <v>427</v>
      </c>
      <c r="D65" s="24" t="s">
        <v>56</v>
      </c>
      <c r="E65" s="30" t="s">
        <v>428</v>
      </c>
      <c r="F65" s="31" t="s">
        <v>429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12.75">
      <c r="A67" s="37" t="s">
        <v>55</v>
      </c>
      <c r="E67" s="38" t="s">
        <v>56</v>
      </c>
    </row>
    <row r="68" spans="1:5" ht="191.25">
      <c r="A68" t="s">
        <v>57</v>
      </c>
      <c r="E68" s="36" t="s">
        <v>431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442</v>
      </c>
      <c r="F69" s="6"/>
      <c r="G69" s="6"/>
      <c r="H69" s="6"/>
      <c r="I69" s="42">
        <f>0+Q69</f>
      </c>
      <c r="O69">
        <f>0+R69</f>
      </c>
      <c r="Q69">
        <f>0+I70+I74+I78+I82+I86+I90+I94+I98+I102+I106+I110</f>
      </c>
      <c r="R69">
        <f>0+O70+O74+O78+O82+O86+O90+O94+O98+O102+O106+O110</f>
      </c>
    </row>
    <row r="70" spans="1:16" ht="12.75">
      <c r="A70" s="24" t="s">
        <v>48</v>
      </c>
      <c r="B70" s="29" t="s">
        <v>207</v>
      </c>
      <c r="C70" s="29" t="s">
        <v>444</v>
      </c>
      <c r="D70" s="24" t="s">
        <v>56</v>
      </c>
      <c r="E70" s="30" t="s">
        <v>445</v>
      </c>
      <c r="F70" s="31" t="s">
        <v>130</v>
      </c>
      <c r="G70" s="32">
        <v>35.67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999</v>
      </c>
    </row>
    <row r="72" spans="1:5" ht="12.75">
      <c r="A72" s="37" t="s">
        <v>55</v>
      </c>
      <c r="E72" s="38" t="s">
        <v>1309</v>
      </c>
    </row>
    <row r="73" spans="1:5" ht="255">
      <c r="A73" t="s">
        <v>57</v>
      </c>
      <c r="E73" s="36" t="s">
        <v>448</v>
      </c>
    </row>
    <row r="74" spans="1:16" ht="12.75">
      <c r="A74" s="24" t="s">
        <v>48</v>
      </c>
      <c r="B74" s="29" t="s">
        <v>213</v>
      </c>
      <c r="C74" s="29" t="s">
        <v>1001</v>
      </c>
      <c r="D74" s="24" t="s">
        <v>56</v>
      </c>
      <c r="E74" s="30" t="s">
        <v>1002</v>
      </c>
      <c r="F74" s="31" t="s">
        <v>130</v>
      </c>
      <c r="G74" s="32">
        <v>48.57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1003</v>
      </c>
    </row>
    <row r="76" spans="1:5" ht="12.75">
      <c r="A76" s="37" t="s">
        <v>55</v>
      </c>
      <c r="E76" s="38" t="s">
        <v>1310</v>
      </c>
    </row>
    <row r="77" spans="1:5" ht="255">
      <c r="A77" t="s">
        <v>57</v>
      </c>
      <c r="E77" s="36" t="s">
        <v>1005</v>
      </c>
    </row>
    <row r="78" spans="1:16" ht="12.75">
      <c r="A78" s="24" t="s">
        <v>48</v>
      </c>
      <c r="B78" s="29" t="s">
        <v>219</v>
      </c>
      <c r="C78" s="29" t="s">
        <v>1006</v>
      </c>
      <c r="D78" s="24" t="s">
        <v>50</v>
      </c>
      <c r="E78" s="30" t="s">
        <v>1007</v>
      </c>
      <c r="F78" s="31" t="s">
        <v>429</v>
      </c>
      <c r="G78" s="32">
        <v>4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89.25">
      <c r="A79" s="35" t="s">
        <v>53</v>
      </c>
      <c r="E79" s="36" t="s">
        <v>1008</v>
      </c>
    </row>
    <row r="80" spans="1:5" ht="12.75">
      <c r="A80" s="37" t="s">
        <v>55</v>
      </c>
      <c r="E80" s="38" t="s">
        <v>56</v>
      </c>
    </row>
    <row r="81" spans="1:5" ht="114.75">
      <c r="A81" t="s">
        <v>57</v>
      </c>
      <c r="E81" s="36" t="s">
        <v>1009</v>
      </c>
    </row>
    <row r="82" spans="1:16" ht="12.75">
      <c r="A82" s="24" t="s">
        <v>48</v>
      </c>
      <c r="B82" s="29" t="s">
        <v>225</v>
      </c>
      <c r="C82" s="29" t="s">
        <v>1006</v>
      </c>
      <c r="D82" s="24" t="s">
        <v>59</v>
      </c>
      <c r="E82" s="30" t="s">
        <v>1007</v>
      </c>
      <c r="F82" s="31" t="s">
        <v>429</v>
      </c>
      <c r="G82" s="32">
        <v>8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53">
      <c r="A83" s="35" t="s">
        <v>53</v>
      </c>
      <c r="E83" s="36" t="s">
        <v>1010</v>
      </c>
    </row>
    <row r="84" spans="1:5" ht="12.75">
      <c r="A84" s="37" t="s">
        <v>55</v>
      </c>
      <c r="E84" s="38" t="s">
        <v>56</v>
      </c>
    </row>
    <row r="85" spans="1:5" ht="114.75">
      <c r="A85" t="s">
        <v>57</v>
      </c>
      <c r="E85" s="36" t="s">
        <v>1009</v>
      </c>
    </row>
    <row r="86" spans="1:16" ht="12.75">
      <c r="A86" s="24" t="s">
        <v>48</v>
      </c>
      <c r="B86" s="29" t="s">
        <v>231</v>
      </c>
      <c r="C86" s="29" t="s">
        <v>1006</v>
      </c>
      <c r="D86" s="24" t="s">
        <v>89</v>
      </c>
      <c r="E86" s="30" t="s">
        <v>1007</v>
      </c>
      <c r="F86" s="31" t="s">
        <v>429</v>
      </c>
      <c r="G86" s="32">
        <v>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89.25">
      <c r="A87" s="35" t="s">
        <v>53</v>
      </c>
      <c r="E87" s="36" t="s">
        <v>1011</v>
      </c>
    </row>
    <row r="88" spans="1:5" ht="12.75">
      <c r="A88" s="37" t="s">
        <v>55</v>
      </c>
      <c r="E88" s="38" t="s">
        <v>56</v>
      </c>
    </row>
    <row r="89" spans="1:5" ht="114.75">
      <c r="A89" t="s">
        <v>57</v>
      </c>
      <c r="E89" s="36" t="s">
        <v>1009</v>
      </c>
    </row>
    <row r="90" spans="1:16" ht="12.75">
      <c r="A90" s="24" t="s">
        <v>48</v>
      </c>
      <c r="B90" s="29" t="s">
        <v>237</v>
      </c>
      <c r="C90" s="29" t="s">
        <v>456</v>
      </c>
      <c r="D90" s="24" t="s">
        <v>56</v>
      </c>
      <c r="E90" s="30" t="s">
        <v>457</v>
      </c>
      <c r="F90" s="31" t="s">
        <v>429</v>
      </c>
      <c r="G90" s="32">
        <v>3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25.5">
      <c r="A91" s="35" t="s">
        <v>53</v>
      </c>
      <c r="E91" s="36" t="s">
        <v>1012</v>
      </c>
    </row>
    <row r="92" spans="1:5" ht="12.75">
      <c r="A92" s="37" t="s">
        <v>55</v>
      </c>
      <c r="E92" s="38" t="s">
        <v>56</v>
      </c>
    </row>
    <row r="93" spans="1:5" ht="102">
      <c r="A93" t="s">
        <v>57</v>
      </c>
      <c r="E93" s="36" t="s">
        <v>460</v>
      </c>
    </row>
    <row r="94" spans="1:16" ht="12.75">
      <c r="A94" s="24" t="s">
        <v>48</v>
      </c>
      <c r="B94" s="29" t="s">
        <v>243</v>
      </c>
      <c r="C94" s="29" t="s">
        <v>646</v>
      </c>
      <c r="D94" s="24" t="s">
        <v>56</v>
      </c>
      <c r="E94" s="30" t="s">
        <v>647</v>
      </c>
      <c r="F94" s="31" t="s">
        <v>130</v>
      </c>
      <c r="G94" s="32">
        <v>83.74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12.75">
      <c r="A96" s="37" t="s">
        <v>55</v>
      </c>
      <c r="E96" s="38" t="s">
        <v>1302</v>
      </c>
    </row>
    <row r="97" spans="1:5" ht="76.5">
      <c r="A97" t="s">
        <v>57</v>
      </c>
      <c r="E97" s="36" t="s">
        <v>650</v>
      </c>
    </row>
    <row r="98" spans="1:16" ht="12.75">
      <c r="A98" s="24" t="s">
        <v>48</v>
      </c>
      <c r="B98" s="29" t="s">
        <v>249</v>
      </c>
      <c r="C98" s="29" t="s">
        <v>655</v>
      </c>
      <c r="D98" s="24" t="s">
        <v>56</v>
      </c>
      <c r="E98" s="30" t="s">
        <v>656</v>
      </c>
      <c r="F98" s="31" t="s">
        <v>130</v>
      </c>
      <c r="G98" s="32">
        <v>35.67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56</v>
      </c>
    </row>
    <row r="100" spans="1:5" ht="12.75">
      <c r="A100" s="37" t="s">
        <v>55</v>
      </c>
      <c r="E100" s="38" t="s">
        <v>1309</v>
      </c>
    </row>
    <row r="101" spans="1:5" ht="102">
      <c r="A101" t="s">
        <v>57</v>
      </c>
      <c r="E101" s="36" t="s">
        <v>654</v>
      </c>
    </row>
    <row r="102" spans="1:16" ht="12.75">
      <c r="A102" s="24" t="s">
        <v>48</v>
      </c>
      <c r="B102" s="29" t="s">
        <v>255</v>
      </c>
      <c r="C102" s="29" t="s">
        <v>660</v>
      </c>
      <c r="D102" s="24" t="s">
        <v>56</v>
      </c>
      <c r="E102" s="30" t="s">
        <v>661</v>
      </c>
      <c r="F102" s="31" t="s">
        <v>130</v>
      </c>
      <c r="G102" s="32">
        <v>83.74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56</v>
      </c>
    </row>
    <row r="104" spans="1:5" ht="12.75">
      <c r="A104" s="37" t="s">
        <v>55</v>
      </c>
      <c r="E104" s="38" t="s">
        <v>1302</v>
      </c>
    </row>
    <row r="105" spans="1:5" ht="76.5">
      <c r="A105" t="s">
        <v>57</v>
      </c>
      <c r="E105" s="36" t="s">
        <v>662</v>
      </c>
    </row>
    <row r="106" spans="1:16" ht="12.75">
      <c r="A106" s="24" t="s">
        <v>48</v>
      </c>
      <c r="B106" s="29" t="s">
        <v>261</v>
      </c>
      <c r="C106" s="29" t="s">
        <v>663</v>
      </c>
      <c r="D106" s="24" t="s">
        <v>50</v>
      </c>
      <c r="E106" s="30" t="s">
        <v>664</v>
      </c>
      <c r="F106" s="31" t="s">
        <v>429</v>
      </c>
      <c r="G106" s="32">
        <v>8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1013</v>
      </c>
    </row>
    <row r="108" spans="1:5" ht="12.75">
      <c r="A108" s="37" t="s">
        <v>55</v>
      </c>
      <c r="E108" s="38" t="s">
        <v>1311</v>
      </c>
    </row>
    <row r="109" spans="1:5" ht="63.75">
      <c r="A109" t="s">
        <v>57</v>
      </c>
      <c r="E109" s="36" t="s">
        <v>667</v>
      </c>
    </row>
    <row r="110" spans="1:16" ht="12.75">
      <c r="A110" s="24" t="s">
        <v>48</v>
      </c>
      <c r="B110" s="29" t="s">
        <v>267</v>
      </c>
      <c r="C110" s="29" t="s">
        <v>663</v>
      </c>
      <c r="D110" s="24" t="s">
        <v>59</v>
      </c>
      <c r="E110" s="30" t="s">
        <v>664</v>
      </c>
      <c r="F110" s="31" t="s">
        <v>429</v>
      </c>
      <c r="G110" s="32">
        <v>1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1015</v>
      </c>
    </row>
    <row r="112" spans="1:5" ht="12.75">
      <c r="A112" s="37" t="s">
        <v>55</v>
      </c>
      <c r="E112" s="38" t="s">
        <v>56</v>
      </c>
    </row>
    <row r="113" spans="1:5" ht="63.75">
      <c r="A113" t="s">
        <v>57</v>
      </c>
      <c r="E113" s="36" t="s">
        <v>667</v>
      </c>
    </row>
    <row r="114" spans="1:18" ht="12.75" customHeight="1">
      <c r="A114" s="6" t="s">
        <v>46</v>
      </c>
      <c r="B114" s="6"/>
      <c r="C114" s="41" t="s">
        <v>43</v>
      </c>
      <c r="D114" s="6"/>
      <c r="E114" s="27" t="s">
        <v>143</v>
      </c>
      <c r="F114" s="6"/>
      <c r="G114" s="6"/>
      <c r="H114" s="6"/>
      <c r="I114" s="42">
        <f>0+Q114</f>
      </c>
      <c r="O114">
        <f>0+R114</f>
      </c>
      <c r="Q114">
        <f>0+I115</f>
      </c>
      <c r="R114">
        <f>0+O115</f>
      </c>
    </row>
    <row r="115" spans="1:16" ht="12.75">
      <c r="A115" s="24" t="s">
        <v>48</v>
      </c>
      <c r="B115" s="29" t="s">
        <v>273</v>
      </c>
      <c r="C115" s="29" t="s">
        <v>1016</v>
      </c>
      <c r="D115" s="24" t="s">
        <v>56</v>
      </c>
      <c r="E115" s="30" t="s">
        <v>1017</v>
      </c>
      <c r="F115" s="31" t="s">
        <v>130</v>
      </c>
      <c r="G115" s="32">
        <v>13.09</v>
      </c>
      <c r="H115" s="33">
        <v>0</v>
      </c>
      <c r="I115" s="34">
        <f>ROUND(ROUND(H115,2)*ROUND(G115,3),2)</f>
      </c>
      <c r="O115">
        <f>(I115*21)/100</f>
      </c>
      <c r="P115" t="s">
        <v>26</v>
      </c>
    </row>
    <row r="116" spans="1:5" ht="12.75">
      <c r="A116" s="35" t="s">
        <v>53</v>
      </c>
      <c r="E116" s="36" t="s">
        <v>56</v>
      </c>
    </row>
    <row r="117" spans="1:5" ht="12.75">
      <c r="A117" s="37" t="s">
        <v>55</v>
      </c>
      <c r="E117" s="38" t="s">
        <v>1312</v>
      </c>
    </row>
    <row r="118" spans="1:5" ht="89.25">
      <c r="A118" t="s">
        <v>57</v>
      </c>
      <c r="E118" s="36" t="s">
        <v>549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1019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1107</v>
      </c>
      <c r="D4" s="1"/>
      <c r="E4" s="14" t="s">
        <v>1108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1019</v>
      </c>
      <c r="D5" s="6"/>
      <c r="E5" s="18" t="s">
        <v>1020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1021</v>
      </c>
      <c r="D10" s="24" t="s">
        <v>56</v>
      </c>
      <c r="E10" s="30" t="s">
        <v>1022</v>
      </c>
      <c r="F10" s="31" t="s">
        <v>63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38.25">
      <c r="A11" s="35" t="s">
        <v>53</v>
      </c>
      <c r="E11" s="36" t="s">
        <v>1023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1024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0+O9+O30+O79+O108+O113+O142+O239+O260+O285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158</v>
      </c>
      <c r="I3" s="39">
        <f>0+I9+I30+I79+I108+I113+I142+I239+I260+I285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158</v>
      </c>
      <c r="D5" s="6"/>
      <c r="E5" s="18" t="s">
        <v>159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1491.22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100</v>
      </c>
    </row>
    <row r="12" spans="1:5" ht="76.5">
      <c r="A12" s="37" t="s">
        <v>55</v>
      </c>
      <c r="E12" s="38" t="s">
        <v>160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97</v>
      </c>
      <c r="D14" s="24" t="s">
        <v>59</v>
      </c>
      <c r="E14" s="30" t="s">
        <v>98</v>
      </c>
      <c r="F14" s="31" t="s">
        <v>99</v>
      </c>
      <c r="G14" s="32">
        <v>2334.4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161</v>
      </c>
    </row>
    <row r="16" spans="1:5" ht="12.75">
      <c r="A16" s="37" t="s">
        <v>55</v>
      </c>
      <c r="E16" s="38" t="s">
        <v>162</v>
      </c>
    </row>
    <row r="17" spans="1:5" ht="51">
      <c r="A17" t="s">
        <v>57</v>
      </c>
      <c r="E17" s="36" t="s">
        <v>102</v>
      </c>
    </row>
    <row r="18" spans="1:16" ht="12.75">
      <c r="A18" s="24" t="s">
        <v>48</v>
      </c>
      <c r="B18" s="29" t="s">
        <v>25</v>
      </c>
      <c r="C18" s="29" t="s">
        <v>97</v>
      </c>
      <c r="D18" s="24" t="s">
        <v>89</v>
      </c>
      <c r="E18" s="30" t="s">
        <v>98</v>
      </c>
      <c r="F18" s="31" t="s">
        <v>99</v>
      </c>
      <c r="G18" s="32">
        <v>369.19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163</v>
      </c>
    </row>
    <row r="20" spans="1:5" ht="12.75">
      <c r="A20" s="37" t="s">
        <v>55</v>
      </c>
      <c r="E20" s="38" t="s">
        <v>164</v>
      </c>
    </row>
    <row r="21" spans="1:5" ht="51">
      <c r="A21" t="s">
        <v>57</v>
      </c>
      <c r="E21" s="36" t="s">
        <v>102</v>
      </c>
    </row>
    <row r="22" spans="1:16" ht="12.75">
      <c r="A22" s="24" t="s">
        <v>48</v>
      </c>
      <c r="B22" s="29" t="s">
        <v>36</v>
      </c>
      <c r="C22" s="29" t="s">
        <v>97</v>
      </c>
      <c r="D22" s="24" t="s">
        <v>165</v>
      </c>
      <c r="E22" s="30" t="s">
        <v>98</v>
      </c>
      <c r="F22" s="31" t="s">
        <v>99</v>
      </c>
      <c r="G22" s="32">
        <v>583.6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166</v>
      </c>
    </row>
    <row r="24" spans="1:5" ht="12.75">
      <c r="A24" s="37" t="s">
        <v>55</v>
      </c>
      <c r="E24" s="38" t="s">
        <v>167</v>
      </c>
    </row>
    <row r="25" spans="1:5" ht="25.5">
      <c r="A25" t="s">
        <v>57</v>
      </c>
      <c r="E25" s="36" t="s">
        <v>168</v>
      </c>
    </row>
    <row r="26" spans="1:16" ht="12.75">
      <c r="A26" s="24" t="s">
        <v>48</v>
      </c>
      <c r="B26" s="29" t="s">
        <v>38</v>
      </c>
      <c r="C26" s="29" t="s">
        <v>169</v>
      </c>
      <c r="D26" s="24" t="s">
        <v>56</v>
      </c>
      <c r="E26" s="30" t="s">
        <v>170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76.5">
      <c r="A27" s="35" t="s">
        <v>53</v>
      </c>
      <c r="E27" s="36" t="s">
        <v>171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8" ht="12.75" customHeight="1">
      <c r="A30" s="6" t="s">
        <v>46</v>
      </c>
      <c r="B30" s="6"/>
      <c r="C30" s="41" t="s">
        <v>32</v>
      </c>
      <c r="D30" s="6"/>
      <c r="E30" s="27" t="s">
        <v>107</v>
      </c>
      <c r="F30" s="6"/>
      <c r="G30" s="6"/>
      <c r="H30" s="6"/>
      <c r="I30" s="42">
        <f>0+Q30</f>
      </c>
      <c r="O30">
        <f>0+R30</f>
      </c>
      <c r="Q30">
        <f>0+I31+I35+I39+I43+I47+I51+I55+I59+I63+I67+I71+I75</f>
      </c>
      <c r="R30">
        <f>0+O31+O35+O39+O43+O47+O51+O55+O59+O63+O67+O71+O75</f>
      </c>
    </row>
    <row r="31" spans="1:16" ht="12.75">
      <c r="A31" s="24" t="s">
        <v>48</v>
      </c>
      <c r="B31" s="29" t="s">
        <v>40</v>
      </c>
      <c r="C31" s="29" t="s">
        <v>172</v>
      </c>
      <c r="D31" s="24" t="s">
        <v>56</v>
      </c>
      <c r="E31" s="30" t="s">
        <v>173</v>
      </c>
      <c r="F31" s="31" t="s">
        <v>130</v>
      </c>
      <c r="G31" s="32">
        <v>986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174</v>
      </c>
    </row>
    <row r="33" spans="1:5" ht="63.75">
      <c r="A33" s="37" t="s">
        <v>55</v>
      </c>
      <c r="E33" s="38" t="s">
        <v>175</v>
      </c>
    </row>
    <row r="34" spans="1:5" ht="63.75">
      <c r="A34" t="s">
        <v>57</v>
      </c>
      <c r="E34" s="36" t="s">
        <v>176</v>
      </c>
    </row>
    <row r="35" spans="1:16" ht="12.75">
      <c r="A35" s="24" t="s">
        <v>48</v>
      </c>
      <c r="B35" s="29" t="s">
        <v>75</v>
      </c>
      <c r="C35" s="29" t="s">
        <v>177</v>
      </c>
      <c r="D35" s="24" t="s">
        <v>50</v>
      </c>
      <c r="E35" s="30" t="s">
        <v>178</v>
      </c>
      <c r="F35" s="31" t="s">
        <v>110</v>
      </c>
      <c r="G35" s="32">
        <v>726.55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51">
      <c r="A36" s="35" t="s">
        <v>53</v>
      </c>
      <c r="E36" s="36" t="s">
        <v>179</v>
      </c>
    </row>
    <row r="37" spans="1:5" ht="102">
      <c r="A37" s="37" t="s">
        <v>55</v>
      </c>
      <c r="E37" s="38" t="s">
        <v>180</v>
      </c>
    </row>
    <row r="38" spans="1:5" ht="395.25">
      <c r="A38" t="s">
        <v>57</v>
      </c>
      <c r="E38" s="36" t="s">
        <v>181</v>
      </c>
    </row>
    <row r="39" spans="1:16" ht="12.75">
      <c r="A39" s="24" t="s">
        <v>48</v>
      </c>
      <c r="B39" s="29" t="s">
        <v>79</v>
      </c>
      <c r="C39" s="29" t="s">
        <v>177</v>
      </c>
      <c r="D39" s="24" t="s">
        <v>59</v>
      </c>
      <c r="E39" s="30" t="s">
        <v>178</v>
      </c>
      <c r="F39" s="31" t="s">
        <v>110</v>
      </c>
      <c r="G39" s="32">
        <v>1459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63.75">
      <c r="A40" s="35" t="s">
        <v>53</v>
      </c>
      <c r="E40" s="36" t="s">
        <v>182</v>
      </c>
    </row>
    <row r="41" spans="1:5" ht="102">
      <c r="A41" s="37" t="s">
        <v>55</v>
      </c>
      <c r="E41" s="38" t="s">
        <v>183</v>
      </c>
    </row>
    <row r="42" spans="1:5" ht="395.25">
      <c r="A42" t="s">
        <v>57</v>
      </c>
      <c r="E42" s="36" t="s">
        <v>181</v>
      </c>
    </row>
    <row r="43" spans="1:16" ht="12.75">
      <c r="A43" s="24" t="s">
        <v>48</v>
      </c>
      <c r="B43" s="29" t="s">
        <v>43</v>
      </c>
      <c r="C43" s="29" t="s">
        <v>184</v>
      </c>
      <c r="D43" s="24" t="s">
        <v>56</v>
      </c>
      <c r="E43" s="30" t="s">
        <v>185</v>
      </c>
      <c r="F43" s="31" t="s">
        <v>110</v>
      </c>
      <c r="G43" s="32">
        <v>4.5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2.75">
      <c r="A45" s="37" t="s">
        <v>55</v>
      </c>
      <c r="E45" s="38" t="s">
        <v>186</v>
      </c>
    </row>
    <row r="46" spans="1:5" ht="318.7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188</v>
      </c>
      <c r="D47" s="24" t="s">
        <v>56</v>
      </c>
      <c r="E47" s="30" t="s">
        <v>189</v>
      </c>
      <c r="F47" s="31" t="s">
        <v>110</v>
      </c>
      <c r="G47" s="32">
        <v>77.625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51">
      <c r="A48" s="35" t="s">
        <v>53</v>
      </c>
      <c r="E48" s="36" t="s">
        <v>179</v>
      </c>
    </row>
    <row r="49" spans="1:5" ht="76.5">
      <c r="A49" s="37" t="s">
        <v>55</v>
      </c>
      <c r="E49" s="38" t="s">
        <v>190</v>
      </c>
    </row>
    <row r="50" spans="1:5" ht="344.25">
      <c r="A50" t="s">
        <v>57</v>
      </c>
      <c r="E50" s="36" t="s">
        <v>191</v>
      </c>
    </row>
    <row r="51" spans="1:16" ht="12.75">
      <c r="A51" s="24" t="s">
        <v>48</v>
      </c>
      <c r="B51" s="29" t="s">
        <v>88</v>
      </c>
      <c r="C51" s="29" t="s">
        <v>192</v>
      </c>
      <c r="D51" s="24" t="s">
        <v>56</v>
      </c>
      <c r="E51" s="30" t="s">
        <v>193</v>
      </c>
      <c r="F51" s="31" t="s">
        <v>110</v>
      </c>
      <c r="G51" s="32">
        <v>118.8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51">
      <c r="A52" s="35" t="s">
        <v>53</v>
      </c>
      <c r="E52" s="36" t="s">
        <v>179</v>
      </c>
    </row>
    <row r="53" spans="1:5" ht="38.25">
      <c r="A53" s="37" t="s">
        <v>55</v>
      </c>
      <c r="E53" s="38" t="s">
        <v>194</v>
      </c>
    </row>
    <row r="54" spans="1:5" ht="344.25">
      <c r="A54" t="s">
        <v>57</v>
      </c>
      <c r="E54" s="36" t="s">
        <v>191</v>
      </c>
    </row>
    <row r="55" spans="1:16" ht="12.75">
      <c r="A55" s="24" t="s">
        <v>48</v>
      </c>
      <c r="B55" s="29" t="s">
        <v>91</v>
      </c>
      <c r="C55" s="29" t="s">
        <v>195</v>
      </c>
      <c r="D55" s="24" t="s">
        <v>50</v>
      </c>
      <c r="E55" s="30" t="s">
        <v>196</v>
      </c>
      <c r="F55" s="31" t="s">
        <v>110</v>
      </c>
      <c r="G55" s="32">
        <v>922.975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38.25">
      <c r="A56" s="35" t="s">
        <v>53</v>
      </c>
      <c r="E56" s="36" t="s">
        <v>197</v>
      </c>
    </row>
    <row r="57" spans="1:5" ht="51">
      <c r="A57" s="37" t="s">
        <v>55</v>
      </c>
      <c r="E57" s="38" t="s">
        <v>198</v>
      </c>
    </row>
    <row r="58" spans="1:5" ht="216.75">
      <c r="A58" t="s">
        <v>57</v>
      </c>
      <c r="E58" s="36" t="s">
        <v>199</v>
      </c>
    </row>
    <row r="59" spans="1:16" ht="12.75">
      <c r="A59" s="24" t="s">
        <v>48</v>
      </c>
      <c r="B59" s="29" t="s">
        <v>149</v>
      </c>
      <c r="C59" s="29" t="s">
        <v>195</v>
      </c>
      <c r="D59" s="24" t="s">
        <v>59</v>
      </c>
      <c r="E59" s="30" t="s">
        <v>196</v>
      </c>
      <c r="F59" s="31" t="s">
        <v>110</v>
      </c>
      <c r="G59" s="32">
        <v>1459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51">
      <c r="A60" s="35" t="s">
        <v>53</v>
      </c>
      <c r="E60" s="36" t="s">
        <v>200</v>
      </c>
    </row>
    <row r="61" spans="1:5" ht="12.75">
      <c r="A61" s="37" t="s">
        <v>55</v>
      </c>
      <c r="E61" s="38" t="s">
        <v>201</v>
      </c>
    </row>
    <row r="62" spans="1:5" ht="216.75">
      <c r="A62" t="s">
        <v>57</v>
      </c>
      <c r="E62" s="36" t="s">
        <v>199</v>
      </c>
    </row>
    <row r="63" spans="1:16" ht="12.75">
      <c r="A63" s="24" t="s">
        <v>48</v>
      </c>
      <c r="B63" s="29" t="s">
        <v>153</v>
      </c>
      <c r="C63" s="29" t="s">
        <v>202</v>
      </c>
      <c r="D63" s="24" t="s">
        <v>56</v>
      </c>
      <c r="E63" s="30" t="s">
        <v>203</v>
      </c>
      <c r="F63" s="31" t="s">
        <v>110</v>
      </c>
      <c r="G63" s="32">
        <v>152.561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25.5">
      <c r="A64" s="35" t="s">
        <v>53</v>
      </c>
      <c r="E64" s="36" t="s">
        <v>204</v>
      </c>
    </row>
    <row r="65" spans="1:5" ht="140.25">
      <c r="A65" s="37" t="s">
        <v>55</v>
      </c>
      <c r="E65" s="38" t="s">
        <v>205</v>
      </c>
    </row>
    <row r="66" spans="1:5" ht="255">
      <c r="A66" t="s">
        <v>57</v>
      </c>
      <c r="E66" s="36" t="s">
        <v>206</v>
      </c>
    </row>
    <row r="67" spans="1:16" ht="12.75">
      <c r="A67" s="24" t="s">
        <v>48</v>
      </c>
      <c r="B67" s="29" t="s">
        <v>207</v>
      </c>
      <c r="C67" s="29" t="s">
        <v>208</v>
      </c>
      <c r="D67" s="24" t="s">
        <v>56</v>
      </c>
      <c r="E67" s="30" t="s">
        <v>209</v>
      </c>
      <c r="F67" s="31" t="s">
        <v>210</v>
      </c>
      <c r="G67" s="32">
        <v>7008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56</v>
      </c>
    </row>
    <row r="69" spans="1:5" ht="216.75">
      <c r="A69" s="37" t="s">
        <v>55</v>
      </c>
      <c r="E69" s="38" t="s">
        <v>211</v>
      </c>
    </row>
    <row r="70" spans="1:5" ht="51">
      <c r="A70" t="s">
        <v>57</v>
      </c>
      <c r="E70" s="36" t="s">
        <v>212</v>
      </c>
    </row>
    <row r="71" spans="1:16" ht="12.75">
      <c r="A71" s="24" t="s">
        <v>48</v>
      </c>
      <c r="B71" s="29" t="s">
        <v>213</v>
      </c>
      <c r="C71" s="29" t="s">
        <v>214</v>
      </c>
      <c r="D71" s="24" t="s">
        <v>56</v>
      </c>
      <c r="E71" s="30" t="s">
        <v>215</v>
      </c>
      <c r="F71" s="31" t="s">
        <v>110</v>
      </c>
      <c r="G71" s="32">
        <v>4.5</v>
      </c>
      <c r="H71" s="33">
        <v>0</v>
      </c>
      <c r="I71" s="34">
        <f>ROUND(ROUND(H71,2)*ROUND(G71,3),2)</f>
      </c>
      <c r="O71">
        <f>(I71*21)/100</f>
      </c>
      <c r="P71" t="s">
        <v>26</v>
      </c>
    </row>
    <row r="72" spans="1:5" ht="12.75">
      <c r="A72" s="35" t="s">
        <v>53</v>
      </c>
      <c r="E72" s="36" t="s">
        <v>216</v>
      </c>
    </row>
    <row r="73" spans="1:5" ht="25.5">
      <c r="A73" s="37" t="s">
        <v>55</v>
      </c>
      <c r="E73" s="38" t="s">
        <v>217</v>
      </c>
    </row>
    <row r="74" spans="1:5" ht="38.25">
      <c r="A74" t="s">
        <v>57</v>
      </c>
      <c r="E74" s="36" t="s">
        <v>218</v>
      </c>
    </row>
    <row r="75" spans="1:16" ht="12.75">
      <c r="A75" s="24" t="s">
        <v>48</v>
      </c>
      <c r="B75" s="29" t="s">
        <v>219</v>
      </c>
      <c r="C75" s="29" t="s">
        <v>220</v>
      </c>
      <c r="D75" s="24" t="s">
        <v>56</v>
      </c>
      <c r="E75" s="30" t="s">
        <v>221</v>
      </c>
      <c r="F75" s="31" t="s">
        <v>210</v>
      </c>
      <c r="G75" s="32">
        <v>30</v>
      </c>
      <c r="H75" s="33">
        <v>0</v>
      </c>
      <c r="I75" s="34">
        <f>ROUND(ROUND(H75,2)*ROUND(G75,3),2)</f>
      </c>
      <c r="O75">
        <f>(I75*21)/100</f>
      </c>
      <c r="P75" t="s">
        <v>26</v>
      </c>
    </row>
    <row r="76" spans="1:5" ht="12.75">
      <c r="A76" s="35" t="s">
        <v>53</v>
      </c>
      <c r="E76" s="36" t="s">
        <v>56</v>
      </c>
    </row>
    <row r="77" spans="1:5" ht="25.5">
      <c r="A77" s="37" t="s">
        <v>55</v>
      </c>
      <c r="E77" s="38" t="s">
        <v>222</v>
      </c>
    </row>
    <row r="78" spans="1:5" ht="63.75">
      <c r="A78" t="s">
        <v>57</v>
      </c>
      <c r="E78" s="36" t="s">
        <v>223</v>
      </c>
    </row>
    <row r="79" spans="1:18" ht="12.75" customHeight="1">
      <c r="A79" s="6" t="s">
        <v>46</v>
      </c>
      <c r="B79" s="6"/>
      <c r="C79" s="41" t="s">
        <v>26</v>
      </c>
      <c r="D79" s="6"/>
      <c r="E79" s="27" t="s">
        <v>224</v>
      </c>
      <c r="F79" s="6"/>
      <c r="G79" s="6"/>
      <c r="H79" s="6"/>
      <c r="I79" s="42">
        <f>0+Q79</f>
      </c>
      <c r="O79">
        <f>0+R79</f>
      </c>
      <c r="Q79">
        <f>0+I80+I84+I88+I92+I96+I100+I104</f>
      </c>
      <c r="R79">
        <f>0+O80+O84+O88+O92+O96+O100+O104</f>
      </c>
    </row>
    <row r="80" spans="1:16" ht="12.75">
      <c r="A80" s="24" t="s">
        <v>48</v>
      </c>
      <c r="B80" s="29" t="s">
        <v>225</v>
      </c>
      <c r="C80" s="29" t="s">
        <v>226</v>
      </c>
      <c r="D80" s="24" t="s">
        <v>56</v>
      </c>
      <c r="E80" s="30" t="s">
        <v>227</v>
      </c>
      <c r="F80" s="31" t="s">
        <v>210</v>
      </c>
      <c r="G80" s="32">
        <v>3203.2</v>
      </c>
      <c r="H80" s="33">
        <v>0</v>
      </c>
      <c r="I80" s="34">
        <f>ROUND(ROUND(H80,2)*ROUND(G80,3),2)</f>
      </c>
      <c r="O80">
        <f>(I80*21)/100</f>
      </c>
      <c r="P80" t="s">
        <v>26</v>
      </c>
    </row>
    <row r="81" spans="1:5" ht="12.75">
      <c r="A81" s="35" t="s">
        <v>53</v>
      </c>
      <c r="E81" s="36" t="s">
        <v>228</v>
      </c>
    </row>
    <row r="82" spans="1:5" ht="12.75">
      <c r="A82" s="37" t="s">
        <v>55</v>
      </c>
      <c r="E82" s="38" t="s">
        <v>229</v>
      </c>
    </row>
    <row r="83" spans="1:5" ht="89.25">
      <c r="A83" t="s">
        <v>57</v>
      </c>
      <c r="E83" s="36" t="s">
        <v>230</v>
      </c>
    </row>
    <row r="84" spans="1:16" ht="12.75">
      <c r="A84" s="24" t="s">
        <v>48</v>
      </c>
      <c r="B84" s="29" t="s">
        <v>231</v>
      </c>
      <c r="C84" s="29" t="s">
        <v>232</v>
      </c>
      <c r="D84" s="24" t="s">
        <v>56</v>
      </c>
      <c r="E84" s="30" t="s">
        <v>233</v>
      </c>
      <c r="F84" s="31" t="s">
        <v>130</v>
      </c>
      <c r="G84" s="32">
        <v>770</v>
      </c>
      <c r="H84" s="33">
        <v>0</v>
      </c>
      <c r="I84" s="34">
        <f>ROUND(ROUND(H84,2)*ROUND(G84,3),2)</f>
      </c>
      <c r="O84">
        <f>(I84*21)/100</f>
      </c>
      <c r="P84" t="s">
        <v>26</v>
      </c>
    </row>
    <row r="85" spans="1:5" ht="25.5">
      <c r="A85" s="35" t="s">
        <v>53</v>
      </c>
      <c r="E85" s="36" t="s">
        <v>234</v>
      </c>
    </row>
    <row r="86" spans="1:5" ht="25.5">
      <c r="A86" s="37" t="s">
        <v>55</v>
      </c>
      <c r="E86" s="38" t="s">
        <v>235</v>
      </c>
    </row>
    <row r="87" spans="1:5" ht="191.25">
      <c r="A87" t="s">
        <v>57</v>
      </c>
      <c r="E87" s="36" t="s">
        <v>236</v>
      </c>
    </row>
    <row r="88" spans="1:16" ht="12.75">
      <c r="A88" s="24" t="s">
        <v>48</v>
      </c>
      <c r="B88" s="29" t="s">
        <v>237</v>
      </c>
      <c r="C88" s="29" t="s">
        <v>238</v>
      </c>
      <c r="D88" s="24" t="s">
        <v>56</v>
      </c>
      <c r="E88" s="30" t="s">
        <v>239</v>
      </c>
      <c r="F88" s="31" t="s">
        <v>110</v>
      </c>
      <c r="G88" s="32">
        <v>2078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12.75">
      <c r="A89" s="35" t="s">
        <v>53</v>
      </c>
      <c r="E89" s="36" t="s">
        <v>240</v>
      </c>
    </row>
    <row r="90" spans="1:5" ht="102">
      <c r="A90" s="37" t="s">
        <v>55</v>
      </c>
      <c r="E90" s="38" t="s">
        <v>241</v>
      </c>
    </row>
    <row r="91" spans="1:5" ht="76.5">
      <c r="A91" t="s">
        <v>57</v>
      </c>
      <c r="E91" s="36" t="s">
        <v>242</v>
      </c>
    </row>
    <row r="92" spans="1:16" ht="12.75">
      <c r="A92" s="24" t="s">
        <v>48</v>
      </c>
      <c r="B92" s="29" t="s">
        <v>243</v>
      </c>
      <c r="C92" s="29" t="s">
        <v>244</v>
      </c>
      <c r="D92" s="24" t="s">
        <v>56</v>
      </c>
      <c r="E92" s="30" t="s">
        <v>245</v>
      </c>
      <c r="F92" s="31" t="s">
        <v>110</v>
      </c>
      <c r="G92" s="32">
        <v>24</v>
      </c>
      <c r="H92" s="33">
        <v>0</v>
      </c>
      <c r="I92" s="34">
        <f>ROUND(ROUND(H92,2)*ROUND(G92,3),2)</f>
      </c>
      <c r="O92">
        <f>(I92*21)/100</f>
      </c>
      <c r="P92" t="s">
        <v>26</v>
      </c>
    </row>
    <row r="93" spans="1:5" ht="12.75">
      <c r="A93" s="35" t="s">
        <v>53</v>
      </c>
      <c r="E93" s="36" t="s">
        <v>246</v>
      </c>
    </row>
    <row r="94" spans="1:5" ht="12.75">
      <c r="A94" s="37" t="s">
        <v>55</v>
      </c>
      <c r="E94" s="38" t="s">
        <v>247</v>
      </c>
    </row>
    <row r="95" spans="1:5" ht="395.25">
      <c r="A95" t="s">
        <v>57</v>
      </c>
      <c r="E95" s="36" t="s">
        <v>248</v>
      </c>
    </row>
    <row r="96" spans="1:16" ht="12.75">
      <c r="A96" s="24" t="s">
        <v>48</v>
      </c>
      <c r="B96" s="29" t="s">
        <v>249</v>
      </c>
      <c r="C96" s="29" t="s">
        <v>250</v>
      </c>
      <c r="D96" s="24" t="s">
        <v>56</v>
      </c>
      <c r="E96" s="30" t="s">
        <v>251</v>
      </c>
      <c r="F96" s="31" t="s">
        <v>99</v>
      </c>
      <c r="G96" s="32">
        <v>0.264</v>
      </c>
      <c r="H96" s="33">
        <v>0</v>
      </c>
      <c r="I96" s="34">
        <f>ROUND(ROUND(H96,2)*ROUND(G96,3),2)</f>
      </c>
      <c r="O96">
        <f>(I96*21)/100</f>
      </c>
      <c r="P96" t="s">
        <v>26</v>
      </c>
    </row>
    <row r="97" spans="1:5" ht="12.75">
      <c r="A97" s="35" t="s">
        <v>53</v>
      </c>
      <c r="E97" s="36" t="s">
        <v>252</v>
      </c>
    </row>
    <row r="98" spans="1:5" ht="25.5">
      <c r="A98" s="37" t="s">
        <v>55</v>
      </c>
      <c r="E98" s="38" t="s">
        <v>253</v>
      </c>
    </row>
    <row r="99" spans="1:5" ht="306">
      <c r="A99" t="s">
        <v>57</v>
      </c>
      <c r="E99" s="36" t="s">
        <v>254</v>
      </c>
    </row>
    <row r="100" spans="1:16" ht="12.75">
      <c r="A100" s="24" t="s">
        <v>48</v>
      </c>
      <c r="B100" s="29" t="s">
        <v>255</v>
      </c>
      <c r="C100" s="29" t="s">
        <v>256</v>
      </c>
      <c r="D100" s="24" t="s">
        <v>56</v>
      </c>
      <c r="E100" s="30" t="s">
        <v>257</v>
      </c>
      <c r="F100" s="31" t="s">
        <v>210</v>
      </c>
      <c r="G100" s="32">
        <v>5402.8</v>
      </c>
      <c r="H100" s="33">
        <v>0</v>
      </c>
      <c r="I100" s="34">
        <f>ROUND(ROUND(H100,2)*ROUND(G100,3),2)</f>
      </c>
      <c r="O100">
        <f>(I100*21)/100</f>
      </c>
      <c r="P100" t="s">
        <v>26</v>
      </c>
    </row>
    <row r="101" spans="1:5" ht="38.25">
      <c r="A101" s="35" t="s">
        <v>53</v>
      </c>
      <c r="E101" s="36" t="s">
        <v>258</v>
      </c>
    </row>
    <row r="102" spans="1:5" ht="12.75">
      <c r="A102" s="37" t="s">
        <v>55</v>
      </c>
      <c r="E102" s="38" t="s">
        <v>259</v>
      </c>
    </row>
    <row r="103" spans="1:5" ht="153">
      <c r="A103" t="s">
        <v>57</v>
      </c>
      <c r="E103" s="36" t="s">
        <v>260</v>
      </c>
    </row>
    <row r="104" spans="1:16" ht="12.75">
      <c r="A104" s="24" t="s">
        <v>48</v>
      </c>
      <c r="B104" s="29" t="s">
        <v>261</v>
      </c>
      <c r="C104" s="29" t="s">
        <v>262</v>
      </c>
      <c r="D104" s="24" t="s">
        <v>56</v>
      </c>
      <c r="E104" s="30" t="s">
        <v>263</v>
      </c>
      <c r="F104" s="31" t="s">
        <v>210</v>
      </c>
      <c r="G104" s="32">
        <v>5402.8</v>
      </c>
      <c r="H104" s="33">
        <v>0</v>
      </c>
      <c r="I104" s="34">
        <f>ROUND(ROUND(H104,2)*ROUND(G104,3),2)</f>
      </c>
      <c r="O104">
        <f>(I104*21)/100</f>
      </c>
      <c r="P104" t="s">
        <v>26</v>
      </c>
    </row>
    <row r="105" spans="1:5" ht="38.25">
      <c r="A105" s="35" t="s">
        <v>53</v>
      </c>
      <c r="E105" s="36" t="s">
        <v>264</v>
      </c>
    </row>
    <row r="106" spans="1:5" ht="12.75">
      <c r="A106" s="37" t="s">
        <v>55</v>
      </c>
      <c r="E106" s="38" t="s">
        <v>259</v>
      </c>
    </row>
    <row r="107" spans="1:5" ht="153">
      <c r="A107" t="s">
        <v>57</v>
      </c>
      <c r="E107" s="36" t="s">
        <v>265</v>
      </c>
    </row>
    <row r="108" spans="1:18" ht="12.75" customHeight="1">
      <c r="A108" s="6" t="s">
        <v>46</v>
      </c>
      <c r="B108" s="6"/>
      <c r="C108" s="41" t="s">
        <v>25</v>
      </c>
      <c r="D108" s="6"/>
      <c r="E108" s="27" t="s">
        <v>266</v>
      </c>
      <c r="F108" s="6"/>
      <c r="G108" s="6"/>
      <c r="H108" s="6"/>
      <c r="I108" s="42">
        <f>0+Q108</f>
      </c>
      <c r="O108">
        <f>0+R108</f>
      </c>
      <c r="Q108">
        <f>0+I109</f>
      </c>
      <c r="R108">
        <f>0+O109</f>
      </c>
    </row>
    <row r="109" spans="1:16" ht="12.75">
      <c r="A109" s="24" t="s">
        <v>48</v>
      </c>
      <c r="B109" s="29" t="s">
        <v>267</v>
      </c>
      <c r="C109" s="29" t="s">
        <v>268</v>
      </c>
      <c r="D109" s="24" t="s">
        <v>56</v>
      </c>
      <c r="E109" s="30" t="s">
        <v>269</v>
      </c>
      <c r="F109" s="31" t="s">
        <v>110</v>
      </c>
      <c r="G109" s="32">
        <v>14</v>
      </c>
      <c r="H109" s="33">
        <v>0</v>
      </c>
      <c r="I109" s="34">
        <f>ROUND(ROUND(H109,2)*ROUND(G109,3),2)</f>
      </c>
      <c r="O109">
        <f>(I109*21)/100</f>
      </c>
      <c r="P109" t="s">
        <v>26</v>
      </c>
    </row>
    <row r="110" spans="1:5" ht="12.75">
      <c r="A110" s="35" t="s">
        <v>53</v>
      </c>
      <c r="E110" s="36" t="s">
        <v>56</v>
      </c>
    </row>
    <row r="111" spans="1:5" ht="12.75">
      <c r="A111" s="37" t="s">
        <v>55</v>
      </c>
      <c r="E111" s="38" t="s">
        <v>270</v>
      </c>
    </row>
    <row r="112" spans="1:5" ht="89.25">
      <c r="A112" t="s">
        <v>57</v>
      </c>
      <c r="E112" s="36" t="s">
        <v>271</v>
      </c>
    </row>
    <row r="113" spans="1:18" ht="12.75" customHeight="1">
      <c r="A113" s="6" t="s">
        <v>46</v>
      </c>
      <c r="B113" s="6"/>
      <c r="C113" s="41" t="s">
        <v>36</v>
      </c>
      <c r="D113" s="6"/>
      <c r="E113" s="27" t="s">
        <v>272</v>
      </c>
      <c r="F113" s="6"/>
      <c r="G113" s="6"/>
      <c r="H113" s="6"/>
      <c r="I113" s="42">
        <f>0+Q113</f>
      </c>
      <c r="O113">
        <f>0+R113</f>
      </c>
      <c r="Q113">
        <f>0+I114+I118+I122+I126+I130+I134+I138</f>
      </c>
      <c r="R113">
        <f>0+O114+O118+O122+O126+O130+O134+O138</f>
      </c>
    </row>
    <row r="114" spans="1:16" ht="12.75">
      <c r="A114" s="24" t="s">
        <v>48</v>
      </c>
      <c r="B114" s="29" t="s">
        <v>273</v>
      </c>
      <c r="C114" s="29" t="s">
        <v>274</v>
      </c>
      <c r="D114" s="24" t="s">
        <v>56</v>
      </c>
      <c r="E114" s="30" t="s">
        <v>275</v>
      </c>
      <c r="F114" s="31" t="s">
        <v>110</v>
      </c>
      <c r="G114" s="32">
        <v>2.4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38.25">
      <c r="A115" s="35" t="s">
        <v>53</v>
      </c>
      <c r="E115" s="36" t="s">
        <v>276</v>
      </c>
    </row>
    <row r="116" spans="1:5" ht="12.75">
      <c r="A116" s="37" t="s">
        <v>55</v>
      </c>
      <c r="E116" s="38" t="s">
        <v>277</v>
      </c>
    </row>
    <row r="117" spans="1:5" ht="76.5">
      <c r="A117" t="s">
        <v>57</v>
      </c>
      <c r="E117" s="36" t="s">
        <v>278</v>
      </c>
    </row>
    <row r="118" spans="1:16" ht="12.75">
      <c r="A118" s="24" t="s">
        <v>48</v>
      </c>
      <c r="B118" s="29" t="s">
        <v>279</v>
      </c>
      <c r="C118" s="29" t="s">
        <v>280</v>
      </c>
      <c r="D118" s="24" t="s">
        <v>56</v>
      </c>
      <c r="E118" s="30" t="s">
        <v>281</v>
      </c>
      <c r="F118" s="31" t="s">
        <v>110</v>
      </c>
      <c r="G118" s="32">
        <v>3.5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282</v>
      </c>
    </row>
    <row r="120" spans="1:5" ht="12.75">
      <c r="A120" s="37" t="s">
        <v>55</v>
      </c>
      <c r="E120" s="38" t="s">
        <v>283</v>
      </c>
    </row>
    <row r="121" spans="1:5" ht="395.25">
      <c r="A121" t="s">
        <v>57</v>
      </c>
      <c r="E121" s="36" t="s">
        <v>248</v>
      </c>
    </row>
    <row r="122" spans="1:16" ht="12.75">
      <c r="A122" s="24" t="s">
        <v>48</v>
      </c>
      <c r="B122" s="29" t="s">
        <v>284</v>
      </c>
      <c r="C122" s="29" t="s">
        <v>285</v>
      </c>
      <c r="D122" s="24" t="s">
        <v>56</v>
      </c>
      <c r="E122" s="30" t="s">
        <v>286</v>
      </c>
      <c r="F122" s="31" t="s">
        <v>110</v>
      </c>
      <c r="G122" s="32">
        <v>1.05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56</v>
      </c>
    </row>
    <row r="124" spans="1:5" ht="12.75">
      <c r="A124" s="37" t="s">
        <v>55</v>
      </c>
      <c r="E124" s="38" t="s">
        <v>287</v>
      </c>
    </row>
    <row r="125" spans="1:5" ht="395.25">
      <c r="A125" t="s">
        <v>57</v>
      </c>
      <c r="E125" s="36" t="s">
        <v>248</v>
      </c>
    </row>
    <row r="126" spans="1:16" ht="12.75">
      <c r="A126" s="24" t="s">
        <v>48</v>
      </c>
      <c r="B126" s="29" t="s">
        <v>288</v>
      </c>
      <c r="C126" s="29" t="s">
        <v>289</v>
      </c>
      <c r="D126" s="24" t="s">
        <v>56</v>
      </c>
      <c r="E126" s="30" t="s">
        <v>290</v>
      </c>
      <c r="F126" s="31" t="s">
        <v>110</v>
      </c>
      <c r="G126" s="32">
        <v>6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291</v>
      </c>
    </row>
    <row r="128" spans="1:5" ht="12.75">
      <c r="A128" s="37" t="s">
        <v>55</v>
      </c>
      <c r="E128" s="38" t="s">
        <v>292</v>
      </c>
    </row>
    <row r="129" spans="1:5" ht="395.25">
      <c r="A129" t="s">
        <v>57</v>
      </c>
      <c r="E129" s="36" t="s">
        <v>248</v>
      </c>
    </row>
    <row r="130" spans="1:16" ht="12.75">
      <c r="A130" s="24" t="s">
        <v>48</v>
      </c>
      <c r="B130" s="29" t="s">
        <v>293</v>
      </c>
      <c r="C130" s="29" t="s">
        <v>294</v>
      </c>
      <c r="D130" s="24" t="s">
        <v>56</v>
      </c>
      <c r="E130" s="30" t="s">
        <v>295</v>
      </c>
      <c r="F130" s="31" t="s">
        <v>99</v>
      </c>
      <c r="G130" s="32">
        <v>7.061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296</v>
      </c>
    </row>
    <row r="132" spans="1:5" ht="25.5">
      <c r="A132" s="37" t="s">
        <v>55</v>
      </c>
      <c r="E132" s="38" t="s">
        <v>297</v>
      </c>
    </row>
    <row r="133" spans="1:5" ht="293.25">
      <c r="A133" t="s">
        <v>57</v>
      </c>
      <c r="E133" s="36" t="s">
        <v>298</v>
      </c>
    </row>
    <row r="134" spans="1:16" ht="12.75">
      <c r="A134" s="24" t="s">
        <v>48</v>
      </c>
      <c r="B134" s="29" t="s">
        <v>299</v>
      </c>
      <c r="C134" s="29" t="s">
        <v>300</v>
      </c>
      <c r="D134" s="24" t="s">
        <v>56</v>
      </c>
      <c r="E134" s="30" t="s">
        <v>301</v>
      </c>
      <c r="F134" s="31" t="s">
        <v>110</v>
      </c>
      <c r="G134" s="32">
        <v>27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12.75">
      <c r="A135" s="35" t="s">
        <v>53</v>
      </c>
      <c r="E135" s="36" t="s">
        <v>302</v>
      </c>
    </row>
    <row r="136" spans="1:5" ht="38.25">
      <c r="A136" s="37" t="s">
        <v>55</v>
      </c>
      <c r="E136" s="38" t="s">
        <v>303</v>
      </c>
    </row>
    <row r="137" spans="1:5" ht="76.5">
      <c r="A137" t="s">
        <v>57</v>
      </c>
      <c r="E137" s="36" t="s">
        <v>242</v>
      </c>
    </row>
    <row r="138" spans="1:16" ht="12.75">
      <c r="A138" s="24" t="s">
        <v>48</v>
      </c>
      <c r="B138" s="29" t="s">
        <v>304</v>
      </c>
      <c r="C138" s="29" t="s">
        <v>305</v>
      </c>
      <c r="D138" s="24" t="s">
        <v>56</v>
      </c>
      <c r="E138" s="30" t="s">
        <v>306</v>
      </c>
      <c r="F138" s="31" t="s">
        <v>110</v>
      </c>
      <c r="G138" s="32">
        <v>97.68</v>
      </c>
      <c r="H138" s="33">
        <v>0</v>
      </c>
      <c r="I138" s="34">
        <f>ROUND(ROUND(H138,2)*ROUND(G138,3),2)</f>
      </c>
      <c r="O138">
        <f>(I138*21)/100</f>
      </c>
      <c r="P138" t="s">
        <v>26</v>
      </c>
    </row>
    <row r="139" spans="1:5" ht="12.75">
      <c r="A139" s="35" t="s">
        <v>53</v>
      </c>
      <c r="E139" s="36" t="s">
        <v>56</v>
      </c>
    </row>
    <row r="140" spans="1:5" ht="25.5">
      <c r="A140" s="37" t="s">
        <v>55</v>
      </c>
      <c r="E140" s="38" t="s">
        <v>307</v>
      </c>
    </row>
    <row r="141" spans="1:5" ht="63.75">
      <c r="A141" t="s">
        <v>57</v>
      </c>
      <c r="E141" s="36" t="s">
        <v>308</v>
      </c>
    </row>
    <row r="142" spans="1:18" ht="12.75" customHeight="1">
      <c r="A142" s="6" t="s">
        <v>46</v>
      </c>
      <c r="B142" s="6"/>
      <c r="C142" s="41" t="s">
        <v>38</v>
      </c>
      <c r="D142" s="6"/>
      <c r="E142" s="27" t="s">
        <v>309</v>
      </c>
      <c r="F142" s="6"/>
      <c r="G142" s="6"/>
      <c r="H142" s="6"/>
      <c r="I142" s="42">
        <f>0+Q142</f>
      </c>
      <c r="O142">
        <f>0+R142</f>
      </c>
      <c r="Q142">
        <f>0+I143+I147+I151+I155+I159+I163+I167+I171+I175+I179+I183+I187+I191+I195+I199+I203+I207+I211+I215+I219+I223+I227+I231+I235</f>
      </c>
      <c r="R142">
        <f>0+O143+O147+O151+O155+O159+O163+O167+O171+O175+O179+O183+O187+O191+O195+O199+O203+O207+O211+O215+O219+O223+O227+O231+O235</f>
      </c>
    </row>
    <row r="143" spans="1:16" ht="12.75">
      <c r="A143" s="24" t="s">
        <v>48</v>
      </c>
      <c r="B143" s="29" t="s">
        <v>310</v>
      </c>
      <c r="C143" s="29" t="s">
        <v>311</v>
      </c>
      <c r="D143" s="24" t="s">
        <v>56</v>
      </c>
      <c r="E143" s="30" t="s">
        <v>312</v>
      </c>
      <c r="F143" s="31" t="s">
        <v>210</v>
      </c>
      <c r="G143" s="32">
        <v>343.75</v>
      </c>
      <c r="H143" s="33">
        <v>0</v>
      </c>
      <c r="I143" s="34">
        <f>ROUND(ROUND(H143,2)*ROUND(G143,3),2)</f>
      </c>
      <c r="O143">
        <f>(I143*21)/100</f>
      </c>
      <c r="P143" t="s">
        <v>26</v>
      </c>
    </row>
    <row r="144" spans="1:5" ht="25.5">
      <c r="A144" s="35" t="s">
        <v>53</v>
      </c>
      <c r="E144" s="36" t="s">
        <v>313</v>
      </c>
    </row>
    <row r="145" spans="1:5" ht="25.5">
      <c r="A145" s="37" t="s">
        <v>55</v>
      </c>
      <c r="E145" s="38" t="s">
        <v>314</v>
      </c>
    </row>
    <row r="146" spans="1:5" ht="127.5">
      <c r="A146" t="s">
        <v>57</v>
      </c>
      <c r="E146" s="36" t="s">
        <v>315</v>
      </c>
    </row>
    <row r="147" spans="1:16" ht="12.75">
      <c r="A147" s="24" t="s">
        <v>48</v>
      </c>
      <c r="B147" s="29" t="s">
        <v>316</v>
      </c>
      <c r="C147" s="29" t="s">
        <v>317</v>
      </c>
      <c r="D147" s="24" t="s">
        <v>56</v>
      </c>
      <c r="E147" s="30" t="s">
        <v>318</v>
      </c>
      <c r="F147" s="31" t="s">
        <v>210</v>
      </c>
      <c r="G147" s="32">
        <v>3786.95</v>
      </c>
      <c r="H147" s="33">
        <v>0</v>
      </c>
      <c r="I147" s="34">
        <f>ROUND(ROUND(H147,2)*ROUND(G147,3),2)</f>
      </c>
      <c r="O147">
        <f>(I147*21)/100</f>
      </c>
      <c r="P147" t="s">
        <v>26</v>
      </c>
    </row>
    <row r="148" spans="1:5" ht="12.75">
      <c r="A148" s="35" t="s">
        <v>53</v>
      </c>
      <c r="E148" s="36" t="s">
        <v>319</v>
      </c>
    </row>
    <row r="149" spans="1:5" ht="114.75">
      <c r="A149" s="37" t="s">
        <v>55</v>
      </c>
      <c r="E149" s="38" t="s">
        <v>320</v>
      </c>
    </row>
    <row r="150" spans="1:5" ht="76.5">
      <c r="A150" t="s">
        <v>57</v>
      </c>
      <c r="E150" s="36" t="s">
        <v>321</v>
      </c>
    </row>
    <row r="151" spans="1:16" ht="12.75">
      <c r="A151" s="24" t="s">
        <v>48</v>
      </c>
      <c r="B151" s="29" t="s">
        <v>322</v>
      </c>
      <c r="C151" s="29" t="s">
        <v>323</v>
      </c>
      <c r="D151" s="24" t="s">
        <v>50</v>
      </c>
      <c r="E151" s="30" t="s">
        <v>324</v>
      </c>
      <c r="F151" s="31" t="s">
        <v>210</v>
      </c>
      <c r="G151" s="32">
        <v>2396</v>
      </c>
      <c r="H151" s="33">
        <v>0</v>
      </c>
      <c r="I151" s="34">
        <f>ROUND(ROUND(H151,2)*ROUND(G151,3),2)</f>
      </c>
      <c r="O151">
        <f>(I151*21)/100</f>
      </c>
      <c r="P151" t="s">
        <v>26</v>
      </c>
    </row>
    <row r="152" spans="1:5" ht="12.75">
      <c r="A152" s="35" t="s">
        <v>53</v>
      </c>
      <c r="E152" s="36" t="s">
        <v>319</v>
      </c>
    </row>
    <row r="153" spans="1:5" ht="127.5">
      <c r="A153" s="37" t="s">
        <v>55</v>
      </c>
      <c r="E153" s="38" t="s">
        <v>325</v>
      </c>
    </row>
    <row r="154" spans="1:5" ht="76.5">
      <c r="A154" t="s">
        <v>57</v>
      </c>
      <c r="E154" s="36" t="s">
        <v>321</v>
      </c>
    </row>
    <row r="155" spans="1:16" ht="12.75">
      <c r="A155" s="24" t="s">
        <v>48</v>
      </c>
      <c r="B155" s="29" t="s">
        <v>326</v>
      </c>
      <c r="C155" s="29" t="s">
        <v>323</v>
      </c>
      <c r="D155" s="24" t="s">
        <v>59</v>
      </c>
      <c r="E155" s="30" t="s">
        <v>324</v>
      </c>
      <c r="F155" s="31" t="s">
        <v>210</v>
      </c>
      <c r="G155" s="32">
        <v>4487.5</v>
      </c>
      <c r="H155" s="33">
        <v>0</v>
      </c>
      <c r="I155" s="34">
        <f>ROUND(ROUND(H155,2)*ROUND(G155,3),2)</f>
      </c>
      <c r="O155">
        <f>(I155*21)/100</f>
      </c>
      <c r="P155" t="s">
        <v>26</v>
      </c>
    </row>
    <row r="156" spans="1:5" ht="12.75">
      <c r="A156" s="35" t="s">
        <v>53</v>
      </c>
      <c r="E156" s="36" t="s">
        <v>319</v>
      </c>
    </row>
    <row r="157" spans="1:5" ht="127.5">
      <c r="A157" s="37" t="s">
        <v>55</v>
      </c>
      <c r="E157" s="38" t="s">
        <v>327</v>
      </c>
    </row>
    <row r="158" spans="1:5" ht="76.5">
      <c r="A158" t="s">
        <v>57</v>
      </c>
      <c r="E158" s="36" t="s">
        <v>321</v>
      </c>
    </row>
    <row r="159" spans="1:16" ht="12.75">
      <c r="A159" s="24" t="s">
        <v>48</v>
      </c>
      <c r="B159" s="29" t="s">
        <v>328</v>
      </c>
      <c r="C159" s="29" t="s">
        <v>329</v>
      </c>
      <c r="D159" s="24" t="s">
        <v>56</v>
      </c>
      <c r="E159" s="30" t="s">
        <v>330</v>
      </c>
      <c r="F159" s="31" t="s">
        <v>210</v>
      </c>
      <c r="G159" s="32">
        <v>235.75</v>
      </c>
      <c r="H159" s="33">
        <v>0</v>
      </c>
      <c r="I159" s="34">
        <f>ROUND(ROUND(H159,2)*ROUND(G159,3),2)</f>
      </c>
      <c r="O159">
        <f>(I159*21)/100</f>
      </c>
      <c r="P159" t="s">
        <v>26</v>
      </c>
    </row>
    <row r="160" spans="1:5" ht="12.75">
      <c r="A160" s="35" t="s">
        <v>53</v>
      </c>
      <c r="E160" s="36" t="s">
        <v>331</v>
      </c>
    </row>
    <row r="161" spans="1:5" ht="25.5">
      <c r="A161" s="37" t="s">
        <v>55</v>
      </c>
      <c r="E161" s="38" t="s">
        <v>332</v>
      </c>
    </row>
    <row r="162" spans="1:5" ht="76.5">
      <c r="A162" t="s">
        <v>57</v>
      </c>
      <c r="E162" s="36" t="s">
        <v>321</v>
      </c>
    </row>
    <row r="163" spans="1:16" ht="12.75">
      <c r="A163" s="24" t="s">
        <v>48</v>
      </c>
      <c r="B163" s="29" t="s">
        <v>333</v>
      </c>
      <c r="C163" s="29" t="s">
        <v>334</v>
      </c>
      <c r="D163" s="24" t="s">
        <v>56</v>
      </c>
      <c r="E163" s="30" t="s">
        <v>335</v>
      </c>
      <c r="F163" s="31" t="s">
        <v>210</v>
      </c>
      <c r="G163" s="32">
        <v>3786.95</v>
      </c>
      <c r="H163" s="33">
        <v>0</v>
      </c>
      <c r="I163" s="34">
        <f>ROUND(ROUND(H163,2)*ROUND(G163,3),2)</f>
      </c>
      <c r="O163">
        <f>(I163*21)/100</f>
      </c>
      <c r="P163" t="s">
        <v>26</v>
      </c>
    </row>
    <row r="164" spans="1:5" ht="12.75">
      <c r="A164" s="35" t="s">
        <v>53</v>
      </c>
      <c r="E164" s="36" t="s">
        <v>56</v>
      </c>
    </row>
    <row r="165" spans="1:5" ht="76.5">
      <c r="A165" s="37" t="s">
        <v>55</v>
      </c>
      <c r="E165" s="38" t="s">
        <v>336</v>
      </c>
    </row>
    <row r="166" spans="1:5" ht="89.25">
      <c r="A166" t="s">
        <v>57</v>
      </c>
      <c r="E166" s="36" t="s">
        <v>337</v>
      </c>
    </row>
    <row r="167" spans="1:16" ht="12.75">
      <c r="A167" s="24" t="s">
        <v>48</v>
      </c>
      <c r="B167" s="29" t="s">
        <v>338</v>
      </c>
      <c r="C167" s="29" t="s">
        <v>339</v>
      </c>
      <c r="D167" s="24" t="s">
        <v>56</v>
      </c>
      <c r="E167" s="30" t="s">
        <v>340</v>
      </c>
      <c r="F167" s="31" t="s">
        <v>210</v>
      </c>
      <c r="G167" s="32">
        <v>210</v>
      </c>
      <c r="H167" s="33">
        <v>0</v>
      </c>
      <c r="I167" s="34">
        <f>ROUND(ROUND(H167,2)*ROUND(G167,3),2)</f>
      </c>
      <c r="O167">
        <f>(I167*21)/100</f>
      </c>
      <c r="P167" t="s">
        <v>26</v>
      </c>
    </row>
    <row r="168" spans="1:5" ht="12.75">
      <c r="A168" s="35" t="s">
        <v>53</v>
      </c>
      <c r="E168" s="36" t="s">
        <v>341</v>
      </c>
    </row>
    <row r="169" spans="1:5" ht="25.5">
      <c r="A169" s="37" t="s">
        <v>55</v>
      </c>
      <c r="E169" s="38" t="s">
        <v>342</v>
      </c>
    </row>
    <row r="170" spans="1:5" ht="89.25">
      <c r="A170" t="s">
        <v>57</v>
      </c>
      <c r="E170" s="36" t="s">
        <v>337</v>
      </c>
    </row>
    <row r="171" spans="1:16" ht="12.75">
      <c r="A171" s="24" t="s">
        <v>48</v>
      </c>
      <c r="B171" s="29" t="s">
        <v>343</v>
      </c>
      <c r="C171" s="29" t="s">
        <v>344</v>
      </c>
      <c r="D171" s="24" t="s">
        <v>56</v>
      </c>
      <c r="E171" s="30" t="s">
        <v>345</v>
      </c>
      <c r="F171" s="31" t="s">
        <v>210</v>
      </c>
      <c r="G171" s="32">
        <v>6746</v>
      </c>
      <c r="H171" s="33">
        <v>0</v>
      </c>
      <c r="I171" s="34">
        <f>ROUND(ROUND(H171,2)*ROUND(G171,3),2)</f>
      </c>
      <c r="O171">
        <f>(I171*21)/100</f>
      </c>
      <c r="P171" t="s">
        <v>26</v>
      </c>
    </row>
    <row r="172" spans="1:5" ht="12.75">
      <c r="A172" s="35" t="s">
        <v>53</v>
      </c>
      <c r="E172" s="36" t="s">
        <v>341</v>
      </c>
    </row>
    <row r="173" spans="1:5" ht="63.75">
      <c r="A173" s="37" t="s">
        <v>55</v>
      </c>
      <c r="E173" s="38" t="s">
        <v>346</v>
      </c>
    </row>
    <row r="174" spans="1:5" ht="89.25">
      <c r="A174" t="s">
        <v>57</v>
      </c>
      <c r="E174" s="36" t="s">
        <v>337</v>
      </c>
    </row>
    <row r="175" spans="1:16" ht="12.75">
      <c r="A175" s="24" t="s">
        <v>48</v>
      </c>
      <c r="B175" s="29" t="s">
        <v>347</v>
      </c>
      <c r="C175" s="29" t="s">
        <v>348</v>
      </c>
      <c r="D175" s="24" t="s">
        <v>56</v>
      </c>
      <c r="E175" s="30" t="s">
        <v>349</v>
      </c>
      <c r="F175" s="31" t="s">
        <v>210</v>
      </c>
      <c r="G175" s="32">
        <v>210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12.75">
      <c r="A176" s="35" t="s">
        <v>53</v>
      </c>
      <c r="E176" s="36" t="s">
        <v>350</v>
      </c>
    </row>
    <row r="177" spans="1:5" ht="76.5">
      <c r="A177" s="37" t="s">
        <v>55</v>
      </c>
      <c r="E177" s="38" t="s">
        <v>351</v>
      </c>
    </row>
    <row r="178" spans="1:5" ht="165.75">
      <c r="A178" t="s">
        <v>57</v>
      </c>
      <c r="E178" s="36" t="s">
        <v>352</v>
      </c>
    </row>
    <row r="179" spans="1:16" ht="12.75">
      <c r="A179" s="24" t="s">
        <v>48</v>
      </c>
      <c r="B179" s="29" t="s">
        <v>353</v>
      </c>
      <c r="C179" s="29" t="s">
        <v>354</v>
      </c>
      <c r="D179" s="24" t="s">
        <v>56</v>
      </c>
      <c r="E179" s="30" t="s">
        <v>355</v>
      </c>
      <c r="F179" s="31" t="s">
        <v>210</v>
      </c>
      <c r="G179" s="32">
        <v>3083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12.75">
      <c r="A180" s="35" t="s">
        <v>53</v>
      </c>
      <c r="E180" s="36" t="s">
        <v>350</v>
      </c>
    </row>
    <row r="181" spans="1:5" ht="63.75">
      <c r="A181" s="37" t="s">
        <v>55</v>
      </c>
      <c r="E181" s="38" t="s">
        <v>356</v>
      </c>
    </row>
    <row r="182" spans="1:5" ht="165.75">
      <c r="A182" t="s">
        <v>57</v>
      </c>
      <c r="E182" s="36" t="s">
        <v>352</v>
      </c>
    </row>
    <row r="183" spans="1:16" ht="12.75">
      <c r="A183" s="24" t="s">
        <v>48</v>
      </c>
      <c r="B183" s="29" t="s">
        <v>357</v>
      </c>
      <c r="C183" s="29" t="s">
        <v>358</v>
      </c>
      <c r="D183" s="24" t="s">
        <v>50</v>
      </c>
      <c r="E183" s="30" t="s">
        <v>359</v>
      </c>
      <c r="F183" s="31" t="s">
        <v>210</v>
      </c>
      <c r="G183" s="32">
        <v>3083</v>
      </c>
      <c r="H183" s="33">
        <v>0</v>
      </c>
      <c r="I183" s="34">
        <f>ROUND(ROUND(H183,2)*ROUND(G183,3),2)</f>
      </c>
      <c r="O183">
        <f>(I183*21)/100</f>
      </c>
      <c r="P183" t="s">
        <v>26</v>
      </c>
    </row>
    <row r="184" spans="1:5" ht="12.75">
      <c r="A184" s="35" t="s">
        <v>53</v>
      </c>
      <c r="E184" s="36" t="s">
        <v>360</v>
      </c>
    </row>
    <row r="185" spans="1:5" ht="63.75">
      <c r="A185" s="37" t="s">
        <v>55</v>
      </c>
      <c r="E185" s="38" t="s">
        <v>356</v>
      </c>
    </row>
    <row r="186" spans="1:5" ht="165.75">
      <c r="A186" t="s">
        <v>57</v>
      </c>
      <c r="E186" s="36" t="s">
        <v>352</v>
      </c>
    </row>
    <row r="187" spans="1:16" ht="12.75">
      <c r="A187" s="24" t="s">
        <v>48</v>
      </c>
      <c r="B187" s="29" t="s">
        <v>361</v>
      </c>
      <c r="C187" s="29" t="s">
        <v>358</v>
      </c>
      <c r="D187" s="24" t="s">
        <v>59</v>
      </c>
      <c r="E187" s="30" t="s">
        <v>359</v>
      </c>
      <c r="F187" s="31" t="s">
        <v>210</v>
      </c>
      <c r="G187" s="32">
        <v>290</v>
      </c>
      <c r="H187" s="33">
        <v>0</v>
      </c>
      <c r="I187" s="34">
        <f>ROUND(ROUND(H187,2)*ROUND(G187,3),2)</f>
      </c>
      <c r="O187">
        <f>(I187*21)/100</f>
      </c>
      <c r="P187" t="s">
        <v>26</v>
      </c>
    </row>
    <row r="188" spans="1:5" ht="12.75">
      <c r="A188" s="35" t="s">
        <v>53</v>
      </c>
      <c r="E188" s="36" t="s">
        <v>362</v>
      </c>
    </row>
    <row r="189" spans="1:5" ht="25.5">
      <c r="A189" s="37" t="s">
        <v>55</v>
      </c>
      <c r="E189" s="38" t="s">
        <v>363</v>
      </c>
    </row>
    <row r="190" spans="1:5" ht="165.75">
      <c r="A190" t="s">
        <v>57</v>
      </c>
      <c r="E190" s="36" t="s">
        <v>352</v>
      </c>
    </row>
    <row r="191" spans="1:16" ht="12.75">
      <c r="A191" s="24" t="s">
        <v>48</v>
      </c>
      <c r="B191" s="29" t="s">
        <v>364</v>
      </c>
      <c r="C191" s="29" t="s">
        <v>365</v>
      </c>
      <c r="D191" s="24" t="s">
        <v>56</v>
      </c>
      <c r="E191" s="30" t="s">
        <v>366</v>
      </c>
      <c r="F191" s="31" t="s">
        <v>210</v>
      </c>
      <c r="G191" s="32">
        <v>3083</v>
      </c>
      <c r="H191" s="33">
        <v>0</v>
      </c>
      <c r="I191" s="34">
        <f>ROUND(ROUND(H191,2)*ROUND(G191,3),2)</f>
      </c>
      <c r="O191">
        <f>(I191*21)/100</f>
      </c>
      <c r="P191" t="s">
        <v>26</v>
      </c>
    </row>
    <row r="192" spans="1:5" ht="12.75">
      <c r="A192" s="35" t="s">
        <v>53</v>
      </c>
      <c r="E192" s="36" t="s">
        <v>367</v>
      </c>
    </row>
    <row r="193" spans="1:5" ht="63.75">
      <c r="A193" s="37" t="s">
        <v>55</v>
      </c>
      <c r="E193" s="38" t="s">
        <v>356</v>
      </c>
    </row>
    <row r="194" spans="1:5" ht="165.75">
      <c r="A194" t="s">
        <v>57</v>
      </c>
      <c r="E194" s="36" t="s">
        <v>352</v>
      </c>
    </row>
    <row r="195" spans="1:16" ht="12.75">
      <c r="A195" s="24" t="s">
        <v>48</v>
      </c>
      <c r="B195" s="29" t="s">
        <v>368</v>
      </c>
      <c r="C195" s="29" t="s">
        <v>369</v>
      </c>
      <c r="D195" s="24" t="s">
        <v>56</v>
      </c>
      <c r="E195" s="30" t="s">
        <v>370</v>
      </c>
      <c r="F195" s="31" t="s">
        <v>210</v>
      </c>
      <c r="G195" s="32">
        <v>210</v>
      </c>
      <c r="H195" s="33">
        <v>0</v>
      </c>
      <c r="I195" s="34">
        <f>ROUND(ROUND(H195,2)*ROUND(G195,3),2)</f>
      </c>
      <c r="O195">
        <f>(I195*21)/100</f>
      </c>
      <c r="P195" t="s">
        <v>26</v>
      </c>
    </row>
    <row r="196" spans="1:5" ht="12.75">
      <c r="A196" s="35" t="s">
        <v>53</v>
      </c>
      <c r="E196" s="36" t="s">
        <v>367</v>
      </c>
    </row>
    <row r="197" spans="1:5" ht="76.5">
      <c r="A197" s="37" t="s">
        <v>55</v>
      </c>
      <c r="E197" s="38" t="s">
        <v>351</v>
      </c>
    </row>
    <row r="198" spans="1:5" ht="165.75">
      <c r="A198" t="s">
        <v>57</v>
      </c>
      <c r="E198" s="36" t="s">
        <v>352</v>
      </c>
    </row>
    <row r="199" spans="1:16" ht="12.75">
      <c r="A199" s="24" t="s">
        <v>48</v>
      </c>
      <c r="B199" s="29" t="s">
        <v>371</v>
      </c>
      <c r="C199" s="29" t="s">
        <v>372</v>
      </c>
      <c r="D199" s="24" t="s">
        <v>56</v>
      </c>
      <c r="E199" s="30" t="s">
        <v>373</v>
      </c>
      <c r="F199" s="31" t="s">
        <v>210</v>
      </c>
      <c r="G199" s="32">
        <v>290</v>
      </c>
      <c r="H199" s="33">
        <v>0</v>
      </c>
      <c r="I199" s="34">
        <f>ROUND(ROUND(H199,2)*ROUND(G199,3),2)</f>
      </c>
      <c r="O199">
        <f>(I199*21)/100</f>
      </c>
      <c r="P199" t="s">
        <v>26</v>
      </c>
    </row>
    <row r="200" spans="1:5" ht="12.75">
      <c r="A200" s="35" t="s">
        <v>53</v>
      </c>
      <c r="E200" s="36" t="s">
        <v>374</v>
      </c>
    </row>
    <row r="201" spans="1:5" ht="25.5">
      <c r="A201" s="37" t="s">
        <v>55</v>
      </c>
      <c r="E201" s="38" t="s">
        <v>363</v>
      </c>
    </row>
    <row r="202" spans="1:5" ht="165.75">
      <c r="A202" t="s">
        <v>57</v>
      </c>
      <c r="E202" s="36" t="s">
        <v>352</v>
      </c>
    </row>
    <row r="203" spans="1:16" ht="12.75">
      <c r="A203" s="24" t="s">
        <v>48</v>
      </c>
      <c r="B203" s="29" t="s">
        <v>375</v>
      </c>
      <c r="C203" s="29" t="s">
        <v>376</v>
      </c>
      <c r="D203" s="24" t="s">
        <v>56</v>
      </c>
      <c r="E203" s="30" t="s">
        <v>377</v>
      </c>
      <c r="F203" s="31" t="s">
        <v>210</v>
      </c>
      <c r="G203" s="32">
        <v>290</v>
      </c>
      <c r="H203" s="33">
        <v>0</v>
      </c>
      <c r="I203" s="34">
        <f>ROUND(ROUND(H203,2)*ROUND(G203,3),2)</f>
      </c>
      <c r="O203">
        <f>(I203*21)/100</f>
      </c>
      <c r="P203" t="s">
        <v>26</v>
      </c>
    </row>
    <row r="204" spans="1:5" ht="12.75">
      <c r="A204" s="35" t="s">
        <v>53</v>
      </c>
      <c r="E204" s="36" t="s">
        <v>56</v>
      </c>
    </row>
    <row r="205" spans="1:5" ht="25.5">
      <c r="A205" s="37" t="s">
        <v>55</v>
      </c>
      <c r="E205" s="38" t="s">
        <v>363</v>
      </c>
    </row>
    <row r="206" spans="1:5" ht="63.75">
      <c r="A206" t="s">
        <v>57</v>
      </c>
      <c r="E206" s="36" t="s">
        <v>378</v>
      </c>
    </row>
    <row r="207" spans="1:16" ht="12.75">
      <c r="A207" s="24" t="s">
        <v>48</v>
      </c>
      <c r="B207" s="29" t="s">
        <v>379</v>
      </c>
      <c r="C207" s="29" t="s">
        <v>380</v>
      </c>
      <c r="D207" s="24" t="s">
        <v>56</v>
      </c>
      <c r="E207" s="30" t="s">
        <v>381</v>
      </c>
      <c r="F207" s="31" t="s">
        <v>210</v>
      </c>
      <c r="G207" s="32">
        <v>275</v>
      </c>
      <c r="H207" s="33">
        <v>0</v>
      </c>
      <c r="I207" s="34">
        <f>ROUND(ROUND(H207,2)*ROUND(G207,3),2)</f>
      </c>
      <c r="O207">
        <f>(I207*21)/100</f>
      </c>
      <c r="P207" t="s">
        <v>26</v>
      </c>
    </row>
    <row r="208" spans="1:5" ht="25.5">
      <c r="A208" s="35" t="s">
        <v>53</v>
      </c>
      <c r="E208" s="36" t="s">
        <v>382</v>
      </c>
    </row>
    <row r="209" spans="1:5" ht="25.5">
      <c r="A209" s="37" t="s">
        <v>55</v>
      </c>
      <c r="E209" s="38" t="s">
        <v>383</v>
      </c>
    </row>
    <row r="210" spans="1:5" ht="178.5">
      <c r="A210" t="s">
        <v>57</v>
      </c>
      <c r="E210" s="36" t="s">
        <v>384</v>
      </c>
    </row>
    <row r="211" spans="1:16" ht="12.75">
      <c r="A211" s="24" t="s">
        <v>48</v>
      </c>
      <c r="B211" s="29" t="s">
        <v>385</v>
      </c>
      <c r="C211" s="29" t="s">
        <v>386</v>
      </c>
      <c r="D211" s="24" t="s">
        <v>50</v>
      </c>
      <c r="E211" s="30" t="s">
        <v>387</v>
      </c>
      <c r="F211" s="31" t="s">
        <v>210</v>
      </c>
      <c r="G211" s="32">
        <v>221</v>
      </c>
      <c r="H211" s="33">
        <v>0</v>
      </c>
      <c r="I211" s="34">
        <f>ROUND(ROUND(H211,2)*ROUND(G211,3),2)</f>
      </c>
      <c r="O211">
        <f>(I211*21)/100</f>
      </c>
      <c r="P211" t="s">
        <v>26</v>
      </c>
    </row>
    <row r="212" spans="1:5" ht="25.5">
      <c r="A212" s="35" t="s">
        <v>53</v>
      </c>
      <c r="E212" s="36" t="s">
        <v>388</v>
      </c>
    </row>
    <row r="213" spans="1:5" ht="25.5">
      <c r="A213" s="37" t="s">
        <v>55</v>
      </c>
      <c r="E213" s="38" t="s">
        <v>389</v>
      </c>
    </row>
    <row r="214" spans="1:5" ht="178.5">
      <c r="A214" t="s">
        <v>57</v>
      </c>
      <c r="E214" s="36" t="s">
        <v>384</v>
      </c>
    </row>
    <row r="215" spans="1:16" ht="12.75">
      <c r="A215" s="24" t="s">
        <v>48</v>
      </c>
      <c r="B215" s="29" t="s">
        <v>390</v>
      </c>
      <c r="C215" s="29" t="s">
        <v>386</v>
      </c>
      <c r="D215" s="24" t="s">
        <v>59</v>
      </c>
      <c r="E215" s="30" t="s">
        <v>387</v>
      </c>
      <c r="F215" s="31" t="s">
        <v>210</v>
      </c>
      <c r="G215" s="32">
        <v>205</v>
      </c>
      <c r="H215" s="33">
        <v>0</v>
      </c>
      <c r="I215" s="34">
        <f>ROUND(ROUND(H215,2)*ROUND(G215,3),2)</f>
      </c>
      <c r="O215">
        <f>(I215*21)/100</f>
      </c>
      <c r="P215" t="s">
        <v>26</v>
      </c>
    </row>
    <row r="216" spans="1:5" ht="25.5">
      <c r="A216" s="35" t="s">
        <v>53</v>
      </c>
      <c r="E216" s="36" t="s">
        <v>388</v>
      </c>
    </row>
    <row r="217" spans="1:5" ht="25.5">
      <c r="A217" s="37" t="s">
        <v>55</v>
      </c>
      <c r="E217" s="38" t="s">
        <v>391</v>
      </c>
    </row>
    <row r="218" spans="1:5" ht="178.5">
      <c r="A218" t="s">
        <v>57</v>
      </c>
      <c r="E218" s="36" t="s">
        <v>384</v>
      </c>
    </row>
    <row r="219" spans="1:16" ht="25.5">
      <c r="A219" s="24" t="s">
        <v>48</v>
      </c>
      <c r="B219" s="29" t="s">
        <v>392</v>
      </c>
      <c r="C219" s="29" t="s">
        <v>393</v>
      </c>
      <c r="D219" s="24" t="s">
        <v>56</v>
      </c>
      <c r="E219" s="30" t="s">
        <v>394</v>
      </c>
      <c r="F219" s="31" t="s">
        <v>210</v>
      </c>
      <c r="G219" s="32">
        <v>1850</v>
      </c>
      <c r="H219" s="33">
        <v>0</v>
      </c>
      <c r="I219" s="34">
        <f>ROUND(ROUND(H219,2)*ROUND(G219,3),2)</f>
      </c>
      <c r="O219">
        <f>(I219*21)/100</f>
      </c>
      <c r="P219" t="s">
        <v>26</v>
      </c>
    </row>
    <row r="220" spans="1:5" ht="25.5">
      <c r="A220" s="35" t="s">
        <v>53</v>
      </c>
      <c r="E220" s="36" t="s">
        <v>395</v>
      </c>
    </row>
    <row r="221" spans="1:5" ht="25.5">
      <c r="A221" s="37" t="s">
        <v>55</v>
      </c>
      <c r="E221" s="38" t="s">
        <v>396</v>
      </c>
    </row>
    <row r="222" spans="1:5" ht="178.5">
      <c r="A222" t="s">
        <v>57</v>
      </c>
      <c r="E222" s="36" t="s">
        <v>384</v>
      </c>
    </row>
    <row r="223" spans="1:16" ht="25.5">
      <c r="A223" s="24" t="s">
        <v>48</v>
      </c>
      <c r="B223" s="29" t="s">
        <v>397</v>
      </c>
      <c r="C223" s="29" t="s">
        <v>398</v>
      </c>
      <c r="D223" s="24" t="s">
        <v>50</v>
      </c>
      <c r="E223" s="30" t="s">
        <v>399</v>
      </c>
      <c r="F223" s="31" t="s">
        <v>210</v>
      </c>
      <c r="G223" s="32">
        <v>180.5</v>
      </c>
      <c r="H223" s="33">
        <v>0</v>
      </c>
      <c r="I223" s="34">
        <f>ROUND(ROUND(H223,2)*ROUND(G223,3),2)</f>
      </c>
      <c r="O223">
        <f>(I223*21)/100</f>
      </c>
      <c r="P223" t="s">
        <v>26</v>
      </c>
    </row>
    <row r="224" spans="1:5" ht="25.5">
      <c r="A224" s="35" t="s">
        <v>53</v>
      </c>
      <c r="E224" s="36" t="s">
        <v>400</v>
      </c>
    </row>
    <row r="225" spans="1:5" ht="63.75">
      <c r="A225" s="37" t="s">
        <v>55</v>
      </c>
      <c r="E225" s="38" t="s">
        <v>401</v>
      </c>
    </row>
    <row r="226" spans="1:5" ht="178.5">
      <c r="A226" t="s">
        <v>57</v>
      </c>
      <c r="E226" s="36" t="s">
        <v>384</v>
      </c>
    </row>
    <row r="227" spans="1:16" ht="25.5">
      <c r="A227" s="24" t="s">
        <v>48</v>
      </c>
      <c r="B227" s="29" t="s">
        <v>402</v>
      </c>
      <c r="C227" s="29" t="s">
        <v>398</v>
      </c>
      <c r="D227" s="24" t="s">
        <v>59</v>
      </c>
      <c r="E227" s="30" t="s">
        <v>399</v>
      </c>
      <c r="F227" s="31" t="s">
        <v>210</v>
      </c>
      <c r="G227" s="32">
        <v>15</v>
      </c>
      <c r="H227" s="33">
        <v>0</v>
      </c>
      <c r="I227" s="34">
        <f>ROUND(ROUND(H227,2)*ROUND(G227,3),2)</f>
      </c>
      <c r="O227">
        <f>(I227*21)/100</f>
      </c>
      <c r="P227" t="s">
        <v>26</v>
      </c>
    </row>
    <row r="228" spans="1:5" ht="25.5">
      <c r="A228" s="35" t="s">
        <v>53</v>
      </c>
      <c r="E228" s="36" t="s">
        <v>403</v>
      </c>
    </row>
    <row r="229" spans="1:5" ht="25.5">
      <c r="A229" s="37" t="s">
        <v>55</v>
      </c>
      <c r="E229" s="38" t="s">
        <v>404</v>
      </c>
    </row>
    <row r="230" spans="1:5" ht="178.5">
      <c r="A230" t="s">
        <v>57</v>
      </c>
      <c r="E230" s="36" t="s">
        <v>384</v>
      </c>
    </row>
    <row r="231" spans="1:16" ht="12.75">
      <c r="A231" s="24" t="s">
        <v>48</v>
      </c>
      <c r="B231" s="29" t="s">
        <v>405</v>
      </c>
      <c r="C231" s="29" t="s">
        <v>406</v>
      </c>
      <c r="D231" s="24" t="s">
        <v>56</v>
      </c>
      <c r="E231" s="30" t="s">
        <v>407</v>
      </c>
      <c r="F231" s="31" t="s">
        <v>210</v>
      </c>
      <c r="G231" s="32">
        <v>115</v>
      </c>
      <c r="H231" s="33">
        <v>0</v>
      </c>
      <c r="I231" s="34">
        <f>ROUND(ROUND(H231,2)*ROUND(G231,3),2)</f>
      </c>
      <c r="O231">
        <f>(I231*21)/100</f>
      </c>
      <c r="P231" t="s">
        <v>26</v>
      </c>
    </row>
    <row r="232" spans="1:5" ht="25.5">
      <c r="A232" s="35" t="s">
        <v>53</v>
      </c>
      <c r="E232" s="36" t="s">
        <v>408</v>
      </c>
    </row>
    <row r="233" spans="1:5" ht="25.5">
      <c r="A233" s="37" t="s">
        <v>55</v>
      </c>
      <c r="E233" s="38" t="s">
        <v>409</v>
      </c>
    </row>
    <row r="234" spans="1:5" ht="178.5">
      <c r="A234" t="s">
        <v>57</v>
      </c>
      <c r="E234" s="36" t="s">
        <v>384</v>
      </c>
    </row>
    <row r="235" spans="1:16" ht="12.75">
      <c r="A235" s="24" t="s">
        <v>48</v>
      </c>
      <c r="B235" s="29" t="s">
        <v>410</v>
      </c>
      <c r="C235" s="29" t="s">
        <v>411</v>
      </c>
      <c r="D235" s="24" t="s">
        <v>56</v>
      </c>
      <c r="E235" s="30" t="s">
        <v>412</v>
      </c>
      <c r="F235" s="31" t="s">
        <v>130</v>
      </c>
      <c r="G235" s="32">
        <v>1111</v>
      </c>
      <c r="H235" s="33">
        <v>0</v>
      </c>
      <c r="I235" s="34">
        <f>ROUND(ROUND(H235,2)*ROUND(G235,3),2)</f>
      </c>
      <c r="O235">
        <f>(I235*21)/100</f>
      </c>
      <c r="P235" t="s">
        <v>26</v>
      </c>
    </row>
    <row r="236" spans="1:5" ht="12.75">
      <c r="A236" s="35" t="s">
        <v>53</v>
      </c>
      <c r="E236" s="36" t="s">
        <v>56</v>
      </c>
    </row>
    <row r="237" spans="1:5" ht="76.5">
      <c r="A237" s="37" t="s">
        <v>55</v>
      </c>
      <c r="E237" s="38" t="s">
        <v>413</v>
      </c>
    </row>
    <row r="238" spans="1:5" ht="63.75">
      <c r="A238" t="s">
        <v>57</v>
      </c>
      <c r="E238" s="36" t="s">
        <v>414</v>
      </c>
    </row>
    <row r="239" spans="1:18" ht="12.75" customHeight="1">
      <c r="A239" s="6" t="s">
        <v>46</v>
      </c>
      <c r="B239" s="6"/>
      <c r="C239" s="41" t="s">
        <v>75</v>
      </c>
      <c r="D239" s="6"/>
      <c r="E239" s="27" t="s">
        <v>415</v>
      </c>
      <c r="F239" s="6"/>
      <c r="G239" s="6"/>
      <c r="H239" s="6"/>
      <c r="I239" s="42">
        <f>0+Q239</f>
      </c>
      <c r="O239">
        <f>0+R239</f>
      </c>
      <c r="Q239">
        <f>0+I240+I244+I248+I252+I256</f>
      </c>
      <c r="R239">
        <f>0+O240+O244+O248+O252+O256</f>
      </c>
    </row>
    <row r="240" spans="1:16" ht="12.75">
      <c r="A240" s="24" t="s">
        <v>48</v>
      </c>
      <c r="B240" s="29" t="s">
        <v>416</v>
      </c>
      <c r="C240" s="29" t="s">
        <v>417</v>
      </c>
      <c r="D240" s="24" t="s">
        <v>56</v>
      </c>
      <c r="E240" s="30" t="s">
        <v>418</v>
      </c>
      <c r="F240" s="31" t="s">
        <v>210</v>
      </c>
      <c r="G240" s="32">
        <v>680</v>
      </c>
      <c r="H240" s="33">
        <v>0</v>
      </c>
      <c r="I240" s="34">
        <f>ROUND(ROUND(H240,2)*ROUND(G240,3),2)</f>
      </c>
      <c r="O240">
        <f>(I240*21)/100</f>
      </c>
      <c r="P240" t="s">
        <v>26</v>
      </c>
    </row>
    <row r="241" spans="1:5" ht="12.75">
      <c r="A241" s="35" t="s">
        <v>53</v>
      </c>
      <c r="E241" s="36" t="s">
        <v>419</v>
      </c>
    </row>
    <row r="242" spans="1:5" ht="12.75">
      <c r="A242" s="37" t="s">
        <v>55</v>
      </c>
      <c r="E242" s="38" t="s">
        <v>420</v>
      </c>
    </row>
    <row r="243" spans="1:5" ht="63.75">
      <c r="A243" t="s">
        <v>57</v>
      </c>
      <c r="E243" s="36" t="s">
        <v>421</v>
      </c>
    </row>
    <row r="244" spans="1:16" ht="12.75">
      <c r="A244" s="24" t="s">
        <v>48</v>
      </c>
      <c r="B244" s="29" t="s">
        <v>422</v>
      </c>
      <c r="C244" s="29" t="s">
        <v>423</v>
      </c>
      <c r="D244" s="24" t="s">
        <v>56</v>
      </c>
      <c r="E244" s="30" t="s">
        <v>424</v>
      </c>
      <c r="F244" s="31" t="s">
        <v>210</v>
      </c>
      <c r="G244" s="32">
        <v>680</v>
      </c>
      <c r="H244" s="33">
        <v>0</v>
      </c>
      <c r="I244" s="34">
        <f>ROUND(ROUND(H244,2)*ROUND(G244,3),2)</f>
      </c>
      <c r="O244">
        <f>(I244*21)/100</f>
      </c>
      <c r="P244" t="s">
        <v>26</v>
      </c>
    </row>
    <row r="245" spans="1:5" ht="12.75">
      <c r="A245" s="35" t="s">
        <v>53</v>
      </c>
      <c r="E245" s="36" t="s">
        <v>425</v>
      </c>
    </row>
    <row r="246" spans="1:5" ht="12.75">
      <c r="A246" s="37" t="s">
        <v>55</v>
      </c>
      <c r="E246" s="38" t="s">
        <v>420</v>
      </c>
    </row>
    <row r="247" spans="1:5" ht="63.75">
      <c r="A247" t="s">
        <v>57</v>
      </c>
      <c r="E247" s="36" t="s">
        <v>421</v>
      </c>
    </row>
    <row r="248" spans="1:16" ht="12.75">
      <c r="A248" s="24" t="s">
        <v>48</v>
      </c>
      <c r="B248" s="29" t="s">
        <v>426</v>
      </c>
      <c r="C248" s="29" t="s">
        <v>427</v>
      </c>
      <c r="D248" s="24" t="s">
        <v>56</v>
      </c>
      <c r="E248" s="30" t="s">
        <v>428</v>
      </c>
      <c r="F248" s="31" t="s">
        <v>429</v>
      </c>
      <c r="G248" s="32">
        <v>46</v>
      </c>
      <c r="H248" s="33">
        <v>0</v>
      </c>
      <c r="I248" s="34">
        <f>ROUND(ROUND(H248,2)*ROUND(G248,3),2)</f>
      </c>
      <c r="O248">
        <f>(I248*21)/100</f>
      </c>
      <c r="P248" t="s">
        <v>26</v>
      </c>
    </row>
    <row r="249" spans="1:5" ht="12.75">
      <c r="A249" s="35" t="s">
        <v>53</v>
      </c>
      <c r="E249" s="36" t="s">
        <v>430</v>
      </c>
    </row>
    <row r="250" spans="1:5" ht="12.75">
      <c r="A250" s="37" t="s">
        <v>55</v>
      </c>
      <c r="E250" s="38" t="s">
        <v>56</v>
      </c>
    </row>
    <row r="251" spans="1:5" ht="191.25">
      <c r="A251" t="s">
        <v>57</v>
      </c>
      <c r="E251" s="36" t="s">
        <v>431</v>
      </c>
    </row>
    <row r="252" spans="1:16" ht="12.75">
      <c r="A252" s="24" t="s">
        <v>48</v>
      </c>
      <c r="B252" s="29" t="s">
        <v>432</v>
      </c>
      <c r="C252" s="29" t="s">
        <v>433</v>
      </c>
      <c r="D252" s="24" t="s">
        <v>56</v>
      </c>
      <c r="E252" s="30" t="s">
        <v>434</v>
      </c>
      <c r="F252" s="31" t="s">
        <v>429</v>
      </c>
      <c r="G252" s="32">
        <v>1</v>
      </c>
      <c r="H252" s="33">
        <v>0</v>
      </c>
      <c r="I252" s="34">
        <f>ROUND(ROUND(H252,2)*ROUND(G252,3),2)</f>
      </c>
      <c r="O252">
        <f>(I252*21)/100</f>
      </c>
      <c r="P252" t="s">
        <v>26</v>
      </c>
    </row>
    <row r="253" spans="1:5" ht="25.5">
      <c r="A253" s="35" t="s">
        <v>53</v>
      </c>
      <c r="E253" s="36" t="s">
        <v>435</v>
      </c>
    </row>
    <row r="254" spans="1:5" ht="12.75">
      <c r="A254" s="37" t="s">
        <v>55</v>
      </c>
      <c r="E254" s="38" t="s">
        <v>56</v>
      </c>
    </row>
    <row r="255" spans="1:5" ht="140.25">
      <c r="A255" t="s">
        <v>57</v>
      </c>
      <c r="E255" s="36" t="s">
        <v>436</v>
      </c>
    </row>
    <row r="256" spans="1:16" ht="12.75">
      <c r="A256" s="24" t="s">
        <v>48</v>
      </c>
      <c r="B256" s="29" t="s">
        <v>437</v>
      </c>
      <c r="C256" s="29" t="s">
        <v>438</v>
      </c>
      <c r="D256" s="24" t="s">
        <v>56</v>
      </c>
      <c r="E256" s="30" t="s">
        <v>439</v>
      </c>
      <c r="F256" s="31" t="s">
        <v>429</v>
      </c>
      <c r="G256" s="32">
        <v>1</v>
      </c>
      <c r="H256" s="33">
        <v>0</v>
      </c>
      <c r="I256" s="34">
        <f>ROUND(ROUND(H256,2)*ROUND(G256,3),2)</f>
      </c>
      <c r="O256">
        <f>(I256*21)/100</f>
      </c>
      <c r="P256" t="s">
        <v>26</v>
      </c>
    </row>
    <row r="257" spans="1:5" ht="25.5">
      <c r="A257" s="35" t="s">
        <v>53</v>
      </c>
      <c r="E257" s="36" t="s">
        <v>440</v>
      </c>
    </row>
    <row r="258" spans="1:5" ht="12.75">
      <c r="A258" s="37" t="s">
        <v>55</v>
      </c>
      <c r="E258" s="38" t="s">
        <v>56</v>
      </c>
    </row>
    <row r="259" spans="1:5" ht="153">
      <c r="A259" t="s">
        <v>57</v>
      </c>
      <c r="E259" s="36" t="s">
        <v>441</v>
      </c>
    </row>
    <row r="260" spans="1:18" ht="12.75" customHeight="1">
      <c r="A260" s="6" t="s">
        <v>46</v>
      </c>
      <c r="B260" s="6"/>
      <c r="C260" s="41" t="s">
        <v>79</v>
      </c>
      <c r="D260" s="6"/>
      <c r="E260" s="27" t="s">
        <v>442</v>
      </c>
      <c r="F260" s="6"/>
      <c r="G260" s="6"/>
      <c r="H260" s="6"/>
      <c r="I260" s="42">
        <f>0+Q260</f>
      </c>
      <c r="O260">
        <f>0+R260</f>
      </c>
      <c r="Q260">
        <f>0+I261+I265+I269+I273+I277+I281</f>
      </c>
      <c r="R260">
        <f>0+O261+O265+O269+O273+O277+O281</f>
      </c>
    </row>
    <row r="261" spans="1:16" ht="12.75">
      <c r="A261" s="24" t="s">
        <v>48</v>
      </c>
      <c r="B261" s="29" t="s">
        <v>443</v>
      </c>
      <c r="C261" s="29" t="s">
        <v>444</v>
      </c>
      <c r="D261" s="24" t="s">
        <v>56</v>
      </c>
      <c r="E261" s="30" t="s">
        <v>445</v>
      </c>
      <c r="F261" s="31" t="s">
        <v>130</v>
      </c>
      <c r="G261" s="32">
        <v>450</v>
      </c>
      <c r="H261" s="33">
        <v>0</v>
      </c>
      <c r="I261" s="34">
        <f>ROUND(ROUND(H261,2)*ROUND(G261,3),2)</f>
      </c>
      <c r="O261">
        <f>(I261*21)/100</f>
      </c>
      <c r="P261" t="s">
        <v>26</v>
      </c>
    </row>
    <row r="262" spans="1:5" ht="12.75">
      <c r="A262" s="35" t="s">
        <v>53</v>
      </c>
      <c r="E262" s="36" t="s">
        <v>446</v>
      </c>
    </row>
    <row r="263" spans="1:5" ht="38.25">
      <c r="A263" s="37" t="s">
        <v>55</v>
      </c>
      <c r="E263" s="38" t="s">
        <v>447</v>
      </c>
    </row>
    <row r="264" spans="1:5" ht="255">
      <c r="A264" t="s">
        <v>57</v>
      </c>
      <c r="E264" s="36" t="s">
        <v>448</v>
      </c>
    </row>
    <row r="265" spans="1:16" ht="12.75">
      <c r="A265" s="24" t="s">
        <v>48</v>
      </c>
      <c r="B265" s="29" t="s">
        <v>449</v>
      </c>
      <c r="C265" s="29" t="s">
        <v>450</v>
      </c>
      <c r="D265" s="24" t="s">
        <v>56</v>
      </c>
      <c r="E265" s="30" t="s">
        <v>451</v>
      </c>
      <c r="F265" s="31" t="s">
        <v>130</v>
      </c>
      <c r="G265" s="32">
        <v>119</v>
      </c>
      <c r="H265" s="33">
        <v>0</v>
      </c>
      <c r="I265" s="34">
        <f>ROUND(ROUND(H265,2)*ROUND(G265,3),2)</f>
      </c>
      <c r="O265">
        <f>(I265*21)/100</f>
      </c>
      <c r="P265" t="s">
        <v>26</v>
      </c>
    </row>
    <row r="266" spans="1:5" ht="12.75">
      <c r="A266" s="35" t="s">
        <v>53</v>
      </c>
      <c r="E266" s="36" t="s">
        <v>452</v>
      </c>
    </row>
    <row r="267" spans="1:5" ht="51">
      <c r="A267" s="37" t="s">
        <v>55</v>
      </c>
      <c r="E267" s="38" t="s">
        <v>453</v>
      </c>
    </row>
    <row r="268" spans="1:5" ht="255">
      <c r="A268" t="s">
        <v>57</v>
      </c>
      <c r="E268" s="36" t="s">
        <v>454</v>
      </c>
    </row>
    <row r="269" spans="1:16" ht="12.75">
      <c r="A269" s="24" t="s">
        <v>48</v>
      </c>
      <c r="B269" s="29" t="s">
        <v>455</v>
      </c>
      <c r="C269" s="29" t="s">
        <v>456</v>
      </c>
      <c r="D269" s="24" t="s">
        <v>56</v>
      </c>
      <c r="E269" s="30" t="s">
        <v>457</v>
      </c>
      <c r="F269" s="31" t="s">
        <v>429</v>
      </c>
      <c r="G269" s="32">
        <v>24</v>
      </c>
      <c r="H269" s="33">
        <v>0</v>
      </c>
      <c r="I269" s="34">
        <f>ROUND(ROUND(H269,2)*ROUND(G269,3),2)</f>
      </c>
      <c r="O269">
        <f>(I269*21)/100</f>
      </c>
      <c r="P269" t="s">
        <v>26</v>
      </c>
    </row>
    <row r="270" spans="1:5" ht="12.75">
      <c r="A270" s="35" t="s">
        <v>53</v>
      </c>
      <c r="E270" s="36" t="s">
        <v>458</v>
      </c>
    </row>
    <row r="271" spans="1:5" ht="38.25">
      <c r="A271" s="37" t="s">
        <v>55</v>
      </c>
      <c r="E271" s="38" t="s">
        <v>459</v>
      </c>
    </row>
    <row r="272" spans="1:5" ht="102">
      <c r="A272" t="s">
        <v>57</v>
      </c>
      <c r="E272" s="36" t="s">
        <v>460</v>
      </c>
    </row>
    <row r="273" spans="1:16" ht="12.75">
      <c r="A273" s="24" t="s">
        <v>48</v>
      </c>
      <c r="B273" s="29" t="s">
        <v>461</v>
      </c>
      <c r="C273" s="29" t="s">
        <v>462</v>
      </c>
      <c r="D273" s="24" t="s">
        <v>56</v>
      </c>
      <c r="E273" s="30" t="s">
        <v>463</v>
      </c>
      <c r="F273" s="31" t="s">
        <v>429</v>
      </c>
      <c r="G273" s="32">
        <v>4</v>
      </c>
      <c r="H273" s="33">
        <v>0</v>
      </c>
      <c r="I273" s="34">
        <f>ROUND(ROUND(H273,2)*ROUND(G273,3),2)</f>
      </c>
      <c r="O273">
        <f>(I273*21)/100</f>
      </c>
      <c r="P273" t="s">
        <v>26</v>
      </c>
    </row>
    <row r="274" spans="1:5" ht="12.75">
      <c r="A274" s="35" t="s">
        <v>53</v>
      </c>
      <c r="E274" s="36" t="s">
        <v>464</v>
      </c>
    </row>
    <row r="275" spans="1:5" ht="12.75">
      <c r="A275" s="37" t="s">
        <v>55</v>
      </c>
      <c r="E275" s="38" t="s">
        <v>56</v>
      </c>
    </row>
    <row r="276" spans="1:5" ht="51">
      <c r="A276" t="s">
        <v>57</v>
      </c>
      <c r="E276" s="36" t="s">
        <v>465</v>
      </c>
    </row>
    <row r="277" spans="1:16" ht="12.75">
      <c r="A277" s="24" t="s">
        <v>48</v>
      </c>
      <c r="B277" s="29" t="s">
        <v>466</v>
      </c>
      <c r="C277" s="29" t="s">
        <v>467</v>
      </c>
      <c r="D277" s="24" t="s">
        <v>56</v>
      </c>
      <c r="E277" s="30" t="s">
        <v>468</v>
      </c>
      <c r="F277" s="31" t="s">
        <v>429</v>
      </c>
      <c r="G277" s="32">
        <v>1</v>
      </c>
      <c r="H277" s="33">
        <v>0</v>
      </c>
      <c r="I277" s="34">
        <f>ROUND(ROUND(H277,2)*ROUND(G277,3),2)</f>
      </c>
      <c r="O277">
        <f>(I277*21)/100</f>
      </c>
      <c r="P277" t="s">
        <v>26</v>
      </c>
    </row>
    <row r="278" spans="1:5" ht="12.75">
      <c r="A278" s="35" t="s">
        <v>53</v>
      </c>
      <c r="E278" s="36" t="s">
        <v>464</v>
      </c>
    </row>
    <row r="279" spans="1:5" ht="12.75">
      <c r="A279" s="37" t="s">
        <v>55</v>
      </c>
      <c r="E279" s="38" t="s">
        <v>56</v>
      </c>
    </row>
    <row r="280" spans="1:5" ht="51">
      <c r="A280" t="s">
        <v>57</v>
      </c>
      <c r="E280" s="36" t="s">
        <v>465</v>
      </c>
    </row>
    <row r="281" spans="1:16" ht="12.75">
      <c r="A281" s="24" t="s">
        <v>48</v>
      </c>
      <c r="B281" s="29" t="s">
        <v>469</v>
      </c>
      <c r="C281" s="29" t="s">
        <v>470</v>
      </c>
      <c r="D281" s="24" t="s">
        <v>56</v>
      </c>
      <c r="E281" s="30" t="s">
        <v>471</v>
      </c>
      <c r="F281" s="31" t="s">
        <v>429</v>
      </c>
      <c r="G281" s="32">
        <v>70</v>
      </c>
      <c r="H281" s="33">
        <v>0</v>
      </c>
      <c r="I281" s="34">
        <f>ROUND(ROUND(H281,2)*ROUND(G281,3),2)</f>
      </c>
      <c r="O281">
        <f>(I281*21)/100</f>
      </c>
      <c r="P281" t="s">
        <v>26</v>
      </c>
    </row>
    <row r="282" spans="1:5" ht="12.75">
      <c r="A282" s="35" t="s">
        <v>53</v>
      </c>
      <c r="E282" s="36" t="s">
        <v>56</v>
      </c>
    </row>
    <row r="283" spans="1:5" ht="12.75">
      <c r="A283" s="37" t="s">
        <v>55</v>
      </c>
      <c r="E283" s="38" t="s">
        <v>472</v>
      </c>
    </row>
    <row r="284" spans="1:5" ht="63.75">
      <c r="A284" t="s">
        <v>57</v>
      </c>
      <c r="E284" s="36" t="s">
        <v>473</v>
      </c>
    </row>
    <row r="285" spans="1:18" ht="12.75" customHeight="1">
      <c r="A285" s="6" t="s">
        <v>46</v>
      </c>
      <c r="B285" s="6"/>
      <c r="C285" s="41" t="s">
        <v>43</v>
      </c>
      <c r="D285" s="6"/>
      <c r="E285" s="27" t="s">
        <v>143</v>
      </c>
      <c r="F285" s="6"/>
      <c r="G285" s="6"/>
      <c r="H285" s="6"/>
      <c r="I285" s="42">
        <f>0+Q285</f>
      </c>
      <c r="O285">
        <f>0+R285</f>
      </c>
      <c r="Q285">
        <f>0+I286+I290+I294+I298+I302+I306+I310+I314+I318+I322+I326+I330+I334+I338+I342+I346</f>
      </c>
      <c r="R285">
        <f>0+O286+O290+O294+O298+O302+O306+O310+O314+O318+O322+O326+O330+O334+O338+O342+O346</f>
      </c>
    </row>
    <row r="286" spans="1:16" ht="12.75">
      <c r="A286" s="24" t="s">
        <v>48</v>
      </c>
      <c r="B286" s="29" t="s">
        <v>474</v>
      </c>
      <c r="C286" s="29" t="s">
        <v>475</v>
      </c>
      <c r="D286" s="24" t="s">
        <v>56</v>
      </c>
      <c r="E286" s="30" t="s">
        <v>476</v>
      </c>
      <c r="F286" s="31" t="s">
        <v>130</v>
      </c>
      <c r="G286" s="32">
        <v>24</v>
      </c>
      <c r="H286" s="33">
        <v>0</v>
      </c>
      <c r="I286" s="34">
        <f>ROUND(ROUND(H286,2)*ROUND(G286,3),2)</f>
      </c>
      <c r="O286">
        <f>(I286*21)/100</f>
      </c>
      <c r="P286" t="s">
        <v>26</v>
      </c>
    </row>
    <row r="287" spans="1:5" ht="12.75">
      <c r="A287" s="35" t="s">
        <v>53</v>
      </c>
      <c r="E287" s="36" t="s">
        <v>477</v>
      </c>
    </row>
    <row r="288" spans="1:5" ht="38.25">
      <c r="A288" s="37" t="s">
        <v>55</v>
      </c>
      <c r="E288" s="38" t="s">
        <v>478</v>
      </c>
    </row>
    <row r="289" spans="1:5" ht="63.75">
      <c r="A289" t="s">
        <v>57</v>
      </c>
      <c r="E289" s="36" t="s">
        <v>479</v>
      </c>
    </row>
    <row r="290" spans="1:16" ht="12.75">
      <c r="A290" s="24" t="s">
        <v>48</v>
      </c>
      <c r="B290" s="29" t="s">
        <v>480</v>
      </c>
      <c r="C290" s="29" t="s">
        <v>481</v>
      </c>
      <c r="D290" s="24" t="s">
        <v>56</v>
      </c>
      <c r="E290" s="30" t="s">
        <v>482</v>
      </c>
      <c r="F290" s="31" t="s">
        <v>130</v>
      </c>
      <c r="G290" s="32">
        <v>5</v>
      </c>
      <c r="H290" s="33">
        <v>0</v>
      </c>
      <c r="I290" s="34">
        <f>ROUND(ROUND(H290,2)*ROUND(G290,3),2)</f>
      </c>
      <c r="O290">
        <f>(I290*21)/100</f>
      </c>
      <c r="P290" t="s">
        <v>26</v>
      </c>
    </row>
    <row r="291" spans="1:5" ht="51">
      <c r="A291" s="35" t="s">
        <v>53</v>
      </c>
      <c r="E291" s="36" t="s">
        <v>483</v>
      </c>
    </row>
    <row r="292" spans="1:5" ht="12.75">
      <c r="A292" s="37" t="s">
        <v>55</v>
      </c>
      <c r="E292" s="38" t="s">
        <v>484</v>
      </c>
    </row>
    <row r="293" spans="1:5" ht="89.25">
      <c r="A293" t="s">
        <v>57</v>
      </c>
      <c r="E293" s="36" t="s">
        <v>485</v>
      </c>
    </row>
    <row r="294" spans="1:16" ht="12.75">
      <c r="A294" s="24" t="s">
        <v>48</v>
      </c>
      <c r="B294" s="29" t="s">
        <v>486</v>
      </c>
      <c r="C294" s="29" t="s">
        <v>487</v>
      </c>
      <c r="D294" s="24" t="s">
        <v>56</v>
      </c>
      <c r="E294" s="30" t="s">
        <v>488</v>
      </c>
      <c r="F294" s="31" t="s">
        <v>429</v>
      </c>
      <c r="G294" s="32">
        <v>24</v>
      </c>
      <c r="H294" s="33">
        <v>0</v>
      </c>
      <c r="I294" s="34">
        <f>ROUND(ROUND(H294,2)*ROUND(G294,3),2)</f>
      </c>
      <c r="O294">
        <f>(I294*21)/100</f>
      </c>
      <c r="P294" t="s">
        <v>26</v>
      </c>
    </row>
    <row r="295" spans="1:5" ht="12.75">
      <c r="A295" s="35" t="s">
        <v>53</v>
      </c>
      <c r="E295" s="36" t="s">
        <v>430</v>
      </c>
    </row>
    <row r="296" spans="1:5" ht="12.75">
      <c r="A296" s="37" t="s">
        <v>55</v>
      </c>
      <c r="E296" s="38" t="s">
        <v>489</v>
      </c>
    </row>
    <row r="297" spans="1:5" ht="51">
      <c r="A297" t="s">
        <v>57</v>
      </c>
      <c r="E297" s="36" t="s">
        <v>490</v>
      </c>
    </row>
    <row r="298" spans="1:16" ht="12.75">
      <c r="A298" s="24" t="s">
        <v>48</v>
      </c>
      <c r="B298" s="29" t="s">
        <v>491</v>
      </c>
      <c r="C298" s="29" t="s">
        <v>492</v>
      </c>
      <c r="D298" s="24" t="s">
        <v>56</v>
      </c>
      <c r="E298" s="30" t="s">
        <v>493</v>
      </c>
      <c r="F298" s="31" t="s">
        <v>130</v>
      </c>
      <c r="G298" s="32">
        <v>375</v>
      </c>
      <c r="H298" s="33">
        <v>0</v>
      </c>
      <c r="I298" s="34">
        <f>ROUND(ROUND(H298,2)*ROUND(G298,3),2)</f>
      </c>
      <c r="O298">
        <f>(I298*21)/100</f>
      </c>
      <c r="P298" t="s">
        <v>26</v>
      </c>
    </row>
    <row r="299" spans="1:5" ht="25.5">
      <c r="A299" s="35" t="s">
        <v>53</v>
      </c>
      <c r="E299" s="36" t="s">
        <v>494</v>
      </c>
    </row>
    <row r="300" spans="1:5" ht="25.5">
      <c r="A300" s="37" t="s">
        <v>55</v>
      </c>
      <c r="E300" s="38" t="s">
        <v>495</v>
      </c>
    </row>
    <row r="301" spans="1:5" ht="76.5">
      <c r="A301" t="s">
        <v>57</v>
      </c>
      <c r="E301" s="36" t="s">
        <v>496</v>
      </c>
    </row>
    <row r="302" spans="1:16" ht="12.75">
      <c r="A302" s="24" t="s">
        <v>48</v>
      </c>
      <c r="B302" s="29" t="s">
        <v>497</v>
      </c>
      <c r="C302" s="29" t="s">
        <v>498</v>
      </c>
      <c r="D302" s="24" t="s">
        <v>56</v>
      </c>
      <c r="E302" s="30" t="s">
        <v>499</v>
      </c>
      <c r="F302" s="31" t="s">
        <v>130</v>
      </c>
      <c r="G302" s="32">
        <v>870</v>
      </c>
      <c r="H302" s="33">
        <v>0</v>
      </c>
      <c r="I302" s="34">
        <f>ROUND(ROUND(H302,2)*ROUND(G302,3),2)</f>
      </c>
      <c r="O302">
        <f>(I302*21)/100</f>
      </c>
      <c r="P302" t="s">
        <v>26</v>
      </c>
    </row>
    <row r="303" spans="1:5" ht="25.5">
      <c r="A303" s="35" t="s">
        <v>53</v>
      </c>
      <c r="E303" s="36" t="s">
        <v>500</v>
      </c>
    </row>
    <row r="304" spans="1:5" ht="25.5">
      <c r="A304" s="37" t="s">
        <v>55</v>
      </c>
      <c r="E304" s="38" t="s">
        <v>501</v>
      </c>
    </row>
    <row r="305" spans="1:5" ht="76.5">
      <c r="A305" t="s">
        <v>57</v>
      </c>
      <c r="E305" s="36" t="s">
        <v>496</v>
      </c>
    </row>
    <row r="306" spans="1:16" ht="12.75">
      <c r="A306" s="24" t="s">
        <v>48</v>
      </c>
      <c r="B306" s="29" t="s">
        <v>502</v>
      </c>
      <c r="C306" s="29" t="s">
        <v>503</v>
      </c>
      <c r="D306" s="24" t="s">
        <v>56</v>
      </c>
      <c r="E306" s="30" t="s">
        <v>504</v>
      </c>
      <c r="F306" s="31" t="s">
        <v>130</v>
      </c>
      <c r="G306" s="32">
        <v>40</v>
      </c>
      <c r="H306" s="33">
        <v>0</v>
      </c>
      <c r="I306" s="34">
        <f>ROUND(ROUND(H306,2)*ROUND(G306,3),2)</f>
      </c>
      <c r="O306">
        <f>(I306*21)/100</f>
      </c>
      <c r="P306" t="s">
        <v>26</v>
      </c>
    </row>
    <row r="307" spans="1:5" ht="25.5">
      <c r="A307" s="35" t="s">
        <v>53</v>
      </c>
      <c r="E307" s="36" t="s">
        <v>505</v>
      </c>
    </row>
    <row r="308" spans="1:5" ht="25.5">
      <c r="A308" s="37" t="s">
        <v>55</v>
      </c>
      <c r="E308" s="38" t="s">
        <v>506</v>
      </c>
    </row>
    <row r="309" spans="1:5" ht="76.5">
      <c r="A309" t="s">
        <v>57</v>
      </c>
      <c r="E309" s="36" t="s">
        <v>507</v>
      </c>
    </row>
    <row r="310" spans="1:16" ht="12.75">
      <c r="A310" s="24" t="s">
        <v>48</v>
      </c>
      <c r="B310" s="29" t="s">
        <v>508</v>
      </c>
      <c r="C310" s="29" t="s">
        <v>509</v>
      </c>
      <c r="D310" s="24" t="s">
        <v>56</v>
      </c>
      <c r="E310" s="30" t="s">
        <v>510</v>
      </c>
      <c r="F310" s="31" t="s">
        <v>130</v>
      </c>
      <c r="G310" s="32">
        <v>125</v>
      </c>
      <c r="H310" s="33">
        <v>0</v>
      </c>
      <c r="I310" s="34">
        <f>ROUND(ROUND(H310,2)*ROUND(G310,3),2)</f>
      </c>
      <c r="O310">
        <f>(I310*21)/100</f>
      </c>
      <c r="P310" t="s">
        <v>26</v>
      </c>
    </row>
    <row r="311" spans="1:5" ht="25.5">
      <c r="A311" s="35" t="s">
        <v>53</v>
      </c>
      <c r="E311" s="36" t="s">
        <v>146</v>
      </c>
    </row>
    <row r="312" spans="1:5" ht="25.5">
      <c r="A312" s="37" t="s">
        <v>55</v>
      </c>
      <c r="E312" s="38" t="s">
        <v>511</v>
      </c>
    </row>
    <row r="313" spans="1:5" ht="63.75">
      <c r="A313" t="s">
        <v>57</v>
      </c>
      <c r="E313" s="36" t="s">
        <v>148</v>
      </c>
    </row>
    <row r="314" spans="1:16" ht="25.5">
      <c r="A314" s="24" t="s">
        <v>48</v>
      </c>
      <c r="B314" s="29" t="s">
        <v>512</v>
      </c>
      <c r="C314" s="29" t="s">
        <v>513</v>
      </c>
      <c r="D314" s="24" t="s">
        <v>56</v>
      </c>
      <c r="E314" s="30" t="s">
        <v>514</v>
      </c>
      <c r="F314" s="31" t="s">
        <v>130</v>
      </c>
      <c r="G314" s="32">
        <v>5</v>
      </c>
      <c r="H314" s="33">
        <v>0</v>
      </c>
      <c r="I314" s="34">
        <f>ROUND(ROUND(H314,2)*ROUND(G314,3),2)</f>
      </c>
      <c r="O314">
        <f>(I314*21)/100</f>
      </c>
      <c r="P314" t="s">
        <v>26</v>
      </c>
    </row>
    <row r="315" spans="1:5" ht="12.75">
      <c r="A315" s="35" t="s">
        <v>53</v>
      </c>
      <c r="E315" s="36" t="s">
        <v>515</v>
      </c>
    </row>
    <row r="316" spans="1:5" ht="12.75">
      <c r="A316" s="37" t="s">
        <v>55</v>
      </c>
      <c r="E316" s="38" t="s">
        <v>56</v>
      </c>
    </row>
    <row r="317" spans="1:5" ht="127.5">
      <c r="A317" t="s">
        <v>57</v>
      </c>
      <c r="E317" s="36" t="s">
        <v>516</v>
      </c>
    </row>
    <row r="318" spans="1:16" ht="12.75">
      <c r="A318" s="24" t="s">
        <v>48</v>
      </c>
      <c r="B318" s="29" t="s">
        <v>517</v>
      </c>
      <c r="C318" s="29" t="s">
        <v>518</v>
      </c>
      <c r="D318" s="24" t="s">
        <v>56</v>
      </c>
      <c r="E318" s="30" t="s">
        <v>519</v>
      </c>
      <c r="F318" s="31" t="s">
        <v>130</v>
      </c>
      <c r="G318" s="32">
        <v>40</v>
      </c>
      <c r="H318" s="33">
        <v>0</v>
      </c>
      <c r="I318" s="34">
        <f>ROUND(ROUND(H318,2)*ROUND(G318,3),2)</f>
      </c>
      <c r="O318">
        <f>(I318*21)/100</f>
      </c>
      <c r="P318" t="s">
        <v>26</v>
      </c>
    </row>
    <row r="319" spans="1:5" ht="12.75">
      <c r="A319" s="35" t="s">
        <v>53</v>
      </c>
      <c r="E319" s="36" t="s">
        <v>520</v>
      </c>
    </row>
    <row r="320" spans="1:5" ht="25.5">
      <c r="A320" s="37" t="s">
        <v>55</v>
      </c>
      <c r="E320" s="38" t="s">
        <v>521</v>
      </c>
    </row>
    <row r="321" spans="1:5" ht="102">
      <c r="A321" t="s">
        <v>57</v>
      </c>
      <c r="E321" s="36" t="s">
        <v>522</v>
      </c>
    </row>
    <row r="322" spans="1:16" ht="12.75">
      <c r="A322" s="24" t="s">
        <v>48</v>
      </c>
      <c r="B322" s="29" t="s">
        <v>523</v>
      </c>
      <c r="C322" s="29" t="s">
        <v>524</v>
      </c>
      <c r="D322" s="24" t="s">
        <v>56</v>
      </c>
      <c r="E322" s="30" t="s">
        <v>525</v>
      </c>
      <c r="F322" s="31" t="s">
        <v>110</v>
      </c>
      <c r="G322" s="32">
        <v>1.44</v>
      </c>
      <c r="H322" s="33">
        <v>0</v>
      </c>
      <c r="I322" s="34">
        <f>ROUND(ROUND(H322,2)*ROUND(G322,3),2)</f>
      </c>
      <c r="O322">
        <f>(I322*21)/100</f>
      </c>
      <c r="P322" t="s">
        <v>26</v>
      </c>
    </row>
    <row r="323" spans="1:5" ht="12.75">
      <c r="A323" s="35" t="s">
        <v>53</v>
      </c>
      <c r="E323" s="36" t="s">
        <v>526</v>
      </c>
    </row>
    <row r="324" spans="1:5" ht="12.75">
      <c r="A324" s="37" t="s">
        <v>55</v>
      </c>
      <c r="E324" s="38" t="s">
        <v>527</v>
      </c>
    </row>
    <row r="325" spans="1:5" ht="114.75">
      <c r="A325" t="s">
        <v>57</v>
      </c>
      <c r="E325" s="36" t="s">
        <v>157</v>
      </c>
    </row>
    <row r="326" spans="1:16" ht="12.75">
      <c r="A326" s="24" t="s">
        <v>48</v>
      </c>
      <c r="B326" s="29" t="s">
        <v>528</v>
      </c>
      <c r="C326" s="29" t="s">
        <v>154</v>
      </c>
      <c r="D326" s="24" t="s">
        <v>50</v>
      </c>
      <c r="E326" s="30" t="s">
        <v>155</v>
      </c>
      <c r="F326" s="31" t="s">
        <v>110</v>
      </c>
      <c r="G326" s="32">
        <v>0.4</v>
      </c>
      <c r="H326" s="33">
        <v>0</v>
      </c>
      <c r="I326" s="34">
        <f>ROUND(ROUND(H326,2)*ROUND(G326,3),2)</f>
      </c>
      <c r="O326">
        <f>(I326*21)/100</f>
      </c>
      <c r="P326" t="s">
        <v>26</v>
      </c>
    </row>
    <row r="327" spans="1:5" ht="25.5">
      <c r="A327" s="35" t="s">
        <v>53</v>
      </c>
      <c r="E327" s="36" t="s">
        <v>116</v>
      </c>
    </row>
    <row r="328" spans="1:5" ht="12.75">
      <c r="A328" s="37" t="s">
        <v>55</v>
      </c>
      <c r="E328" s="38" t="s">
        <v>529</v>
      </c>
    </row>
    <row r="329" spans="1:5" ht="114.75">
      <c r="A329" t="s">
        <v>57</v>
      </c>
      <c r="E329" s="36" t="s">
        <v>157</v>
      </c>
    </row>
    <row r="330" spans="1:16" ht="12.75">
      <c r="A330" s="24" t="s">
        <v>48</v>
      </c>
      <c r="B330" s="29" t="s">
        <v>530</v>
      </c>
      <c r="C330" s="29" t="s">
        <v>154</v>
      </c>
      <c r="D330" s="24" t="s">
        <v>59</v>
      </c>
      <c r="E330" s="30" t="s">
        <v>155</v>
      </c>
      <c r="F330" s="31" t="s">
        <v>110</v>
      </c>
      <c r="G330" s="32">
        <v>8</v>
      </c>
      <c r="H330" s="33">
        <v>0</v>
      </c>
      <c r="I330" s="34">
        <f>ROUND(ROUND(H330,2)*ROUND(G330,3),2)</f>
      </c>
      <c r="O330">
        <f>(I330*21)/100</f>
      </c>
      <c r="P330" t="s">
        <v>26</v>
      </c>
    </row>
    <row r="331" spans="1:5" ht="12.75">
      <c r="A331" s="35" t="s">
        <v>53</v>
      </c>
      <c r="E331" s="36" t="s">
        <v>477</v>
      </c>
    </row>
    <row r="332" spans="1:5" ht="12.75">
      <c r="A332" s="37" t="s">
        <v>55</v>
      </c>
      <c r="E332" s="38" t="s">
        <v>531</v>
      </c>
    </row>
    <row r="333" spans="1:5" ht="114.75">
      <c r="A333" t="s">
        <v>57</v>
      </c>
      <c r="E333" s="36" t="s">
        <v>157</v>
      </c>
    </row>
    <row r="334" spans="1:16" ht="12.75">
      <c r="A334" s="24" t="s">
        <v>48</v>
      </c>
      <c r="B334" s="29" t="s">
        <v>532</v>
      </c>
      <c r="C334" s="29" t="s">
        <v>533</v>
      </c>
      <c r="D334" s="24" t="s">
        <v>56</v>
      </c>
      <c r="E334" s="30" t="s">
        <v>534</v>
      </c>
      <c r="F334" s="31" t="s">
        <v>130</v>
      </c>
      <c r="G334" s="32">
        <v>12</v>
      </c>
      <c r="H334" s="33">
        <v>0</v>
      </c>
      <c r="I334" s="34">
        <f>ROUND(ROUND(H334,2)*ROUND(G334,3),2)</f>
      </c>
      <c r="O334">
        <f>(I334*21)/100</f>
      </c>
      <c r="P334" t="s">
        <v>26</v>
      </c>
    </row>
    <row r="335" spans="1:5" ht="25.5">
      <c r="A335" s="35" t="s">
        <v>53</v>
      </c>
      <c r="E335" s="36" t="s">
        <v>116</v>
      </c>
    </row>
    <row r="336" spans="1:5" ht="12.75">
      <c r="A336" s="37" t="s">
        <v>55</v>
      </c>
      <c r="E336" s="38" t="s">
        <v>535</v>
      </c>
    </row>
    <row r="337" spans="1:5" ht="89.25">
      <c r="A337" t="s">
        <v>57</v>
      </c>
      <c r="E337" s="36" t="s">
        <v>536</v>
      </c>
    </row>
    <row r="338" spans="1:16" ht="12.75">
      <c r="A338" s="24" t="s">
        <v>48</v>
      </c>
      <c r="B338" s="29" t="s">
        <v>537</v>
      </c>
      <c r="C338" s="29" t="s">
        <v>538</v>
      </c>
      <c r="D338" s="24" t="s">
        <v>539</v>
      </c>
      <c r="E338" s="30" t="s">
        <v>540</v>
      </c>
      <c r="F338" s="31" t="s">
        <v>429</v>
      </c>
      <c r="G338" s="32">
        <v>3</v>
      </c>
      <c r="H338" s="33">
        <v>0</v>
      </c>
      <c r="I338" s="34">
        <f>ROUND(ROUND(H338,2)*ROUND(G338,3),2)</f>
      </c>
      <c r="O338">
        <f>(I338*21)/100</f>
      </c>
      <c r="P338" t="s">
        <v>26</v>
      </c>
    </row>
    <row r="339" spans="1:5" ht="12.75">
      <c r="A339" s="35" t="s">
        <v>53</v>
      </c>
      <c r="E339" s="36" t="s">
        <v>477</v>
      </c>
    </row>
    <row r="340" spans="1:5" ht="12.75">
      <c r="A340" s="37" t="s">
        <v>55</v>
      </c>
      <c r="E340" s="38" t="s">
        <v>56</v>
      </c>
    </row>
    <row r="341" spans="1:5" ht="12.75">
      <c r="A341" t="s">
        <v>57</v>
      </c>
      <c r="E341" s="36" t="s">
        <v>56</v>
      </c>
    </row>
    <row r="342" spans="1:16" ht="12.75">
      <c r="A342" s="24" t="s">
        <v>48</v>
      </c>
      <c r="B342" s="29" t="s">
        <v>541</v>
      </c>
      <c r="C342" s="29" t="s">
        <v>542</v>
      </c>
      <c r="D342" s="24" t="s">
        <v>56</v>
      </c>
      <c r="E342" s="30" t="s">
        <v>543</v>
      </c>
      <c r="F342" s="31" t="s">
        <v>429</v>
      </c>
      <c r="G342" s="32">
        <v>20</v>
      </c>
      <c r="H342" s="33">
        <v>0</v>
      </c>
      <c r="I342" s="34">
        <f>ROUND(ROUND(H342,2)*ROUND(G342,3),2)</f>
      </c>
      <c r="O342">
        <f>(I342*21)/100</f>
      </c>
      <c r="P342" t="s">
        <v>26</v>
      </c>
    </row>
    <row r="343" spans="1:5" ht="25.5">
      <c r="A343" s="35" t="s">
        <v>53</v>
      </c>
      <c r="E343" s="36" t="s">
        <v>116</v>
      </c>
    </row>
    <row r="344" spans="1:5" ht="12.75">
      <c r="A344" s="37" t="s">
        <v>55</v>
      </c>
      <c r="E344" s="38" t="s">
        <v>56</v>
      </c>
    </row>
    <row r="345" spans="1:5" ht="102">
      <c r="A345" t="s">
        <v>57</v>
      </c>
      <c r="E345" s="36" t="s">
        <v>544</v>
      </c>
    </row>
    <row r="346" spans="1:16" ht="12.75">
      <c r="A346" s="24" t="s">
        <v>48</v>
      </c>
      <c r="B346" s="29" t="s">
        <v>545</v>
      </c>
      <c r="C346" s="29" t="s">
        <v>546</v>
      </c>
      <c r="D346" s="24" t="s">
        <v>56</v>
      </c>
      <c r="E346" s="30" t="s">
        <v>547</v>
      </c>
      <c r="F346" s="31" t="s">
        <v>429</v>
      </c>
      <c r="G346" s="32">
        <v>46</v>
      </c>
      <c r="H346" s="33">
        <v>0</v>
      </c>
      <c r="I346" s="34">
        <f>ROUND(ROUND(H346,2)*ROUND(G346,3),2)</f>
      </c>
      <c r="O346">
        <f>(I346*21)/100</f>
      </c>
      <c r="P346" t="s">
        <v>26</v>
      </c>
    </row>
    <row r="347" spans="1:5" ht="12.75">
      <c r="A347" s="35" t="s">
        <v>53</v>
      </c>
      <c r="E347" s="36" t="s">
        <v>477</v>
      </c>
    </row>
    <row r="348" spans="1:5" ht="12.75">
      <c r="A348" s="37" t="s">
        <v>55</v>
      </c>
      <c r="E348" s="38" t="s">
        <v>548</v>
      </c>
    </row>
    <row r="349" spans="1:5" ht="89.25">
      <c r="A349" t="s">
        <v>57</v>
      </c>
      <c r="E349" s="36" t="s">
        <v>549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550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550</v>
      </c>
      <c r="D5" s="6"/>
      <c r="E5" s="18" t="s">
        <v>551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143</v>
      </c>
      <c r="F9" s="25"/>
      <c r="G9" s="25"/>
      <c r="H9" s="25"/>
      <c r="I9" s="28">
        <f>0+Q9</f>
      </c>
      <c r="O9">
        <f>0+R9</f>
      </c>
      <c r="Q9">
        <f>0+I10+I14+I18+I22+I26+I30+I34</f>
      </c>
      <c r="R9">
        <f>0+O10+O14+O18+O22+O26+O30+O34</f>
      </c>
    </row>
    <row r="10" spans="1:16" ht="25.5">
      <c r="A10" s="24" t="s">
        <v>48</v>
      </c>
      <c r="B10" s="29" t="s">
        <v>32</v>
      </c>
      <c r="C10" s="29" t="s">
        <v>552</v>
      </c>
      <c r="D10" s="24" t="s">
        <v>56</v>
      </c>
      <c r="E10" s="30" t="s">
        <v>553</v>
      </c>
      <c r="F10" s="31" t="s">
        <v>429</v>
      </c>
      <c r="G10" s="32">
        <v>37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</v>
      </c>
    </row>
    <row r="12" spans="1:5" ht="369.75">
      <c r="A12" s="37" t="s">
        <v>55</v>
      </c>
      <c r="E12" s="38" t="s">
        <v>554</v>
      </c>
    </row>
    <row r="13" spans="1:5" ht="51">
      <c r="A13" t="s">
        <v>57</v>
      </c>
      <c r="E13" s="36" t="s">
        <v>555</v>
      </c>
    </row>
    <row r="14" spans="1:16" ht="12.75">
      <c r="A14" s="24" t="s">
        <v>48</v>
      </c>
      <c r="B14" s="29" t="s">
        <v>26</v>
      </c>
      <c r="C14" s="29" t="s">
        <v>556</v>
      </c>
      <c r="D14" s="24" t="s">
        <v>56</v>
      </c>
      <c r="E14" s="30" t="s">
        <v>557</v>
      </c>
      <c r="F14" s="31" t="s">
        <v>429</v>
      </c>
      <c r="G14" s="32">
        <v>31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558</v>
      </c>
    </row>
    <row r="16" spans="1:5" ht="318.75">
      <c r="A16" s="37" t="s">
        <v>55</v>
      </c>
      <c r="E16" s="38" t="s">
        <v>559</v>
      </c>
    </row>
    <row r="17" spans="1:5" ht="51">
      <c r="A17" t="s">
        <v>57</v>
      </c>
      <c r="E17" s="36" t="s">
        <v>560</v>
      </c>
    </row>
    <row r="18" spans="1:16" ht="12.75">
      <c r="A18" s="24" t="s">
        <v>48</v>
      </c>
      <c r="B18" s="29" t="s">
        <v>25</v>
      </c>
      <c r="C18" s="29" t="s">
        <v>561</v>
      </c>
      <c r="D18" s="24" t="s">
        <v>56</v>
      </c>
      <c r="E18" s="30" t="s">
        <v>562</v>
      </c>
      <c r="F18" s="31" t="s">
        <v>429</v>
      </c>
      <c r="G18" s="32">
        <v>15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382.5">
      <c r="A20" s="37" t="s">
        <v>55</v>
      </c>
      <c r="E20" s="38" t="s">
        <v>563</v>
      </c>
    </row>
    <row r="21" spans="1:5" ht="76.5">
      <c r="A21" t="s">
        <v>57</v>
      </c>
      <c r="E21" s="36" t="s">
        <v>564</v>
      </c>
    </row>
    <row r="22" spans="1:16" ht="12.75">
      <c r="A22" s="24" t="s">
        <v>48</v>
      </c>
      <c r="B22" s="29" t="s">
        <v>36</v>
      </c>
      <c r="C22" s="29" t="s">
        <v>565</v>
      </c>
      <c r="D22" s="24" t="s">
        <v>56</v>
      </c>
      <c r="E22" s="30" t="s">
        <v>566</v>
      </c>
      <c r="F22" s="31" t="s">
        <v>429</v>
      </c>
      <c r="G22" s="32">
        <v>23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558</v>
      </c>
    </row>
    <row r="24" spans="1:5" ht="331.5">
      <c r="A24" s="37" t="s">
        <v>55</v>
      </c>
      <c r="E24" s="38" t="s">
        <v>567</v>
      </c>
    </row>
    <row r="25" spans="1:5" ht="51">
      <c r="A25" t="s">
        <v>57</v>
      </c>
      <c r="E25" s="36" t="s">
        <v>560</v>
      </c>
    </row>
    <row r="26" spans="1:16" ht="25.5">
      <c r="A26" s="24" t="s">
        <v>48</v>
      </c>
      <c r="B26" s="29" t="s">
        <v>38</v>
      </c>
      <c r="C26" s="29" t="s">
        <v>568</v>
      </c>
      <c r="D26" s="24" t="s">
        <v>56</v>
      </c>
      <c r="E26" s="30" t="s">
        <v>569</v>
      </c>
      <c r="F26" s="31" t="s">
        <v>210</v>
      </c>
      <c r="G26" s="32">
        <v>171.517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570</v>
      </c>
    </row>
    <row r="28" spans="1:5" ht="165.75">
      <c r="A28" s="37" t="s">
        <v>55</v>
      </c>
      <c r="E28" s="38" t="s">
        <v>571</v>
      </c>
    </row>
    <row r="29" spans="1:5" ht="89.25">
      <c r="A29" t="s">
        <v>57</v>
      </c>
      <c r="E29" s="36" t="s">
        <v>572</v>
      </c>
    </row>
    <row r="30" spans="1:16" ht="12.75">
      <c r="A30" s="24" t="s">
        <v>48</v>
      </c>
      <c r="B30" s="29" t="s">
        <v>40</v>
      </c>
      <c r="C30" s="29" t="s">
        <v>573</v>
      </c>
      <c r="D30" s="24" t="s">
        <v>56</v>
      </c>
      <c r="E30" s="30" t="s">
        <v>574</v>
      </c>
      <c r="F30" s="31" t="s">
        <v>429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575</v>
      </c>
    </row>
    <row r="33" spans="1:5" ht="63.75">
      <c r="A33" t="s">
        <v>57</v>
      </c>
      <c r="E33" s="36" t="s">
        <v>576</v>
      </c>
    </row>
    <row r="34" spans="1:16" ht="12.75">
      <c r="A34" s="24" t="s">
        <v>48</v>
      </c>
      <c r="B34" s="29" t="s">
        <v>75</v>
      </c>
      <c r="C34" s="29" t="s">
        <v>577</v>
      </c>
      <c r="D34" s="24" t="s">
        <v>56</v>
      </c>
      <c r="E34" s="30" t="s">
        <v>578</v>
      </c>
      <c r="F34" s="31" t="s">
        <v>429</v>
      </c>
      <c r="G34" s="32">
        <v>12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579</v>
      </c>
    </row>
    <row r="37" spans="1:5" ht="63.75">
      <c r="A37" t="s">
        <v>57</v>
      </c>
      <c r="E37" s="36" t="s">
        <v>580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0+O9+O22+O55+O64+O69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581</v>
      </c>
      <c r="I3" s="39">
        <f>0+I9+I22+I55+I64+I69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581</v>
      </c>
      <c r="D5" s="6"/>
      <c r="E5" s="18" t="s">
        <v>582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31.286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583</v>
      </c>
    </row>
    <row r="12" spans="1:5" ht="12.75">
      <c r="A12" s="37" t="s">
        <v>55</v>
      </c>
      <c r="E12" s="38" t="s">
        <v>584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66</v>
      </c>
      <c r="D14" s="24" t="s">
        <v>56</v>
      </c>
      <c r="E14" s="30" t="s">
        <v>67</v>
      </c>
      <c r="F14" s="31" t="s">
        <v>63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585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586</v>
      </c>
      <c r="D18" s="24" t="s">
        <v>56</v>
      </c>
      <c r="E18" s="30" t="s">
        <v>587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107</v>
      </c>
      <c r="F22" s="6"/>
      <c r="G22" s="6"/>
      <c r="H22" s="6"/>
      <c r="I22" s="42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588</v>
      </c>
      <c r="D23" s="24" t="s">
        <v>56</v>
      </c>
      <c r="E23" s="30" t="s">
        <v>589</v>
      </c>
      <c r="F23" s="31" t="s">
        <v>52</v>
      </c>
      <c r="G23" s="32">
        <v>20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12.75">
      <c r="A24" s="35" t="s">
        <v>53</v>
      </c>
      <c r="E24" s="36" t="s">
        <v>56</v>
      </c>
    </row>
    <row r="25" spans="1:5" ht="12.75">
      <c r="A25" s="37" t="s">
        <v>55</v>
      </c>
      <c r="E25" s="38" t="s">
        <v>56</v>
      </c>
    </row>
    <row r="26" spans="1:5" ht="102">
      <c r="A26" t="s">
        <v>57</v>
      </c>
      <c r="E26" s="36" t="s">
        <v>590</v>
      </c>
    </row>
    <row r="27" spans="1:16" ht="12.75">
      <c r="A27" s="24" t="s">
        <v>48</v>
      </c>
      <c r="B27" s="29" t="s">
        <v>38</v>
      </c>
      <c r="C27" s="29" t="s">
        <v>591</v>
      </c>
      <c r="D27" s="24" t="s">
        <v>56</v>
      </c>
      <c r="E27" s="30" t="s">
        <v>592</v>
      </c>
      <c r="F27" s="31" t="s">
        <v>130</v>
      </c>
      <c r="G27" s="32">
        <v>1.2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56</v>
      </c>
    </row>
    <row r="30" spans="1:5" ht="89.25">
      <c r="A30" t="s">
        <v>57</v>
      </c>
      <c r="E30" s="36" t="s">
        <v>593</v>
      </c>
    </row>
    <row r="31" spans="1:16" ht="12.75">
      <c r="A31" s="24" t="s">
        <v>48</v>
      </c>
      <c r="B31" s="29" t="s">
        <v>40</v>
      </c>
      <c r="C31" s="29" t="s">
        <v>192</v>
      </c>
      <c r="D31" s="24" t="s">
        <v>56</v>
      </c>
      <c r="E31" s="30" t="s">
        <v>193</v>
      </c>
      <c r="F31" s="31" t="s">
        <v>110</v>
      </c>
      <c r="G31" s="32">
        <v>8.715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594</v>
      </c>
    </row>
    <row r="33" spans="1:5" ht="114.75">
      <c r="A33" s="37" t="s">
        <v>55</v>
      </c>
      <c r="E33" s="38" t="s">
        <v>595</v>
      </c>
    </row>
    <row r="34" spans="1:5" ht="344.25">
      <c r="A34" t="s">
        <v>57</v>
      </c>
      <c r="E34" s="36" t="s">
        <v>191</v>
      </c>
    </row>
    <row r="35" spans="1:16" ht="12.75">
      <c r="A35" s="24" t="s">
        <v>48</v>
      </c>
      <c r="B35" s="29" t="s">
        <v>75</v>
      </c>
      <c r="C35" s="29" t="s">
        <v>596</v>
      </c>
      <c r="D35" s="24" t="s">
        <v>56</v>
      </c>
      <c r="E35" s="30" t="s">
        <v>597</v>
      </c>
      <c r="F35" s="31" t="s">
        <v>110</v>
      </c>
      <c r="G35" s="32">
        <v>6.928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598</v>
      </c>
    </row>
    <row r="37" spans="1:5" ht="63.75">
      <c r="A37" s="37" t="s">
        <v>55</v>
      </c>
      <c r="E37" s="38" t="s">
        <v>599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195</v>
      </c>
      <c r="D39" s="24" t="s">
        <v>56</v>
      </c>
      <c r="E39" s="30" t="s">
        <v>196</v>
      </c>
      <c r="F39" s="31" t="s">
        <v>110</v>
      </c>
      <c r="G39" s="32">
        <v>15.643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594</v>
      </c>
    </row>
    <row r="41" spans="1:5" ht="12.75">
      <c r="A41" s="37" t="s">
        <v>55</v>
      </c>
      <c r="E41" s="38" t="s">
        <v>600</v>
      </c>
    </row>
    <row r="42" spans="1:5" ht="216.75">
      <c r="A42" t="s">
        <v>57</v>
      </c>
      <c r="E42" s="36" t="s">
        <v>199</v>
      </c>
    </row>
    <row r="43" spans="1:16" ht="12.75">
      <c r="A43" s="24" t="s">
        <v>48</v>
      </c>
      <c r="B43" s="29" t="s">
        <v>43</v>
      </c>
      <c r="C43" s="29" t="s">
        <v>202</v>
      </c>
      <c r="D43" s="24" t="s">
        <v>56</v>
      </c>
      <c r="E43" s="30" t="s">
        <v>203</v>
      </c>
      <c r="F43" s="31" t="s">
        <v>110</v>
      </c>
      <c r="G43" s="32">
        <v>8.715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601</v>
      </c>
    </row>
    <row r="45" spans="1:5" ht="12.75">
      <c r="A45" s="37" t="s">
        <v>55</v>
      </c>
      <c r="E45" s="38" t="s">
        <v>56</v>
      </c>
    </row>
    <row r="46" spans="1:5" ht="255">
      <c r="A46" t="s">
        <v>57</v>
      </c>
      <c r="E46" s="36" t="s">
        <v>206</v>
      </c>
    </row>
    <row r="47" spans="1:16" ht="12.75">
      <c r="A47" s="24" t="s">
        <v>48</v>
      </c>
      <c r="B47" s="29" t="s">
        <v>45</v>
      </c>
      <c r="C47" s="29" t="s">
        <v>602</v>
      </c>
      <c r="D47" s="24" t="s">
        <v>50</v>
      </c>
      <c r="E47" s="30" t="s">
        <v>603</v>
      </c>
      <c r="F47" s="31" t="s">
        <v>110</v>
      </c>
      <c r="G47" s="32">
        <v>2.097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604</v>
      </c>
    </row>
    <row r="49" spans="1:5" ht="12.75">
      <c r="A49" s="37" t="s">
        <v>55</v>
      </c>
      <c r="E49" s="38" t="s">
        <v>605</v>
      </c>
    </row>
    <row r="50" spans="1:5" ht="331.5">
      <c r="A50" t="s">
        <v>57</v>
      </c>
      <c r="E50" s="36" t="s">
        <v>606</v>
      </c>
    </row>
    <row r="51" spans="1:16" ht="12.75">
      <c r="A51" s="24" t="s">
        <v>48</v>
      </c>
      <c r="B51" s="29" t="s">
        <v>88</v>
      </c>
      <c r="C51" s="29" t="s">
        <v>602</v>
      </c>
      <c r="D51" s="24" t="s">
        <v>59</v>
      </c>
      <c r="E51" s="30" t="s">
        <v>603</v>
      </c>
      <c r="F51" s="31" t="s">
        <v>110</v>
      </c>
      <c r="G51" s="32">
        <v>0.312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607</v>
      </c>
    </row>
    <row r="53" spans="1:5" ht="12.75">
      <c r="A53" s="37" t="s">
        <v>55</v>
      </c>
      <c r="E53" s="38" t="s">
        <v>608</v>
      </c>
    </row>
    <row r="54" spans="1:5" ht="331.5">
      <c r="A54" t="s">
        <v>57</v>
      </c>
      <c r="E54" s="36" t="s">
        <v>606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272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91</v>
      </c>
      <c r="C56" s="29" t="s">
        <v>280</v>
      </c>
      <c r="D56" s="24" t="s">
        <v>56</v>
      </c>
      <c r="E56" s="30" t="s">
        <v>281</v>
      </c>
      <c r="F56" s="31" t="s">
        <v>110</v>
      </c>
      <c r="G56" s="32">
        <v>0.159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609</v>
      </c>
    </row>
    <row r="58" spans="1:5" ht="12.75">
      <c r="A58" s="37" t="s">
        <v>55</v>
      </c>
      <c r="E58" s="38" t="s">
        <v>610</v>
      </c>
    </row>
    <row r="59" spans="1:5" ht="395.25">
      <c r="A59" t="s">
        <v>57</v>
      </c>
      <c r="E59" s="36" t="s">
        <v>248</v>
      </c>
    </row>
    <row r="60" spans="1:16" ht="12.75">
      <c r="A60" s="24" t="s">
        <v>48</v>
      </c>
      <c r="B60" s="29" t="s">
        <v>149</v>
      </c>
      <c r="C60" s="29" t="s">
        <v>300</v>
      </c>
      <c r="D60" s="24" t="s">
        <v>56</v>
      </c>
      <c r="E60" s="30" t="s">
        <v>301</v>
      </c>
      <c r="F60" s="31" t="s">
        <v>110</v>
      </c>
      <c r="G60" s="32">
        <v>0.655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604</v>
      </c>
    </row>
    <row r="62" spans="1:5" ht="12.75">
      <c r="A62" s="37" t="s">
        <v>55</v>
      </c>
      <c r="E62" s="38" t="s">
        <v>611</v>
      </c>
    </row>
    <row r="63" spans="1:5" ht="76.5">
      <c r="A63" t="s">
        <v>57</v>
      </c>
      <c r="E63" s="36" t="s">
        <v>242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415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153</v>
      </c>
      <c r="C65" s="29" t="s">
        <v>612</v>
      </c>
      <c r="D65" s="24" t="s">
        <v>56</v>
      </c>
      <c r="E65" s="30" t="s">
        <v>613</v>
      </c>
      <c r="F65" s="31" t="s">
        <v>429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614</v>
      </c>
    </row>
    <row r="67" spans="1:5" ht="12.75">
      <c r="A67" s="37" t="s">
        <v>55</v>
      </c>
      <c r="E67" s="38" t="s">
        <v>56</v>
      </c>
    </row>
    <row r="68" spans="1:5" ht="242.25">
      <c r="A68" t="s">
        <v>57</v>
      </c>
      <c r="E68" s="36" t="s">
        <v>615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442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</f>
      </c>
      <c r="R69">
        <f>0+O70+O74+O78+O82+O86+O90+O94+O98+O102+O106+O110+O114+O118+O122+O126</f>
      </c>
    </row>
    <row r="70" spans="1:16" ht="12.75">
      <c r="A70" s="24" t="s">
        <v>48</v>
      </c>
      <c r="B70" s="29" t="s">
        <v>207</v>
      </c>
      <c r="C70" s="29" t="s">
        <v>616</v>
      </c>
      <c r="D70" s="24" t="s">
        <v>56</v>
      </c>
      <c r="E70" s="30" t="s">
        <v>617</v>
      </c>
      <c r="F70" s="31" t="s">
        <v>130</v>
      </c>
      <c r="G70" s="32">
        <v>1.2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609</v>
      </c>
    </row>
    <row r="72" spans="1:5" ht="12.75">
      <c r="A72" s="37" t="s">
        <v>55</v>
      </c>
      <c r="E72" s="38" t="s">
        <v>56</v>
      </c>
    </row>
    <row r="73" spans="1:5" ht="255">
      <c r="A73" t="s">
        <v>57</v>
      </c>
      <c r="E73" s="36" t="s">
        <v>618</v>
      </c>
    </row>
    <row r="74" spans="1:16" ht="12.75">
      <c r="A74" s="24" t="s">
        <v>48</v>
      </c>
      <c r="B74" s="29" t="s">
        <v>213</v>
      </c>
      <c r="C74" s="29" t="s">
        <v>619</v>
      </c>
      <c r="D74" s="24" t="s">
        <v>56</v>
      </c>
      <c r="E74" s="30" t="s">
        <v>620</v>
      </c>
      <c r="F74" s="31" t="s">
        <v>130</v>
      </c>
      <c r="G74" s="32">
        <v>8.78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621</v>
      </c>
    </row>
    <row r="76" spans="1:5" ht="12.75">
      <c r="A76" s="37" t="s">
        <v>55</v>
      </c>
      <c r="E76" s="38" t="s">
        <v>56</v>
      </c>
    </row>
    <row r="77" spans="1:5" ht="255">
      <c r="A77" t="s">
        <v>57</v>
      </c>
      <c r="E77" s="36" t="s">
        <v>448</v>
      </c>
    </row>
    <row r="78" spans="1:16" ht="12.75">
      <c r="A78" s="24" t="s">
        <v>48</v>
      </c>
      <c r="B78" s="29" t="s">
        <v>219</v>
      </c>
      <c r="C78" s="29" t="s">
        <v>622</v>
      </c>
      <c r="D78" s="24" t="s">
        <v>56</v>
      </c>
      <c r="E78" s="30" t="s">
        <v>623</v>
      </c>
      <c r="F78" s="31" t="s">
        <v>429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624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625</v>
      </c>
    </row>
    <row r="82" spans="1:16" ht="12.75">
      <c r="A82" s="24" t="s">
        <v>48</v>
      </c>
      <c r="B82" s="29" t="s">
        <v>225</v>
      </c>
      <c r="C82" s="29" t="s">
        <v>626</v>
      </c>
      <c r="D82" s="24" t="s">
        <v>56</v>
      </c>
      <c r="E82" s="30" t="s">
        <v>627</v>
      </c>
      <c r="F82" s="31" t="s">
        <v>429</v>
      </c>
      <c r="G82" s="32">
        <v>2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628</v>
      </c>
    </row>
    <row r="84" spans="1:5" ht="12.75">
      <c r="A84" s="37" t="s">
        <v>55</v>
      </c>
      <c r="E84" s="38" t="s">
        <v>629</v>
      </c>
    </row>
    <row r="85" spans="1:5" ht="76.5">
      <c r="A85" t="s">
        <v>57</v>
      </c>
      <c r="E85" s="36" t="s">
        <v>625</v>
      </c>
    </row>
    <row r="86" spans="1:16" ht="12.75">
      <c r="A86" s="24" t="s">
        <v>48</v>
      </c>
      <c r="B86" s="29" t="s">
        <v>231</v>
      </c>
      <c r="C86" s="29" t="s">
        <v>630</v>
      </c>
      <c r="D86" s="24" t="s">
        <v>56</v>
      </c>
      <c r="E86" s="30" t="s">
        <v>631</v>
      </c>
      <c r="F86" s="31" t="s">
        <v>429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632</v>
      </c>
    </row>
    <row r="88" spans="1:5" ht="12.75">
      <c r="A88" s="37" t="s">
        <v>55</v>
      </c>
      <c r="E88" s="38" t="s">
        <v>56</v>
      </c>
    </row>
    <row r="89" spans="1:5" ht="76.5">
      <c r="A89" t="s">
        <v>57</v>
      </c>
      <c r="E89" s="36" t="s">
        <v>625</v>
      </c>
    </row>
    <row r="90" spans="1:16" ht="12.75">
      <c r="A90" s="24" t="s">
        <v>48</v>
      </c>
      <c r="B90" s="29" t="s">
        <v>237</v>
      </c>
      <c r="C90" s="29" t="s">
        <v>633</v>
      </c>
      <c r="D90" s="24" t="s">
        <v>56</v>
      </c>
      <c r="E90" s="30" t="s">
        <v>634</v>
      </c>
      <c r="F90" s="31" t="s">
        <v>429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635</v>
      </c>
    </row>
    <row r="92" spans="1:5" ht="12.75">
      <c r="A92" s="37" t="s">
        <v>55</v>
      </c>
      <c r="E92" s="38" t="s">
        <v>56</v>
      </c>
    </row>
    <row r="93" spans="1:5" ht="76.5">
      <c r="A93" t="s">
        <v>57</v>
      </c>
      <c r="E93" s="36" t="s">
        <v>625</v>
      </c>
    </row>
    <row r="94" spans="1:16" ht="12.75">
      <c r="A94" s="24" t="s">
        <v>48</v>
      </c>
      <c r="B94" s="29" t="s">
        <v>243</v>
      </c>
      <c r="C94" s="29" t="s">
        <v>636</v>
      </c>
      <c r="D94" s="24" t="s">
        <v>56</v>
      </c>
      <c r="E94" s="30" t="s">
        <v>637</v>
      </c>
      <c r="F94" s="31" t="s">
        <v>429</v>
      </c>
      <c r="G94" s="32">
        <v>1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638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625</v>
      </c>
    </row>
    <row r="98" spans="1:16" ht="12.75">
      <c r="A98" s="24" t="s">
        <v>48</v>
      </c>
      <c r="B98" s="29" t="s">
        <v>249</v>
      </c>
      <c r="C98" s="29" t="s">
        <v>639</v>
      </c>
      <c r="D98" s="24" t="s">
        <v>56</v>
      </c>
      <c r="E98" s="30" t="s">
        <v>640</v>
      </c>
      <c r="F98" s="31" t="s">
        <v>429</v>
      </c>
      <c r="G98" s="32">
        <v>1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641</v>
      </c>
    </row>
    <row r="100" spans="1:5" ht="12.75">
      <c r="A100" s="37" t="s">
        <v>55</v>
      </c>
      <c r="E100" s="38" t="s">
        <v>56</v>
      </c>
    </row>
    <row r="101" spans="1:5" ht="76.5">
      <c r="A101" t="s">
        <v>57</v>
      </c>
      <c r="E101" s="36" t="s">
        <v>625</v>
      </c>
    </row>
    <row r="102" spans="1:16" ht="12.75">
      <c r="A102" s="24" t="s">
        <v>48</v>
      </c>
      <c r="B102" s="29" t="s">
        <v>255</v>
      </c>
      <c r="C102" s="29" t="s">
        <v>642</v>
      </c>
      <c r="D102" s="24" t="s">
        <v>56</v>
      </c>
      <c r="E102" s="30" t="s">
        <v>643</v>
      </c>
      <c r="F102" s="31" t="s">
        <v>429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51">
      <c r="A103" s="35" t="s">
        <v>53</v>
      </c>
      <c r="E103" s="36" t="s">
        <v>644</v>
      </c>
    </row>
    <row r="104" spans="1:5" ht="12.75">
      <c r="A104" s="37" t="s">
        <v>55</v>
      </c>
      <c r="E104" s="38" t="s">
        <v>56</v>
      </c>
    </row>
    <row r="105" spans="1:5" ht="293.25">
      <c r="A105" t="s">
        <v>57</v>
      </c>
      <c r="E105" s="36" t="s">
        <v>645</v>
      </c>
    </row>
    <row r="106" spans="1:16" ht="12.75">
      <c r="A106" s="24" t="s">
        <v>48</v>
      </c>
      <c r="B106" s="29" t="s">
        <v>261</v>
      </c>
      <c r="C106" s="29" t="s">
        <v>646</v>
      </c>
      <c r="D106" s="24" t="s">
        <v>56</v>
      </c>
      <c r="E106" s="30" t="s">
        <v>647</v>
      </c>
      <c r="F106" s="31" t="s">
        <v>130</v>
      </c>
      <c r="G106" s="32">
        <v>8.48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648</v>
      </c>
    </row>
    <row r="108" spans="1:5" ht="25.5">
      <c r="A108" s="37" t="s">
        <v>55</v>
      </c>
      <c r="E108" s="38" t="s">
        <v>649</v>
      </c>
    </row>
    <row r="109" spans="1:5" ht="76.5">
      <c r="A109" t="s">
        <v>57</v>
      </c>
      <c r="E109" s="36" t="s">
        <v>650</v>
      </c>
    </row>
    <row r="110" spans="1:16" ht="12.75">
      <c r="A110" s="24" t="s">
        <v>48</v>
      </c>
      <c r="B110" s="29" t="s">
        <v>267</v>
      </c>
      <c r="C110" s="29" t="s">
        <v>651</v>
      </c>
      <c r="D110" s="24" t="s">
        <v>56</v>
      </c>
      <c r="E110" s="30" t="s">
        <v>652</v>
      </c>
      <c r="F110" s="31" t="s">
        <v>130</v>
      </c>
      <c r="G110" s="32">
        <v>8.78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653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654</v>
      </c>
    </row>
    <row r="114" spans="1:16" ht="12.75">
      <c r="A114" s="24" t="s">
        <v>48</v>
      </c>
      <c r="B114" s="29" t="s">
        <v>273</v>
      </c>
      <c r="C114" s="29" t="s">
        <v>655</v>
      </c>
      <c r="D114" s="24" t="s">
        <v>56</v>
      </c>
      <c r="E114" s="30" t="s">
        <v>656</v>
      </c>
      <c r="F114" s="31" t="s">
        <v>130</v>
      </c>
      <c r="G114" s="32">
        <v>1.2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609</v>
      </c>
    </row>
    <row r="116" spans="1:5" ht="12.75">
      <c r="A116" s="37" t="s">
        <v>55</v>
      </c>
      <c r="E116" s="38" t="s">
        <v>56</v>
      </c>
    </row>
    <row r="117" spans="1:5" ht="102">
      <c r="A117" t="s">
        <v>57</v>
      </c>
      <c r="E117" s="36" t="s">
        <v>654</v>
      </c>
    </row>
    <row r="118" spans="1:16" ht="12.75">
      <c r="A118" s="24" t="s">
        <v>48</v>
      </c>
      <c r="B118" s="29" t="s">
        <v>279</v>
      </c>
      <c r="C118" s="29" t="s">
        <v>657</v>
      </c>
      <c r="D118" s="24" t="s">
        <v>56</v>
      </c>
      <c r="E118" s="30" t="s">
        <v>658</v>
      </c>
      <c r="F118" s="31" t="s">
        <v>130</v>
      </c>
      <c r="G118" s="32">
        <v>8.78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653</v>
      </c>
    </row>
    <row r="120" spans="1:5" ht="12.75">
      <c r="A120" s="37" t="s">
        <v>55</v>
      </c>
      <c r="E120" s="38" t="s">
        <v>56</v>
      </c>
    </row>
    <row r="121" spans="1:5" ht="76.5">
      <c r="A121" t="s">
        <v>57</v>
      </c>
      <c r="E121" s="36" t="s">
        <v>659</v>
      </c>
    </row>
    <row r="122" spans="1:16" ht="12.75">
      <c r="A122" s="24" t="s">
        <v>48</v>
      </c>
      <c r="B122" s="29" t="s">
        <v>284</v>
      </c>
      <c r="C122" s="29" t="s">
        <v>660</v>
      </c>
      <c r="D122" s="24" t="s">
        <v>56</v>
      </c>
      <c r="E122" s="30" t="s">
        <v>661</v>
      </c>
      <c r="F122" s="31" t="s">
        <v>130</v>
      </c>
      <c r="G122" s="32">
        <v>1.2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609</v>
      </c>
    </row>
    <row r="124" spans="1:5" ht="12.75">
      <c r="A124" s="37" t="s">
        <v>55</v>
      </c>
      <c r="E124" s="38" t="s">
        <v>56</v>
      </c>
    </row>
    <row r="125" spans="1:5" ht="76.5">
      <c r="A125" t="s">
        <v>57</v>
      </c>
      <c r="E125" s="36" t="s">
        <v>662</v>
      </c>
    </row>
    <row r="126" spans="1:16" ht="12.75">
      <c r="A126" s="24" t="s">
        <v>48</v>
      </c>
      <c r="B126" s="29" t="s">
        <v>288</v>
      </c>
      <c r="C126" s="29" t="s">
        <v>663</v>
      </c>
      <c r="D126" s="24" t="s">
        <v>56</v>
      </c>
      <c r="E126" s="30" t="s">
        <v>664</v>
      </c>
      <c r="F126" s="31" t="s">
        <v>429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665</v>
      </c>
    </row>
    <row r="128" spans="1:5" ht="38.25">
      <c r="A128" s="37" t="s">
        <v>55</v>
      </c>
      <c r="E128" s="38" t="s">
        <v>666</v>
      </c>
    </row>
    <row r="129" spans="1:5" ht="63.75">
      <c r="A129" t="s">
        <v>57</v>
      </c>
      <c r="E129" s="36" t="s">
        <v>667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0+O9+O22+O55+O64+O69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668</v>
      </c>
      <c r="I3" s="39">
        <f>0+I9+I22+I55+I64+I69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668</v>
      </c>
      <c r="D5" s="6"/>
      <c r="E5" s="18" t="s">
        <v>669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33.63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583</v>
      </c>
    </row>
    <row r="12" spans="1:5" ht="12.75">
      <c r="A12" s="37" t="s">
        <v>55</v>
      </c>
      <c r="E12" s="38" t="s">
        <v>670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66</v>
      </c>
      <c r="D14" s="24" t="s">
        <v>56</v>
      </c>
      <c r="E14" s="30" t="s">
        <v>67</v>
      </c>
      <c r="F14" s="31" t="s">
        <v>63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585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586</v>
      </c>
      <c r="D18" s="24" t="s">
        <v>56</v>
      </c>
      <c r="E18" s="30" t="s">
        <v>587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107</v>
      </c>
      <c r="F22" s="6"/>
      <c r="G22" s="6"/>
      <c r="H22" s="6"/>
      <c r="I22" s="42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588</v>
      </c>
      <c r="D23" s="24" t="s">
        <v>56</v>
      </c>
      <c r="E23" s="30" t="s">
        <v>589</v>
      </c>
      <c r="F23" s="31" t="s">
        <v>52</v>
      </c>
      <c r="G23" s="32">
        <v>20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12.75">
      <c r="A24" s="35" t="s">
        <v>53</v>
      </c>
      <c r="E24" s="36" t="s">
        <v>56</v>
      </c>
    </row>
    <row r="25" spans="1:5" ht="12.75">
      <c r="A25" s="37" t="s">
        <v>55</v>
      </c>
      <c r="E25" s="38" t="s">
        <v>56</v>
      </c>
    </row>
    <row r="26" spans="1:5" ht="102">
      <c r="A26" t="s">
        <v>57</v>
      </c>
      <c r="E26" s="36" t="s">
        <v>590</v>
      </c>
    </row>
    <row r="27" spans="1:16" ht="12.75">
      <c r="A27" s="24" t="s">
        <v>48</v>
      </c>
      <c r="B27" s="29" t="s">
        <v>38</v>
      </c>
      <c r="C27" s="29" t="s">
        <v>591</v>
      </c>
      <c r="D27" s="24" t="s">
        <v>56</v>
      </c>
      <c r="E27" s="30" t="s">
        <v>592</v>
      </c>
      <c r="F27" s="31" t="s">
        <v>130</v>
      </c>
      <c r="G27" s="32">
        <v>2.06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56</v>
      </c>
    </row>
    <row r="30" spans="1:5" ht="89.25">
      <c r="A30" t="s">
        <v>57</v>
      </c>
      <c r="E30" s="36" t="s">
        <v>593</v>
      </c>
    </row>
    <row r="31" spans="1:16" ht="12.75">
      <c r="A31" s="24" t="s">
        <v>48</v>
      </c>
      <c r="B31" s="29" t="s">
        <v>40</v>
      </c>
      <c r="C31" s="29" t="s">
        <v>192</v>
      </c>
      <c r="D31" s="24" t="s">
        <v>56</v>
      </c>
      <c r="E31" s="30" t="s">
        <v>193</v>
      </c>
      <c r="F31" s="31" t="s">
        <v>110</v>
      </c>
      <c r="G31" s="32">
        <v>8.941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594</v>
      </c>
    </row>
    <row r="33" spans="1:5" ht="114.75">
      <c r="A33" s="37" t="s">
        <v>55</v>
      </c>
      <c r="E33" s="38" t="s">
        <v>671</v>
      </c>
    </row>
    <row r="34" spans="1:5" ht="344.25">
      <c r="A34" t="s">
        <v>57</v>
      </c>
      <c r="E34" s="36" t="s">
        <v>191</v>
      </c>
    </row>
    <row r="35" spans="1:16" ht="12.75">
      <c r="A35" s="24" t="s">
        <v>48</v>
      </c>
      <c r="B35" s="29" t="s">
        <v>75</v>
      </c>
      <c r="C35" s="29" t="s">
        <v>596</v>
      </c>
      <c r="D35" s="24" t="s">
        <v>56</v>
      </c>
      <c r="E35" s="30" t="s">
        <v>597</v>
      </c>
      <c r="F35" s="31" t="s">
        <v>110</v>
      </c>
      <c r="G35" s="32">
        <v>7.874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598</v>
      </c>
    </row>
    <row r="37" spans="1:5" ht="63.75">
      <c r="A37" s="37" t="s">
        <v>55</v>
      </c>
      <c r="E37" s="38" t="s">
        <v>672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195</v>
      </c>
      <c r="D39" s="24" t="s">
        <v>56</v>
      </c>
      <c r="E39" s="30" t="s">
        <v>196</v>
      </c>
      <c r="F39" s="31" t="s">
        <v>110</v>
      </c>
      <c r="G39" s="32">
        <v>16.815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594</v>
      </c>
    </row>
    <row r="41" spans="1:5" ht="12.75">
      <c r="A41" s="37" t="s">
        <v>55</v>
      </c>
      <c r="E41" s="38" t="s">
        <v>673</v>
      </c>
    </row>
    <row r="42" spans="1:5" ht="216.75">
      <c r="A42" t="s">
        <v>57</v>
      </c>
      <c r="E42" s="36" t="s">
        <v>199</v>
      </c>
    </row>
    <row r="43" spans="1:16" ht="12.75">
      <c r="A43" s="24" t="s">
        <v>48</v>
      </c>
      <c r="B43" s="29" t="s">
        <v>43</v>
      </c>
      <c r="C43" s="29" t="s">
        <v>202</v>
      </c>
      <c r="D43" s="24" t="s">
        <v>56</v>
      </c>
      <c r="E43" s="30" t="s">
        <v>203</v>
      </c>
      <c r="F43" s="31" t="s">
        <v>110</v>
      </c>
      <c r="G43" s="32">
        <v>8.941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601</v>
      </c>
    </row>
    <row r="45" spans="1:5" ht="12.75">
      <c r="A45" s="37" t="s">
        <v>55</v>
      </c>
      <c r="E45" s="38" t="s">
        <v>56</v>
      </c>
    </row>
    <row r="46" spans="1:5" ht="255">
      <c r="A46" t="s">
        <v>57</v>
      </c>
      <c r="E46" s="36" t="s">
        <v>206</v>
      </c>
    </row>
    <row r="47" spans="1:16" ht="12.75">
      <c r="A47" s="24" t="s">
        <v>48</v>
      </c>
      <c r="B47" s="29" t="s">
        <v>45</v>
      </c>
      <c r="C47" s="29" t="s">
        <v>602</v>
      </c>
      <c r="D47" s="24" t="s">
        <v>50</v>
      </c>
      <c r="E47" s="30" t="s">
        <v>603</v>
      </c>
      <c r="F47" s="31" t="s">
        <v>110</v>
      </c>
      <c r="G47" s="32">
        <v>2.56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604</v>
      </c>
    </row>
    <row r="49" spans="1:5" ht="12.75">
      <c r="A49" s="37" t="s">
        <v>55</v>
      </c>
      <c r="E49" s="38" t="s">
        <v>674</v>
      </c>
    </row>
    <row r="50" spans="1:5" ht="331.5">
      <c r="A50" t="s">
        <v>57</v>
      </c>
      <c r="E50" s="36" t="s">
        <v>606</v>
      </c>
    </row>
    <row r="51" spans="1:16" ht="12.75">
      <c r="A51" s="24" t="s">
        <v>48</v>
      </c>
      <c r="B51" s="29" t="s">
        <v>88</v>
      </c>
      <c r="C51" s="29" t="s">
        <v>602</v>
      </c>
      <c r="D51" s="24" t="s">
        <v>59</v>
      </c>
      <c r="E51" s="30" t="s">
        <v>603</v>
      </c>
      <c r="F51" s="31" t="s">
        <v>110</v>
      </c>
      <c r="G51" s="32">
        <v>0.536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607</v>
      </c>
    </row>
    <row r="53" spans="1:5" ht="12.75">
      <c r="A53" s="37" t="s">
        <v>55</v>
      </c>
      <c r="E53" s="38" t="s">
        <v>675</v>
      </c>
    </row>
    <row r="54" spans="1:5" ht="331.5">
      <c r="A54" t="s">
        <v>57</v>
      </c>
      <c r="E54" s="36" t="s">
        <v>606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272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91</v>
      </c>
      <c r="C56" s="29" t="s">
        <v>280</v>
      </c>
      <c r="D56" s="24" t="s">
        <v>56</v>
      </c>
      <c r="E56" s="30" t="s">
        <v>281</v>
      </c>
      <c r="F56" s="31" t="s">
        <v>110</v>
      </c>
      <c r="G56" s="32">
        <v>0.273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609</v>
      </c>
    </row>
    <row r="58" spans="1:5" ht="12.75">
      <c r="A58" s="37" t="s">
        <v>55</v>
      </c>
      <c r="E58" s="38" t="s">
        <v>676</v>
      </c>
    </row>
    <row r="59" spans="1:5" ht="395.25">
      <c r="A59" t="s">
        <v>57</v>
      </c>
      <c r="E59" s="36" t="s">
        <v>248</v>
      </c>
    </row>
    <row r="60" spans="1:16" ht="12.75">
      <c r="A60" s="24" t="s">
        <v>48</v>
      </c>
      <c r="B60" s="29" t="s">
        <v>149</v>
      </c>
      <c r="C60" s="29" t="s">
        <v>300</v>
      </c>
      <c r="D60" s="24" t="s">
        <v>56</v>
      </c>
      <c r="E60" s="30" t="s">
        <v>301</v>
      </c>
      <c r="F60" s="31" t="s">
        <v>110</v>
      </c>
      <c r="G60" s="32">
        <v>0.8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604</v>
      </c>
    </row>
    <row r="62" spans="1:5" ht="12.75">
      <c r="A62" s="37" t="s">
        <v>55</v>
      </c>
      <c r="E62" s="38" t="s">
        <v>677</v>
      </c>
    </row>
    <row r="63" spans="1:5" ht="76.5">
      <c r="A63" t="s">
        <v>57</v>
      </c>
      <c r="E63" s="36" t="s">
        <v>242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415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153</v>
      </c>
      <c r="C65" s="29" t="s">
        <v>612</v>
      </c>
      <c r="D65" s="24" t="s">
        <v>56</v>
      </c>
      <c r="E65" s="30" t="s">
        <v>613</v>
      </c>
      <c r="F65" s="31" t="s">
        <v>429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614</v>
      </c>
    </row>
    <row r="67" spans="1:5" ht="12.75">
      <c r="A67" s="37" t="s">
        <v>55</v>
      </c>
      <c r="E67" s="38" t="s">
        <v>56</v>
      </c>
    </row>
    <row r="68" spans="1:5" ht="242.25">
      <c r="A68" t="s">
        <v>57</v>
      </c>
      <c r="E68" s="36" t="s">
        <v>615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442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</f>
      </c>
      <c r="R69">
        <f>0+O70+O74+O78+O82+O86+O90+O94+O98+O102+O106+O110+O114+O118+O122+O126</f>
      </c>
    </row>
    <row r="70" spans="1:16" ht="12.75">
      <c r="A70" s="24" t="s">
        <v>48</v>
      </c>
      <c r="B70" s="29" t="s">
        <v>207</v>
      </c>
      <c r="C70" s="29" t="s">
        <v>616</v>
      </c>
      <c r="D70" s="24" t="s">
        <v>56</v>
      </c>
      <c r="E70" s="30" t="s">
        <v>617</v>
      </c>
      <c r="F70" s="31" t="s">
        <v>130</v>
      </c>
      <c r="G70" s="32">
        <v>2.06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609</v>
      </c>
    </row>
    <row r="72" spans="1:5" ht="12.75">
      <c r="A72" s="37" t="s">
        <v>55</v>
      </c>
      <c r="E72" s="38" t="s">
        <v>56</v>
      </c>
    </row>
    <row r="73" spans="1:5" ht="255">
      <c r="A73" t="s">
        <v>57</v>
      </c>
      <c r="E73" s="36" t="s">
        <v>618</v>
      </c>
    </row>
    <row r="74" spans="1:16" ht="12.75">
      <c r="A74" s="24" t="s">
        <v>48</v>
      </c>
      <c r="B74" s="29" t="s">
        <v>213</v>
      </c>
      <c r="C74" s="29" t="s">
        <v>619</v>
      </c>
      <c r="D74" s="24" t="s">
        <v>56</v>
      </c>
      <c r="E74" s="30" t="s">
        <v>620</v>
      </c>
      <c r="F74" s="31" t="s">
        <v>130</v>
      </c>
      <c r="G74" s="32">
        <v>10.39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621</v>
      </c>
    </row>
    <row r="76" spans="1:5" ht="12.75">
      <c r="A76" s="37" t="s">
        <v>55</v>
      </c>
      <c r="E76" s="38" t="s">
        <v>56</v>
      </c>
    </row>
    <row r="77" spans="1:5" ht="255">
      <c r="A77" t="s">
        <v>57</v>
      </c>
      <c r="E77" s="36" t="s">
        <v>448</v>
      </c>
    </row>
    <row r="78" spans="1:16" ht="12.75">
      <c r="A78" s="24" t="s">
        <v>48</v>
      </c>
      <c r="B78" s="29" t="s">
        <v>219</v>
      </c>
      <c r="C78" s="29" t="s">
        <v>622</v>
      </c>
      <c r="D78" s="24" t="s">
        <v>56</v>
      </c>
      <c r="E78" s="30" t="s">
        <v>623</v>
      </c>
      <c r="F78" s="31" t="s">
        <v>429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624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625</v>
      </c>
    </row>
    <row r="82" spans="1:16" ht="12.75">
      <c r="A82" s="24" t="s">
        <v>48</v>
      </c>
      <c r="B82" s="29" t="s">
        <v>225</v>
      </c>
      <c r="C82" s="29" t="s">
        <v>626</v>
      </c>
      <c r="D82" s="24" t="s">
        <v>56</v>
      </c>
      <c r="E82" s="30" t="s">
        <v>627</v>
      </c>
      <c r="F82" s="31" t="s">
        <v>429</v>
      </c>
      <c r="G82" s="32">
        <v>2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628</v>
      </c>
    </row>
    <row r="84" spans="1:5" ht="12.75">
      <c r="A84" s="37" t="s">
        <v>55</v>
      </c>
      <c r="E84" s="38" t="s">
        <v>629</v>
      </c>
    </row>
    <row r="85" spans="1:5" ht="76.5">
      <c r="A85" t="s">
        <v>57</v>
      </c>
      <c r="E85" s="36" t="s">
        <v>625</v>
      </c>
    </row>
    <row r="86" spans="1:16" ht="12.75">
      <c r="A86" s="24" t="s">
        <v>48</v>
      </c>
      <c r="B86" s="29" t="s">
        <v>231</v>
      </c>
      <c r="C86" s="29" t="s">
        <v>630</v>
      </c>
      <c r="D86" s="24" t="s">
        <v>56</v>
      </c>
      <c r="E86" s="30" t="s">
        <v>631</v>
      </c>
      <c r="F86" s="31" t="s">
        <v>429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632</v>
      </c>
    </row>
    <row r="88" spans="1:5" ht="12.75">
      <c r="A88" s="37" t="s">
        <v>55</v>
      </c>
      <c r="E88" s="38" t="s">
        <v>56</v>
      </c>
    </row>
    <row r="89" spans="1:5" ht="76.5">
      <c r="A89" t="s">
        <v>57</v>
      </c>
      <c r="E89" s="36" t="s">
        <v>625</v>
      </c>
    </row>
    <row r="90" spans="1:16" ht="12.75">
      <c r="A90" s="24" t="s">
        <v>48</v>
      </c>
      <c r="B90" s="29" t="s">
        <v>237</v>
      </c>
      <c r="C90" s="29" t="s">
        <v>633</v>
      </c>
      <c r="D90" s="24" t="s">
        <v>56</v>
      </c>
      <c r="E90" s="30" t="s">
        <v>634</v>
      </c>
      <c r="F90" s="31" t="s">
        <v>429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635</v>
      </c>
    </row>
    <row r="92" spans="1:5" ht="12.75">
      <c r="A92" s="37" t="s">
        <v>55</v>
      </c>
      <c r="E92" s="38" t="s">
        <v>56</v>
      </c>
    </row>
    <row r="93" spans="1:5" ht="76.5">
      <c r="A93" t="s">
        <v>57</v>
      </c>
      <c r="E93" s="36" t="s">
        <v>625</v>
      </c>
    </row>
    <row r="94" spans="1:16" ht="12.75">
      <c r="A94" s="24" t="s">
        <v>48</v>
      </c>
      <c r="B94" s="29" t="s">
        <v>243</v>
      </c>
      <c r="C94" s="29" t="s">
        <v>636</v>
      </c>
      <c r="D94" s="24" t="s">
        <v>56</v>
      </c>
      <c r="E94" s="30" t="s">
        <v>637</v>
      </c>
      <c r="F94" s="31" t="s">
        <v>429</v>
      </c>
      <c r="G94" s="32">
        <v>1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638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625</v>
      </c>
    </row>
    <row r="98" spans="1:16" ht="12.75">
      <c r="A98" s="24" t="s">
        <v>48</v>
      </c>
      <c r="B98" s="29" t="s">
        <v>249</v>
      </c>
      <c r="C98" s="29" t="s">
        <v>639</v>
      </c>
      <c r="D98" s="24" t="s">
        <v>56</v>
      </c>
      <c r="E98" s="30" t="s">
        <v>640</v>
      </c>
      <c r="F98" s="31" t="s">
        <v>429</v>
      </c>
      <c r="G98" s="32">
        <v>1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641</v>
      </c>
    </row>
    <row r="100" spans="1:5" ht="12.75">
      <c r="A100" s="37" t="s">
        <v>55</v>
      </c>
      <c r="E100" s="38" t="s">
        <v>56</v>
      </c>
    </row>
    <row r="101" spans="1:5" ht="76.5">
      <c r="A101" t="s">
        <v>57</v>
      </c>
      <c r="E101" s="36" t="s">
        <v>625</v>
      </c>
    </row>
    <row r="102" spans="1:16" ht="12.75">
      <c r="A102" s="24" t="s">
        <v>48</v>
      </c>
      <c r="B102" s="29" t="s">
        <v>255</v>
      </c>
      <c r="C102" s="29" t="s">
        <v>642</v>
      </c>
      <c r="D102" s="24" t="s">
        <v>56</v>
      </c>
      <c r="E102" s="30" t="s">
        <v>643</v>
      </c>
      <c r="F102" s="31" t="s">
        <v>429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51">
      <c r="A103" s="35" t="s">
        <v>53</v>
      </c>
      <c r="E103" s="36" t="s">
        <v>644</v>
      </c>
    </row>
    <row r="104" spans="1:5" ht="12.75">
      <c r="A104" s="37" t="s">
        <v>55</v>
      </c>
      <c r="E104" s="38" t="s">
        <v>56</v>
      </c>
    </row>
    <row r="105" spans="1:5" ht="293.25">
      <c r="A105" t="s">
        <v>57</v>
      </c>
      <c r="E105" s="36" t="s">
        <v>645</v>
      </c>
    </row>
    <row r="106" spans="1:16" ht="12.75">
      <c r="A106" s="24" t="s">
        <v>48</v>
      </c>
      <c r="B106" s="29" t="s">
        <v>261</v>
      </c>
      <c r="C106" s="29" t="s">
        <v>646</v>
      </c>
      <c r="D106" s="24" t="s">
        <v>56</v>
      </c>
      <c r="E106" s="30" t="s">
        <v>647</v>
      </c>
      <c r="F106" s="31" t="s">
        <v>130</v>
      </c>
      <c r="G106" s="32">
        <v>10.95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648</v>
      </c>
    </row>
    <row r="108" spans="1:5" ht="25.5">
      <c r="A108" s="37" t="s">
        <v>55</v>
      </c>
      <c r="E108" s="38" t="s">
        <v>678</v>
      </c>
    </row>
    <row r="109" spans="1:5" ht="76.5">
      <c r="A109" t="s">
        <v>57</v>
      </c>
      <c r="E109" s="36" t="s">
        <v>650</v>
      </c>
    </row>
    <row r="110" spans="1:16" ht="12.75">
      <c r="A110" s="24" t="s">
        <v>48</v>
      </c>
      <c r="B110" s="29" t="s">
        <v>267</v>
      </c>
      <c r="C110" s="29" t="s">
        <v>651</v>
      </c>
      <c r="D110" s="24" t="s">
        <v>56</v>
      </c>
      <c r="E110" s="30" t="s">
        <v>652</v>
      </c>
      <c r="F110" s="31" t="s">
        <v>130</v>
      </c>
      <c r="G110" s="32">
        <v>10.39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653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654</v>
      </c>
    </row>
    <row r="114" spans="1:16" ht="12.75">
      <c r="A114" s="24" t="s">
        <v>48</v>
      </c>
      <c r="B114" s="29" t="s">
        <v>273</v>
      </c>
      <c r="C114" s="29" t="s">
        <v>655</v>
      </c>
      <c r="D114" s="24" t="s">
        <v>56</v>
      </c>
      <c r="E114" s="30" t="s">
        <v>656</v>
      </c>
      <c r="F114" s="31" t="s">
        <v>130</v>
      </c>
      <c r="G114" s="32">
        <v>2.06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609</v>
      </c>
    </row>
    <row r="116" spans="1:5" ht="12.75">
      <c r="A116" s="37" t="s">
        <v>55</v>
      </c>
      <c r="E116" s="38" t="s">
        <v>56</v>
      </c>
    </row>
    <row r="117" spans="1:5" ht="102">
      <c r="A117" t="s">
        <v>57</v>
      </c>
      <c r="E117" s="36" t="s">
        <v>654</v>
      </c>
    </row>
    <row r="118" spans="1:16" ht="12.75">
      <c r="A118" s="24" t="s">
        <v>48</v>
      </c>
      <c r="B118" s="29" t="s">
        <v>279</v>
      </c>
      <c r="C118" s="29" t="s">
        <v>657</v>
      </c>
      <c r="D118" s="24" t="s">
        <v>56</v>
      </c>
      <c r="E118" s="30" t="s">
        <v>658</v>
      </c>
      <c r="F118" s="31" t="s">
        <v>130</v>
      </c>
      <c r="G118" s="32">
        <v>10.39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653</v>
      </c>
    </row>
    <row r="120" spans="1:5" ht="12.75">
      <c r="A120" s="37" t="s">
        <v>55</v>
      </c>
      <c r="E120" s="38" t="s">
        <v>56</v>
      </c>
    </row>
    <row r="121" spans="1:5" ht="76.5">
      <c r="A121" t="s">
        <v>57</v>
      </c>
      <c r="E121" s="36" t="s">
        <v>659</v>
      </c>
    </row>
    <row r="122" spans="1:16" ht="12.75">
      <c r="A122" s="24" t="s">
        <v>48</v>
      </c>
      <c r="B122" s="29" t="s">
        <v>284</v>
      </c>
      <c r="C122" s="29" t="s">
        <v>660</v>
      </c>
      <c r="D122" s="24" t="s">
        <v>56</v>
      </c>
      <c r="E122" s="30" t="s">
        <v>661</v>
      </c>
      <c r="F122" s="31" t="s">
        <v>130</v>
      </c>
      <c r="G122" s="32">
        <v>2.06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609</v>
      </c>
    </row>
    <row r="124" spans="1:5" ht="12.75">
      <c r="A124" s="37" t="s">
        <v>55</v>
      </c>
      <c r="E124" s="38" t="s">
        <v>56</v>
      </c>
    </row>
    <row r="125" spans="1:5" ht="76.5">
      <c r="A125" t="s">
        <v>57</v>
      </c>
      <c r="E125" s="36" t="s">
        <v>662</v>
      </c>
    </row>
    <row r="126" spans="1:16" ht="12.75">
      <c r="A126" s="24" t="s">
        <v>48</v>
      </c>
      <c r="B126" s="29" t="s">
        <v>288</v>
      </c>
      <c r="C126" s="29" t="s">
        <v>663</v>
      </c>
      <c r="D126" s="24" t="s">
        <v>56</v>
      </c>
      <c r="E126" s="30" t="s">
        <v>664</v>
      </c>
      <c r="F126" s="31" t="s">
        <v>429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665</v>
      </c>
    </row>
    <row r="128" spans="1:5" ht="38.25">
      <c r="A128" s="37" t="s">
        <v>55</v>
      </c>
      <c r="E128" s="38" t="s">
        <v>679</v>
      </c>
    </row>
    <row r="129" spans="1:5" ht="63.75">
      <c r="A129" t="s">
        <v>57</v>
      </c>
      <c r="E129" s="36" t="s">
        <v>667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680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680</v>
      </c>
      <c r="D5" s="6"/>
      <c r="E5" s="18" t="s">
        <v>681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682</v>
      </c>
      <c r="D10" s="24" t="s">
        <v>56</v>
      </c>
      <c r="E10" s="30" t="s">
        <v>683</v>
      </c>
      <c r="F10" s="31" t="s">
        <v>82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25.5">
      <c r="A11" s="35" t="s">
        <v>53</v>
      </c>
      <c r="E11" s="36" t="s">
        <v>684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685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0+O9+O26+O47+O52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686</v>
      </c>
      <c r="I3" s="39">
        <f>0+I9+I26+I47+I52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686</v>
      </c>
      <c r="D5" s="6"/>
      <c r="E5" s="18" t="s">
        <v>687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97</v>
      </c>
      <c r="D10" s="24" t="s">
        <v>50</v>
      </c>
      <c r="E10" s="30" t="s">
        <v>98</v>
      </c>
      <c r="F10" s="31" t="s">
        <v>99</v>
      </c>
      <c r="G10" s="32">
        <v>47.88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688</v>
      </c>
    </row>
    <row r="12" spans="1:5" ht="12.75">
      <c r="A12" s="37" t="s">
        <v>55</v>
      </c>
      <c r="E12" s="38" t="s">
        <v>689</v>
      </c>
    </row>
    <row r="13" spans="1:5" ht="51">
      <c r="A13" t="s">
        <v>57</v>
      </c>
      <c r="E13" s="36" t="s">
        <v>102</v>
      </c>
    </row>
    <row r="14" spans="1:16" ht="12.75">
      <c r="A14" s="24" t="s">
        <v>48</v>
      </c>
      <c r="B14" s="29" t="s">
        <v>26</v>
      </c>
      <c r="C14" s="29" t="s">
        <v>682</v>
      </c>
      <c r="D14" s="24" t="s">
        <v>56</v>
      </c>
      <c r="E14" s="30" t="s">
        <v>683</v>
      </c>
      <c r="F14" s="31" t="s">
        <v>82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685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107</v>
      </c>
      <c r="F26" s="6"/>
      <c r="G26" s="6"/>
      <c r="H26" s="6"/>
      <c r="I26" s="42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4" t="s">
        <v>48</v>
      </c>
      <c r="B27" s="29" t="s">
        <v>38</v>
      </c>
      <c r="C27" s="29" t="s">
        <v>188</v>
      </c>
      <c r="D27" s="24" t="s">
        <v>56</v>
      </c>
      <c r="E27" s="30" t="s">
        <v>189</v>
      </c>
      <c r="F27" s="31" t="s">
        <v>110</v>
      </c>
      <c r="G27" s="32">
        <v>36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690</v>
      </c>
    </row>
    <row r="30" spans="1:5" ht="344.25">
      <c r="A30" t="s">
        <v>57</v>
      </c>
      <c r="E30" s="36" t="s">
        <v>191</v>
      </c>
    </row>
    <row r="31" spans="1:16" ht="12.75">
      <c r="A31" s="24" t="s">
        <v>48</v>
      </c>
      <c r="B31" s="29" t="s">
        <v>40</v>
      </c>
      <c r="C31" s="29" t="s">
        <v>192</v>
      </c>
      <c r="D31" s="24" t="s">
        <v>56</v>
      </c>
      <c r="E31" s="30" t="s">
        <v>193</v>
      </c>
      <c r="F31" s="31" t="s">
        <v>110</v>
      </c>
      <c r="G31" s="32">
        <v>79.8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691</v>
      </c>
    </row>
    <row r="34" spans="1:5" ht="344.25">
      <c r="A34" t="s">
        <v>57</v>
      </c>
      <c r="E34" s="36" t="s">
        <v>191</v>
      </c>
    </row>
    <row r="35" spans="1:16" ht="12.75">
      <c r="A35" s="24" t="s">
        <v>48</v>
      </c>
      <c r="B35" s="29" t="s">
        <v>75</v>
      </c>
      <c r="C35" s="29" t="s">
        <v>596</v>
      </c>
      <c r="D35" s="24" t="s">
        <v>56</v>
      </c>
      <c r="E35" s="30" t="s">
        <v>597</v>
      </c>
      <c r="F35" s="31" t="s">
        <v>110</v>
      </c>
      <c r="G35" s="32">
        <v>26.6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692</v>
      </c>
    </row>
    <row r="38" spans="1:5" ht="344.25">
      <c r="A38" t="s">
        <v>57</v>
      </c>
      <c r="E38" s="36" t="s">
        <v>191</v>
      </c>
    </row>
    <row r="39" spans="1:16" ht="12.75">
      <c r="A39" s="24" t="s">
        <v>48</v>
      </c>
      <c r="B39" s="29" t="s">
        <v>79</v>
      </c>
      <c r="C39" s="29" t="s">
        <v>195</v>
      </c>
      <c r="D39" s="24" t="s">
        <v>56</v>
      </c>
      <c r="E39" s="30" t="s">
        <v>196</v>
      </c>
      <c r="F39" s="31" t="s">
        <v>110</v>
      </c>
      <c r="G39" s="32">
        <v>142.4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63.75">
      <c r="A41" s="37" t="s">
        <v>55</v>
      </c>
      <c r="E41" s="38" t="s">
        <v>693</v>
      </c>
    </row>
    <row r="42" spans="1:5" ht="216.75">
      <c r="A42" t="s">
        <v>57</v>
      </c>
      <c r="E42" s="36" t="s">
        <v>199</v>
      </c>
    </row>
    <row r="43" spans="1:16" ht="12.75">
      <c r="A43" s="24" t="s">
        <v>48</v>
      </c>
      <c r="B43" s="29" t="s">
        <v>43</v>
      </c>
      <c r="C43" s="29" t="s">
        <v>694</v>
      </c>
      <c r="D43" s="24" t="s">
        <v>56</v>
      </c>
      <c r="E43" s="30" t="s">
        <v>695</v>
      </c>
      <c r="F43" s="31" t="s">
        <v>110</v>
      </c>
      <c r="G43" s="32">
        <v>115.8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38.25">
      <c r="A45" s="37" t="s">
        <v>55</v>
      </c>
      <c r="E45" s="38" t="s">
        <v>696</v>
      </c>
    </row>
    <row r="46" spans="1:5" ht="255">
      <c r="A46" t="s">
        <v>57</v>
      </c>
      <c r="E46" s="36" t="s">
        <v>697</v>
      </c>
    </row>
    <row r="47" spans="1:18" ht="12.75" customHeight="1">
      <c r="A47" s="6" t="s">
        <v>46</v>
      </c>
      <c r="B47" s="6"/>
      <c r="C47" s="41" t="s">
        <v>36</v>
      </c>
      <c r="D47" s="6"/>
      <c r="E47" s="27" t="s">
        <v>272</v>
      </c>
      <c r="F47" s="6"/>
      <c r="G47" s="6"/>
      <c r="H47" s="6"/>
      <c r="I47" s="42">
        <f>0+Q47</f>
      </c>
      <c r="O47">
        <f>0+R47</f>
      </c>
      <c r="Q47">
        <f>0+I48</f>
      </c>
      <c r="R47">
        <f>0+O48</f>
      </c>
    </row>
    <row r="48" spans="1:16" ht="12.75">
      <c r="A48" s="24" t="s">
        <v>48</v>
      </c>
      <c r="B48" s="29" t="s">
        <v>45</v>
      </c>
      <c r="C48" s="29" t="s">
        <v>300</v>
      </c>
      <c r="D48" s="24" t="s">
        <v>56</v>
      </c>
      <c r="E48" s="30" t="s">
        <v>301</v>
      </c>
      <c r="F48" s="31" t="s">
        <v>110</v>
      </c>
      <c r="G48" s="32">
        <v>26.6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12.75">
      <c r="A49" s="35" t="s">
        <v>53</v>
      </c>
      <c r="E49" s="36" t="s">
        <v>56</v>
      </c>
    </row>
    <row r="50" spans="1:5" ht="25.5">
      <c r="A50" s="37" t="s">
        <v>55</v>
      </c>
      <c r="E50" s="38" t="s">
        <v>698</v>
      </c>
    </row>
    <row r="51" spans="1:5" ht="76.5">
      <c r="A51" t="s">
        <v>57</v>
      </c>
      <c r="E51" s="36" t="s">
        <v>242</v>
      </c>
    </row>
    <row r="52" spans="1:18" ht="12.75" customHeight="1">
      <c r="A52" s="6" t="s">
        <v>46</v>
      </c>
      <c r="B52" s="6"/>
      <c r="C52" s="41" t="s">
        <v>75</v>
      </c>
      <c r="D52" s="6"/>
      <c r="E52" s="27" t="s">
        <v>415</v>
      </c>
      <c r="F52" s="6"/>
      <c r="G52" s="6"/>
      <c r="H52" s="6"/>
      <c r="I52" s="42">
        <f>0+Q52</f>
      </c>
      <c r="O52">
        <f>0+R52</f>
      </c>
      <c r="Q52">
        <f>0+I53+I57+I61+I65+I69+I73+I77+I81+I85+I89+I93+I97+I101+I105+I109+I113+I117+I121</f>
      </c>
      <c r="R52">
        <f>0+O53+O57+O61+O65+O69+O73+O77+O81+O85+O89+O93+O97+O101+O105+O109+O113+O117+O121</f>
      </c>
    </row>
    <row r="53" spans="1:16" ht="12.75">
      <c r="A53" s="24" t="s">
        <v>48</v>
      </c>
      <c r="B53" s="29" t="s">
        <v>88</v>
      </c>
      <c r="C53" s="29" t="s">
        <v>699</v>
      </c>
      <c r="D53" s="24" t="s">
        <v>56</v>
      </c>
      <c r="E53" s="30" t="s">
        <v>700</v>
      </c>
      <c r="F53" s="31" t="s">
        <v>429</v>
      </c>
      <c r="G53" s="32">
        <v>12</v>
      </c>
      <c r="H53" s="33">
        <v>0</v>
      </c>
      <c r="I53" s="34">
        <f>ROUND(ROUND(H53,2)*ROUND(G53,3),2)</f>
      </c>
      <c r="O53">
        <f>(I53*21)/100</f>
      </c>
      <c r="P53" t="s">
        <v>26</v>
      </c>
    </row>
    <row r="54" spans="1:5" ht="12.75">
      <c r="A54" s="35" t="s">
        <v>53</v>
      </c>
      <c r="E54" s="36" t="s">
        <v>56</v>
      </c>
    </row>
    <row r="55" spans="1:5" ht="12.75">
      <c r="A55" s="37" t="s">
        <v>55</v>
      </c>
      <c r="E55" s="38" t="s">
        <v>701</v>
      </c>
    </row>
    <row r="56" spans="1:5" ht="76.5">
      <c r="A56" t="s">
        <v>57</v>
      </c>
      <c r="E56" s="36" t="s">
        <v>702</v>
      </c>
    </row>
    <row r="57" spans="1:16" ht="12.75">
      <c r="A57" s="24" t="s">
        <v>48</v>
      </c>
      <c r="B57" s="29" t="s">
        <v>91</v>
      </c>
      <c r="C57" s="29" t="s">
        <v>703</v>
      </c>
      <c r="D57" s="24" t="s">
        <v>56</v>
      </c>
      <c r="E57" s="30" t="s">
        <v>704</v>
      </c>
      <c r="F57" s="31" t="s">
        <v>130</v>
      </c>
      <c r="G57" s="32">
        <v>380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12.75">
      <c r="A59" s="37" t="s">
        <v>55</v>
      </c>
      <c r="E59" s="38" t="s">
        <v>56</v>
      </c>
    </row>
    <row r="60" spans="1:5" ht="89.25">
      <c r="A60" t="s">
        <v>57</v>
      </c>
      <c r="E60" s="36" t="s">
        <v>705</v>
      </c>
    </row>
    <row r="61" spans="1:16" ht="12.75">
      <c r="A61" s="24" t="s">
        <v>48</v>
      </c>
      <c r="B61" s="29" t="s">
        <v>149</v>
      </c>
      <c r="C61" s="29" t="s">
        <v>706</v>
      </c>
      <c r="D61" s="24" t="s">
        <v>56</v>
      </c>
      <c r="E61" s="30" t="s">
        <v>707</v>
      </c>
      <c r="F61" s="31" t="s">
        <v>130</v>
      </c>
      <c r="G61" s="32">
        <v>380</v>
      </c>
      <c r="H61" s="33">
        <v>0</v>
      </c>
      <c r="I61" s="34">
        <f>ROUND(ROUND(H61,2)*ROUND(G61,3),2)</f>
      </c>
      <c r="O61">
        <f>(I61*21)/100</f>
      </c>
      <c r="P61" t="s">
        <v>26</v>
      </c>
    </row>
    <row r="62" spans="1:5" ht="12.75">
      <c r="A62" s="35" t="s">
        <v>53</v>
      </c>
      <c r="E62" s="36" t="s">
        <v>56</v>
      </c>
    </row>
    <row r="63" spans="1:5" ht="12.75">
      <c r="A63" s="37" t="s">
        <v>55</v>
      </c>
      <c r="E63" s="38" t="s">
        <v>56</v>
      </c>
    </row>
    <row r="64" spans="1:5" ht="89.25">
      <c r="A64" t="s">
        <v>57</v>
      </c>
      <c r="E64" s="36" t="s">
        <v>708</v>
      </c>
    </row>
    <row r="65" spans="1:16" ht="25.5">
      <c r="A65" s="24" t="s">
        <v>48</v>
      </c>
      <c r="B65" s="29" t="s">
        <v>153</v>
      </c>
      <c r="C65" s="29" t="s">
        <v>709</v>
      </c>
      <c r="D65" s="24" t="s">
        <v>56</v>
      </c>
      <c r="E65" s="30" t="s">
        <v>710</v>
      </c>
      <c r="F65" s="31" t="s">
        <v>429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12.75">
      <c r="A67" s="37" t="s">
        <v>55</v>
      </c>
      <c r="E67" s="38" t="s">
        <v>56</v>
      </c>
    </row>
    <row r="68" spans="1:5" ht="114.75">
      <c r="A68" t="s">
        <v>57</v>
      </c>
      <c r="E68" s="36" t="s">
        <v>711</v>
      </c>
    </row>
    <row r="69" spans="1:16" ht="12.75">
      <c r="A69" s="24" t="s">
        <v>48</v>
      </c>
      <c r="B69" s="29" t="s">
        <v>207</v>
      </c>
      <c r="C69" s="29" t="s">
        <v>712</v>
      </c>
      <c r="D69" s="24" t="s">
        <v>56</v>
      </c>
      <c r="E69" s="30" t="s">
        <v>713</v>
      </c>
      <c r="F69" s="31" t="s">
        <v>130</v>
      </c>
      <c r="G69" s="32">
        <v>100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12.75">
      <c r="A70" s="35" t="s">
        <v>53</v>
      </c>
      <c r="E70" s="36" t="s">
        <v>56</v>
      </c>
    </row>
    <row r="71" spans="1:5" ht="12.75">
      <c r="A71" s="37" t="s">
        <v>55</v>
      </c>
      <c r="E71" s="38" t="s">
        <v>56</v>
      </c>
    </row>
    <row r="72" spans="1:5" ht="165.75">
      <c r="A72" t="s">
        <v>57</v>
      </c>
      <c r="E72" s="36" t="s">
        <v>714</v>
      </c>
    </row>
    <row r="73" spans="1:16" ht="12.75">
      <c r="A73" s="24" t="s">
        <v>48</v>
      </c>
      <c r="B73" s="29" t="s">
        <v>213</v>
      </c>
      <c r="C73" s="29" t="s">
        <v>715</v>
      </c>
      <c r="D73" s="24" t="s">
        <v>56</v>
      </c>
      <c r="E73" s="30" t="s">
        <v>716</v>
      </c>
      <c r="F73" s="31" t="s">
        <v>130</v>
      </c>
      <c r="G73" s="32">
        <v>770</v>
      </c>
      <c r="H73" s="33">
        <v>0</v>
      </c>
      <c r="I73" s="34">
        <f>ROUND(ROUND(H73,2)*ROUND(G73,3),2)</f>
      </c>
      <c r="O73">
        <f>(I73*21)/100</f>
      </c>
      <c r="P73" t="s">
        <v>26</v>
      </c>
    </row>
    <row r="74" spans="1:5" ht="12.75">
      <c r="A74" s="35" t="s">
        <v>53</v>
      </c>
      <c r="E74" s="36" t="s">
        <v>56</v>
      </c>
    </row>
    <row r="75" spans="1:5" ht="12.75">
      <c r="A75" s="37" t="s">
        <v>55</v>
      </c>
      <c r="E75" s="38" t="s">
        <v>717</v>
      </c>
    </row>
    <row r="76" spans="1:5" ht="127.5">
      <c r="A76" t="s">
        <v>57</v>
      </c>
      <c r="E76" s="36" t="s">
        <v>718</v>
      </c>
    </row>
    <row r="77" spans="1:16" ht="12.75">
      <c r="A77" s="24" t="s">
        <v>48</v>
      </c>
      <c r="B77" s="29" t="s">
        <v>219</v>
      </c>
      <c r="C77" s="29" t="s">
        <v>719</v>
      </c>
      <c r="D77" s="24" t="s">
        <v>50</v>
      </c>
      <c r="E77" s="30" t="s">
        <v>720</v>
      </c>
      <c r="F77" s="31" t="s">
        <v>130</v>
      </c>
      <c r="G77" s="32">
        <v>800</v>
      </c>
      <c r="H77" s="33">
        <v>0</v>
      </c>
      <c r="I77" s="34">
        <f>ROUND(ROUND(H77,2)*ROUND(G77,3),2)</f>
      </c>
      <c r="O77">
        <f>(I77*21)/100</f>
      </c>
      <c r="P77" t="s">
        <v>26</v>
      </c>
    </row>
    <row r="78" spans="1:5" ht="12.75">
      <c r="A78" s="35" t="s">
        <v>53</v>
      </c>
      <c r="E78" s="36" t="s">
        <v>56</v>
      </c>
    </row>
    <row r="79" spans="1:5" ht="38.25">
      <c r="A79" s="37" t="s">
        <v>55</v>
      </c>
      <c r="E79" s="38" t="s">
        <v>721</v>
      </c>
    </row>
    <row r="80" spans="1:5" ht="127.5">
      <c r="A80" t="s">
        <v>57</v>
      </c>
      <c r="E80" s="36" t="s">
        <v>722</v>
      </c>
    </row>
    <row r="81" spans="1:16" ht="12.75">
      <c r="A81" s="24" t="s">
        <v>48</v>
      </c>
      <c r="B81" s="29" t="s">
        <v>225</v>
      </c>
      <c r="C81" s="29" t="s">
        <v>719</v>
      </c>
      <c r="D81" s="24" t="s">
        <v>59</v>
      </c>
      <c r="E81" s="30" t="s">
        <v>720</v>
      </c>
      <c r="F81" s="31" t="s">
        <v>130</v>
      </c>
      <c r="G81" s="32">
        <v>650</v>
      </c>
      <c r="H81" s="33">
        <v>0</v>
      </c>
      <c r="I81" s="34">
        <f>ROUND(ROUND(H81,2)*ROUND(G81,3),2)</f>
      </c>
      <c r="O81">
        <f>(I81*21)/100</f>
      </c>
      <c r="P81" t="s">
        <v>26</v>
      </c>
    </row>
    <row r="82" spans="1:5" ht="12.75">
      <c r="A82" s="35" t="s">
        <v>53</v>
      </c>
      <c r="E82" s="36" t="s">
        <v>56</v>
      </c>
    </row>
    <row r="83" spans="1:5" ht="12.75">
      <c r="A83" s="37" t="s">
        <v>55</v>
      </c>
      <c r="E83" s="38" t="s">
        <v>723</v>
      </c>
    </row>
    <row r="84" spans="1:5" ht="127.5">
      <c r="A84" t="s">
        <v>57</v>
      </c>
      <c r="E84" s="36" t="s">
        <v>722</v>
      </c>
    </row>
    <row r="85" spans="1:16" ht="12.75">
      <c r="A85" s="24" t="s">
        <v>48</v>
      </c>
      <c r="B85" s="29" t="s">
        <v>231</v>
      </c>
      <c r="C85" s="29" t="s">
        <v>724</v>
      </c>
      <c r="D85" s="24" t="s">
        <v>56</v>
      </c>
      <c r="E85" s="30" t="s">
        <v>725</v>
      </c>
      <c r="F85" s="31" t="s">
        <v>130</v>
      </c>
      <c r="G85" s="32">
        <v>650</v>
      </c>
      <c r="H85" s="33">
        <v>0</v>
      </c>
      <c r="I85" s="34">
        <f>ROUND(ROUND(H85,2)*ROUND(G85,3),2)</f>
      </c>
      <c r="O85">
        <f>(I85*21)/100</f>
      </c>
      <c r="P85" t="s">
        <v>26</v>
      </c>
    </row>
    <row r="86" spans="1:5" ht="12.75">
      <c r="A86" s="35" t="s">
        <v>53</v>
      </c>
      <c r="E86" s="36" t="s">
        <v>56</v>
      </c>
    </row>
    <row r="87" spans="1:5" ht="12.75">
      <c r="A87" s="37" t="s">
        <v>55</v>
      </c>
      <c r="E87" s="38" t="s">
        <v>723</v>
      </c>
    </row>
    <row r="88" spans="1:5" ht="153">
      <c r="A88" t="s">
        <v>57</v>
      </c>
      <c r="E88" s="36" t="s">
        <v>726</v>
      </c>
    </row>
    <row r="89" spans="1:16" ht="12.75">
      <c r="A89" s="24" t="s">
        <v>48</v>
      </c>
      <c r="B89" s="29" t="s">
        <v>237</v>
      </c>
      <c r="C89" s="29" t="s">
        <v>727</v>
      </c>
      <c r="D89" s="24" t="s">
        <v>59</v>
      </c>
      <c r="E89" s="30" t="s">
        <v>728</v>
      </c>
      <c r="F89" s="31" t="s">
        <v>130</v>
      </c>
      <c r="G89" s="32">
        <v>40</v>
      </c>
      <c r="H89" s="33">
        <v>0</v>
      </c>
      <c r="I89" s="34">
        <f>ROUND(ROUND(H89,2)*ROUND(G89,3),2)</f>
      </c>
      <c r="O89">
        <f>(I89*21)/100</f>
      </c>
      <c r="P89" t="s">
        <v>26</v>
      </c>
    </row>
    <row r="90" spans="1:5" ht="12.75">
      <c r="A90" s="35" t="s">
        <v>53</v>
      </c>
      <c r="E90" s="36" t="s">
        <v>56</v>
      </c>
    </row>
    <row r="91" spans="1:5" ht="38.25">
      <c r="A91" s="37" t="s">
        <v>55</v>
      </c>
      <c r="E91" s="38" t="s">
        <v>729</v>
      </c>
    </row>
    <row r="92" spans="1:5" ht="165.75">
      <c r="A92" t="s">
        <v>57</v>
      </c>
      <c r="E92" s="36" t="s">
        <v>714</v>
      </c>
    </row>
    <row r="93" spans="1:16" ht="12.75">
      <c r="A93" s="24" t="s">
        <v>48</v>
      </c>
      <c r="B93" s="29" t="s">
        <v>243</v>
      </c>
      <c r="C93" s="29" t="s">
        <v>730</v>
      </c>
      <c r="D93" s="24" t="s">
        <v>56</v>
      </c>
      <c r="E93" s="30" t="s">
        <v>731</v>
      </c>
      <c r="F93" s="31" t="s">
        <v>732</v>
      </c>
      <c r="G93" s="32">
        <v>4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56</v>
      </c>
    </row>
    <row r="95" spans="1:5" ht="12.75">
      <c r="A95" s="37" t="s">
        <v>55</v>
      </c>
      <c r="E95" s="38" t="s">
        <v>56</v>
      </c>
    </row>
    <row r="96" spans="1:5" ht="140.25">
      <c r="A96" t="s">
        <v>57</v>
      </c>
      <c r="E96" s="36" t="s">
        <v>733</v>
      </c>
    </row>
    <row r="97" spans="1:16" ht="12.75">
      <c r="A97" s="24" t="s">
        <v>48</v>
      </c>
      <c r="B97" s="29" t="s">
        <v>249</v>
      </c>
      <c r="C97" s="29" t="s">
        <v>734</v>
      </c>
      <c r="D97" s="24" t="s">
        <v>56</v>
      </c>
      <c r="E97" s="30" t="s">
        <v>735</v>
      </c>
      <c r="F97" s="31" t="s">
        <v>130</v>
      </c>
      <c r="G97" s="32">
        <v>650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12.75">
      <c r="A98" s="35" t="s">
        <v>53</v>
      </c>
      <c r="E98" s="36" t="s">
        <v>56</v>
      </c>
    </row>
    <row r="99" spans="1:5" ht="12.75">
      <c r="A99" s="37" t="s">
        <v>55</v>
      </c>
      <c r="E99" s="38" t="s">
        <v>56</v>
      </c>
    </row>
    <row r="100" spans="1:5" ht="140.25">
      <c r="A100" t="s">
        <v>57</v>
      </c>
      <c r="E100" s="36" t="s">
        <v>736</v>
      </c>
    </row>
    <row r="101" spans="1:16" ht="12.75">
      <c r="A101" s="24" t="s">
        <v>48</v>
      </c>
      <c r="B101" s="29" t="s">
        <v>255</v>
      </c>
      <c r="C101" s="29" t="s">
        <v>737</v>
      </c>
      <c r="D101" s="24" t="s">
        <v>56</v>
      </c>
      <c r="E101" s="30" t="s">
        <v>738</v>
      </c>
      <c r="F101" s="31" t="s">
        <v>429</v>
      </c>
      <c r="G101" s="32">
        <v>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12.75">
      <c r="A103" s="37" t="s">
        <v>55</v>
      </c>
      <c r="E103" s="38" t="s">
        <v>56</v>
      </c>
    </row>
    <row r="104" spans="1:5" ht="153">
      <c r="A104" t="s">
        <v>57</v>
      </c>
      <c r="E104" s="36" t="s">
        <v>739</v>
      </c>
    </row>
    <row r="105" spans="1:16" ht="12.75">
      <c r="A105" s="24" t="s">
        <v>48</v>
      </c>
      <c r="B105" s="29" t="s">
        <v>261</v>
      </c>
      <c r="C105" s="29" t="s">
        <v>740</v>
      </c>
      <c r="D105" s="24" t="s">
        <v>56</v>
      </c>
      <c r="E105" s="30" t="s">
        <v>741</v>
      </c>
      <c r="F105" s="31" t="s">
        <v>429</v>
      </c>
      <c r="G105" s="32">
        <v>4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12.75">
      <c r="A106" s="35" t="s">
        <v>53</v>
      </c>
      <c r="E106" s="36" t="s">
        <v>56</v>
      </c>
    </row>
    <row r="107" spans="1:5" ht="12.75">
      <c r="A107" s="37" t="s">
        <v>55</v>
      </c>
      <c r="E107" s="38" t="s">
        <v>56</v>
      </c>
    </row>
    <row r="108" spans="1:5" ht="127.5">
      <c r="A108" t="s">
        <v>57</v>
      </c>
      <c r="E108" s="36" t="s">
        <v>742</v>
      </c>
    </row>
    <row r="109" spans="1:16" ht="12.75">
      <c r="A109" s="24" t="s">
        <v>48</v>
      </c>
      <c r="B109" s="29" t="s">
        <v>267</v>
      </c>
      <c r="C109" s="29" t="s">
        <v>743</v>
      </c>
      <c r="D109" s="24" t="s">
        <v>56</v>
      </c>
      <c r="E109" s="30" t="s">
        <v>744</v>
      </c>
      <c r="F109" s="31" t="s">
        <v>429</v>
      </c>
      <c r="G109" s="32">
        <v>2</v>
      </c>
      <c r="H109" s="33">
        <v>0</v>
      </c>
      <c r="I109" s="34">
        <f>ROUND(ROUND(H109,2)*ROUND(G109,3),2)</f>
      </c>
      <c r="O109">
        <f>(I109*21)/100</f>
      </c>
      <c r="P109" t="s">
        <v>26</v>
      </c>
    </row>
    <row r="110" spans="1:5" ht="12.75">
      <c r="A110" s="35" t="s">
        <v>53</v>
      </c>
      <c r="E110" s="36" t="s">
        <v>56</v>
      </c>
    </row>
    <row r="111" spans="1:5" ht="12.75">
      <c r="A111" s="37" t="s">
        <v>55</v>
      </c>
      <c r="E111" s="38" t="s">
        <v>56</v>
      </c>
    </row>
    <row r="112" spans="1:5" ht="153">
      <c r="A112" t="s">
        <v>57</v>
      </c>
      <c r="E112" s="36" t="s">
        <v>739</v>
      </c>
    </row>
    <row r="113" spans="1:16" ht="12.75">
      <c r="A113" s="24" t="s">
        <v>48</v>
      </c>
      <c r="B113" s="29" t="s">
        <v>273</v>
      </c>
      <c r="C113" s="29" t="s">
        <v>745</v>
      </c>
      <c r="D113" s="24" t="s">
        <v>56</v>
      </c>
      <c r="E113" s="30" t="s">
        <v>746</v>
      </c>
      <c r="F113" s="31" t="s">
        <v>429</v>
      </c>
      <c r="G113" s="32">
        <v>2</v>
      </c>
      <c r="H113" s="33">
        <v>0</v>
      </c>
      <c r="I113" s="34">
        <f>ROUND(ROUND(H113,2)*ROUND(G113,3),2)</f>
      </c>
      <c r="O113">
        <f>(I113*21)/100</f>
      </c>
      <c r="P113" t="s">
        <v>26</v>
      </c>
    </row>
    <row r="114" spans="1:5" ht="12.75">
      <c r="A114" s="35" t="s">
        <v>53</v>
      </c>
      <c r="E114" s="36" t="s">
        <v>56</v>
      </c>
    </row>
    <row r="115" spans="1:5" ht="12.75">
      <c r="A115" s="37" t="s">
        <v>55</v>
      </c>
      <c r="E115" s="38" t="s">
        <v>56</v>
      </c>
    </row>
    <row r="116" spans="1:5" ht="127.5">
      <c r="A116" t="s">
        <v>57</v>
      </c>
      <c r="E116" s="36" t="s">
        <v>742</v>
      </c>
    </row>
    <row r="117" spans="1:16" ht="12.75">
      <c r="A117" s="24" t="s">
        <v>48</v>
      </c>
      <c r="B117" s="29" t="s">
        <v>279</v>
      </c>
      <c r="C117" s="29" t="s">
        <v>747</v>
      </c>
      <c r="D117" s="24" t="s">
        <v>56</v>
      </c>
      <c r="E117" s="30" t="s">
        <v>748</v>
      </c>
      <c r="F117" s="31" t="s">
        <v>732</v>
      </c>
      <c r="G117" s="32">
        <v>16</v>
      </c>
      <c r="H117" s="33">
        <v>0</v>
      </c>
      <c r="I117" s="34">
        <f>ROUND(ROUND(H117,2)*ROUND(G117,3),2)</f>
      </c>
      <c r="O117">
        <f>(I117*21)/100</f>
      </c>
      <c r="P117" t="s">
        <v>26</v>
      </c>
    </row>
    <row r="118" spans="1:5" ht="12.75">
      <c r="A118" s="35" t="s">
        <v>53</v>
      </c>
      <c r="E118" s="36" t="s">
        <v>56</v>
      </c>
    </row>
    <row r="119" spans="1:5" ht="12.75">
      <c r="A119" s="37" t="s">
        <v>55</v>
      </c>
      <c r="E119" s="38" t="s">
        <v>56</v>
      </c>
    </row>
    <row r="120" spans="1:5" ht="140.25">
      <c r="A120" t="s">
        <v>57</v>
      </c>
      <c r="E120" s="36" t="s">
        <v>733</v>
      </c>
    </row>
    <row r="121" spans="1:16" ht="12.75">
      <c r="A121" s="24" t="s">
        <v>48</v>
      </c>
      <c r="B121" s="29" t="s">
        <v>284</v>
      </c>
      <c r="C121" s="29" t="s">
        <v>749</v>
      </c>
      <c r="D121" s="24" t="s">
        <v>56</v>
      </c>
      <c r="E121" s="30" t="s">
        <v>750</v>
      </c>
      <c r="F121" s="31" t="s">
        <v>751</v>
      </c>
      <c r="G121" s="32">
        <v>240</v>
      </c>
      <c r="H121" s="33">
        <v>0</v>
      </c>
      <c r="I121" s="34">
        <f>ROUND(ROUND(H121,2)*ROUND(G121,3),2)</f>
      </c>
      <c r="O121">
        <f>(I121*21)/100</f>
      </c>
      <c r="P121" t="s">
        <v>26</v>
      </c>
    </row>
    <row r="122" spans="1:5" ht="12.75">
      <c r="A122" s="35" t="s">
        <v>53</v>
      </c>
      <c r="E122" s="36" t="s">
        <v>56</v>
      </c>
    </row>
    <row r="123" spans="1:5" ht="38.25">
      <c r="A123" s="37" t="s">
        <v>55</v>
      </c>
      <c r="E123" s="38" t="s">
        <v>752</v>
      </c>
    </row>
    <row r="124" spans="1:5" ht="178.5">
      <c r="A124" t="s">
        <v>57</v>
      </c>
      <c r="E124" s="36" t="s">
        <v>753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